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5264AA0-A1A1-430A-BD15-1812BDAA7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3" r:id="rId2"/>
    <sheet name="BAV" sheetId="2" r:id="rId3"/>
  </sheets>
  <definedNames>
    <definedName name="solver_adj" localSheetId="0" hidden="1">'Active 1'!$E$11:$E$13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'Active 1'!$E$14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55" i="1" l="1"/>
  <c r="F255" i="1" s="1"/>
  <c r="Q255" i="1"/>
  <c r="E253" i="1"/>
  <c r="F253" i="1" s="1"/>
  <c r="Q253" i="1"/>
  <c r="E254" i="1"/>
  <c r="F254" i="1"/>
  <c r="G254" i="1" s="1"/>
  <c r="Q254" i="1"/>
  <c r="E256" i="1"/>
  <c r="F256" i="1" s="1"/>
  <c r="G256" i="1" s="1"/>
  <c r="Q256" i="1"/>
  <c r="E237" i="1"/>
  <c r="F237" i="1" s="1"/>
  <c r="Q237" i="1"/>
  <c r="E247" i="1"/>
  <c r="F247" i="1" s="1"/>
  <c r="G247" i="1" s="1"/>
  <c r="Q247" i="1"/>
  <c r="E249" i="1"/>
  <c r="F249" i="1" s="1"/>
  <c r="Q249" i="1"/>
  <c r="E250" i="1"/>
  <c r="F250" i="1" s="1"/>
  <c r="G250" i="1" s="1"/>
  <c r="Q250" i="1"/>
  <c r="E251" i="1"/>
  <c r="F251" i="1" s="1"/>
  <c r="Q251" i="1"/>
  <c r="E252" i="1"/>
  <c r="F252" i="1"/>
  <c r="Q252" i="1"/>
  <c r="E246" i="1"/>
  <c r="F246" i="1" s="1"/>
  <c r="G246" i="1" s="1"/>
  <c r="K246" i="1" s="1"/>
  <c r="Q246" i="1"/>
  <c r="E248" i="1"/>
  <c r="F248" i="1" s="1"/>
  <c r="G248" i="1" s="1"/>
  <c r="K248" i="1" s="1"/>
  <c r="Q248" i="1"/>
  <c r="Q206" i="1"/>
  <c r="Q211" i="1"/>
  <c r="Q214" i="1"/>
  <c r="Q218" i="1"/>
  <c r="Q209" i="1"/>
  <c r="Q212" i="1"/>
  <c r="Q213" i="1"/>
  <c r="Q216" i="1"/>
  <c r="Q219" i="1"/>
  <c r="Q225" i="1"/>
  <c r="Q226" i="1"/>
  <c r="Q229" i="1"/>
  <c r="Q210" i="1"/>
  <c r="Q215" i="1"/>
  <c r="Q217" i="1"/>
  <c r="Q220" i="1"/>
  <c r="Q202" i="1"/>
  <c r="Q223" i="1"/>
  <c r="Q232" i="1"/>
  <c r="Q231" i="1"/>
  <c r="Q168" i="1"/>
  <c r="Q152" i="1"/>
  <c r="Q96" i="1"/>
  <c r="Q159" i="1"/>
  <c r="Q102" i="1"/>
  <c r="Q107" i="1"/>
  <c r="Q139" i="1"/>
  <c r="Q170" i="1"/>
  <c r="Q65" i="1"/>
  <c r="Q104" i="1"/>
  <c r="Q177" i="1"/>
  <c r="Q230" i="1"/>
  <c r="Q236" i="1"/>
  <c r="Q238" i="1"/>
  <c r="Q239" i="1"/>
  <c r="Q240" i="1"/>
  <c r="Q241" i="1"/>
  <c r="Q242" i="1"/>
  <c r="Q243" i="1"/>
  <c r="Q244" i="1"/>
  <c r="Q245" i="1"/>
  <c r="D11" i="1"/>
  <c r="D12" i="1"/>
  <c r="Q233" i="1"/>
  <c r="Q234" i="1"/>
  <c r="Q235" i="1"/>
  <c r="Q221" i="1"/>
  <c r="Q222" i="1"/>
  <c r="Q224" i="1"/>
  <c r="Q227" i="1"/>
  <c r="Q228" i="1"/>
  <c r="D13" i="1"/>
  <c r="E70" i="1"/>
  <c r="F70" i="1" s="1"/>
  <c r="G70" i="1" s="1"/>
  <c r="I70" i="1" s="1"/>
  <c r="E77" i="1"/>
  <c r="E84" i="2" s="1"/>
  <c r="E131" i="1"/>
  <c r="F131" i="1" s="1"/>
  <c r="G131" i="1" s="1"/>
  <c r="I131" i="1" s="1"/>
  <c r="E81" i="1"/>
  <c r="F81" i="1" s="1"/>
  <c r="G81" i="1" s="1"/>
  <c r="J81" i="1" s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4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7" i="1"/>
  <c r="Q98" i="1"/>
  <c r="Q99" i="1"/>
  <c r="Q100" i="1"/>
  <c r="Q101" i="1"/>
  <c r="Q103" i="1"/>
  <c r="Q105" i="1"/>
  <c r="Q106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3" i="1"/>
  <c r="Q154" i="1"/>
  <c r="Q155" i="1"/>
  <c r="Q156" i="1"/>
  <c r="Q157" i="1"/>
  <c r="Q158" i="1"/>
  <c r="Q160" i="1"/>
  <c r="Q161" i="1"/>
  <c r="Q162" i="1"/>
  <c r="Q163" i="1"/>
  <c r="Q164" i="1"/>
  <c r="Q165" i="1"/>
  <c r="Q166" i="1"/>
  <c r="Q167" i="1"/>
  <c r="Q169" i="1"/>
  <c r="Q171" i="1"/>
  <c r="Q172" i="1"/>
  <c r="Q173" i="1"/>
  <c r="Q174" i="1"/>
  <c r="Q175" i="1"/>
  <c r="Q176" i="1"/>
  <c r="Q178" i="1"/>
  <c r="Q181" i="1"/>
  <c r="Q182" i="1"/>
  <c r="Q183" i="1"/>
  <c r="Q184" i="1"/>
  <c r="Q185" i="1"/>
  <c r="Q186" i="1"/>
  <c r="Q187" i="1"/>
  <c r="Q188" i="1"/>
  <c r="Q190" i="1"/>
  <c r="Q196" i="1"/>
  <c r="Q197" i="1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184" i="2"/>
  <c r="C184" i="2"/>
  <c r="G183" i="2"/>
  <c r="C183" i="2"/>
  <c r="G24" i="2"/>
  <c r="C24" i="2"/>
  <c r="G23" i="2"/>
  <c r="C23" i="2"/>
  <c r="G22" i="2"/>
  <c r="C22" i="2"/>
  <c r="G21" i="2"/>
  <c r="C21" i="2"/>
  <c r="G20" i="2"/>
  <c r="C20" i="2"/>
  <c r="G182" i="2"/>
  <c r="C182" i="2"/>
  <c r="G19" i="2"/>
  <c r="C19" i="2"/>
  <c r="G181" i="2"/>
  <c r="C181" i="2"/>
  <c r="G180" i="2"/>
  <c r="C180" i="2"/>
  <c r="G179" i="2"/>
  <c r="C179" i="2"/>
  <c r="G178" i="2"/>
  <c r="C178" i="2"/>
  <c r="G177" i="2"/>
  <c r="C177" i="2"/>
  <c r="G176" i="2"/>
  <c r="C176" i="2"/>
  <c r="G175" i="2"/>
  <c r="C175" i="2"/>
  <c r="G174" i="2"/>
  <c r="C174" i="2"/>
  <c r="G18" i="2"/>
  <c r="C18" i="2"/>
  <c r="G17" i="2"/>
  <c r="C17" i="2"/>
  <c r="G173" i="2"/>
  <c r="C173" i="2"/>
  <c r="G172" i="2"/>
  <c r="C172" i="2"/>
  <c r="G171" i="2"/>
  <c r="C171" i="2"/>
  <c r="G170" i="2"/>
  <c r="C170" i="2"/>
  <c r="G169" i="2"/>
  <c r="C169" i="2"/>
  <c r="G168" i="2"/>
  <c r="C168" i="2"/>
  <c r="G167" i="2"/>
  <c r="C167" i="2"/>
  <c r="G166" i="2"/>
  <c r="C166" i="2"/>
  <c r="G165" i="2"/>
  <c r="C165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16" i="2"/>
  <c r="C16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E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15" i="2"/>
  <c r="C15" i="2"/>
  <c r="G55" i="2"/>
  <c r="C55" i="2"/>
  <c r="G54" i="2"/>
  <c r="C54" i="2"/>
  <c r="G53" i="2"/>
  <c r="C53" i="2"/>
  <c r="G14" i="2"/>
  <c r="C14" i="2"/>
  <c r="G13" i="2"/>
  <c r="C13" i="2"/>
  <c r="G12" i="2"/>
  <c r="C12" i="2"/>
  <c r="G11" i="2"/>
  <c r="C11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H33" i="2"/>
  <c r="D33" i="2"/>
  <c r="B33" i="2"/>
  <c r="A33" i="2"/>
  <c r="H32" i="2"/>
  <c r="B32" i="2"/>
  <c r="D32" i="2"/>
  <c r="A32" i="2"/>
  <c r="H31" i="2"/>
  <c r="D31" i="2"/>
  <c r="B31" i="2"/>
  <c r="A31" i="2"/>
  <c r="H30" i="2"/>
  <c r="B30" i="2"/>
  <c r="D30" i="2"/>
  <c r="A30" i="2"/>
  <c r="H29" i="2"/>
  <c r="D29" i="2"/>
  <c r="B29" i="2"/>
  <c r="A29" i="2"/>
  <c r="H28" i="2"/>
  <c r="B28" i="2"/>
  <c r="D28" i="2"/>
  <c r="A28" i="2"/>
  <c r="H27" i="2"/>
  <c r="D27" i="2"/>
  <c r="B27" i="2"/>
  <c r="A27" i="2"/>
  <c r="H26" i="2"/>
  <c r="B26" i="2"/>
  <c r="D26" i="2"/>
  <c r="A26" i="2"/>
  <c r="H25" i="2"/>
  <c r="D25" i="2"/>
  <c r="B25" i="2"/>
  <c r="A25" i="2"/>
  <c r="H184" i="2"/>
  <c r="B184" i="2"/>
  <c r="D184" i="2"/>
  <c r="A184" i="2"/>
  <c r="H183" i="2"/>
  <c r="D183" i="2"/>
  <c r="B183" i="2"/>
  <c r="A183" i="2"/>
  <c r="H24" i="2"/>
  <c r="B24" i="2"/>
  <c r="D24" i="2"/>
  <c r="A24" i="2"/>
  <c r="H23" i="2"/>
  <c r="D23" i="2"/>
  <c r="B23" i="2"/>
  <c r="A23" i="2"/>
  <c r="H22" i="2"/>
  <c r="B22" i="2"/>
  <c r="D22" i="2"/>
  <c r="A22" i="2"/>
  <c r="H21" i="2"/>
  <c r="D21" i="2"/>
  <c r="B21" i="2"/>
  <c r="A21" i="2"/>
  <c r="H20" i="2"/>
  <c r="B20" i="2"/>
  <c r="D20" i="2"/>
  <c r="A20" i="2"/>
  <c r="H182" i="2"/>
  <c r="D182" i="2"/>
  <c r="B182" i="2"/>
  <c r="A182" i="2"/>
  <c r="H19" i="2"/>
  <c r="B19" i="2"/>
  <c r="D19" i="2"/>
  <c r="A19" i="2"/>
  <c r="H181" i="2"/>
  <c r="D181" i="2"/>
  <c r="B181" i="2"/>
  <c r="A181" i="2"/>
  <c r="H180" i="2"/>
  <c r="B180" i="2"/>
  <c r="D180" i="2"/>
  <c r="A180" i="2"/>
  <c r="H179" i="2"/>
  <c r="D179" i="2"/>
  <c r="B179" i="2"/>
  <c r="A179" i="2"/>
  <c r="H178" i="2"/>
  <c r="B178" i="2"/>
  <c r="D178" i="2"/>
  <c r="A178" i="2"/>
  <c r="H177" i="2"/>
  <c r="D177" i="2"/>
  <c r="B177" i="2"/>
  <c r="A177" i="2"/>
  <c r="H176" i="2"/>
  <c r="B176" i="2"/>
  <c r="D176" i="2"/>
  <c r="A176" i="2"/>
  <c r="H175" i="2"/>
  <c r="D175" i="2"/>
  <c r="B175" i="2"/>
  <c r="A175" i="2"/>
  <c r="H174" i="2"/>
  <c r="B174" i="2"/>
  <c r="D174" i="2"/>
  <c r="A174" i="2"/>
  <c r="H18" i="2"/>
  <c r="D18" i="2"/>
  <c r="B18" i="2"/>
  <c r="A18" i="2"/>
  <c r="H17" i="2"/>
  <c r="B17" i="2"/>
  <c r="D17" i="2"/>
  <c r="A17" i="2"/>
  <c r="H173" i="2"/>
  <c r="D173" i="2"/>
  <c r="B173" i="2"/>
  <c r="A173" i="2"/>
  <c r="H172" i="2"/>
  <c r="B172" i="2"/>
  <c r="D172" i="2"/>
  <c r="A172" i="2"/>
  <c r="H171" i="2"/>
  <c r="D171" i="2"/>
  <c r="B171" i="2"/>
  <c r="A171" i="2"/>
  <c r="H170" i="2"/>
  <c r="B170" i="2"/>
  <c r="D170" i="2"/>
  <c r="A170" i="2"/>
  <c r="H169" i="2"/>
  <c r="D169" i="2"/>
  <c r="B169" i="2"/>
  <c r="A169" i="2"/>
  <c r="H168" i="2"/>
  <c r="B168" i="2"/>
  <c r="D168" i="2"/>
  <c r="A168" i="2"/>
  <c r="H167" i="2"/>
  <c r="D167" i="2"/>
  <c r="B167" i="2"/>
  <c r="A167" i="2"/>
  <c r="H166" i="2"/>
  <c r="B166" i="2"/>
  <c r="D166" i="2"/>
  <c r="A166" i="2"/>
  <c r="H165" i="2"/>
  <c r="D165" i="2"/>
  <c r="B165" i="2"/>
  <c r="A165" i="2"/>
  <c r="H164" i="2"/>
  <c r="B164" i="2"/>
  <c r="D164" i="2"/>
  <c r="A164" i="2"/>
  <c r="H163" i="2"/>
  <c r="D163" i="2"/>
  <c r="B163" i="2"/>
  <c r="A163" i="2"/>
  <c r="H162" i="2"/>
  <c r="B162" i="2"/>
  <c r="D162" i="2"/>
  <c r="A162" i="2"/>
  <c r="H161" i="2"/>
  <c r="D161" i="2"/>
  <c r="B161" i="2"/>
  <c r="A161" i="2"/>
  <c r="H160" i="2"/>
  <c r="B160" i="2"/>
  <c r="D160" i="2"/>
  <c r="A160" i="2"/>
  <c r="H159" i="2"/>
  <c r="D159" i="2"/>
  <c r="B159" i="2"/>
  <c r="A159" i="2"/>
  <c r="H158" i="2"/>
  <c r="B158" i="2"/>
  <c r="D158" i="2"/>
  <c r="A158" i="2"/>
  <c r="H157" i="2"/>
  <c r="D157" i="2"/>
  <c r="B157" i="2"/>
  <c r="A157" i="2"/>
  <c r="H156" i="2"/>
  <c r="B156" i="2"/>
  <c r="D156" i="2"/>
  <c r="A156" i="2"/>
  <c r="H155" i="2"/>
  <c r="D155" i="2"/>
  <c r="B155" i="2"/>
  <c r="A155" i="2"/>
  <c r="H154" i="2"/>
  <c r="B154" i="2"/>
  <c r="D154" i="2"/>
  <c r="A154" i="2"/>
  <c r="H153" i="2"/>
  <c r="D153" i="2"/>
  <c r="B153" i="2"/>
  <c r="A153" i="2"/>
  <c r="H152" i="2"/>
  <c r="B152" i="2"/>
  <c r="D152" i="2"/>
  <c r="A152" i="2"/>
  <c r="H151" i="2"/>
  <c r="D151" i="2"/>
  <c r="B151" i="2"/>
  <c r="A151" i="2"/>
  <c r="H150" i="2"/>
  <c r="B150" i="2"/>
  <c r="D150" i="2"/>
  <c r="A150" i="2"/>
  <c r="H149" i="2"/>
  <c r="D149" i="2"/>
  <c r="B149" i="2"/>
  <c r="A149" i="2"/>
  <c r="H148" i="2"/>
  <c r="B148" i="2"/>
  <c r="D148" i="2"/>
  <c r="A148" i="2"/>
  <c r="H147" i="2"/>
  <c r="D147" i="2"/>
  <c r="B147" i="2"/>
  <c r="A147" i="2"/>
  <c r="H146" i="2"/>
  <c r="B146" i="2"/>
  <c r="D146" i="2"/>
  <c r="A146" i="2"/>
  <c r="H145" i="2"/>
  <c r="D145" i="2"/>
  <c r="B145" i="2"/>
  <c r="A145" i="2"/>
  <c r="H144" i="2"/>
  <c r="B144" i="2"/>
  <c r="D144" i="2"/>
  <c r="A144" i="2"/>
  <c r="H143" i="2"/>
  <c r="D143" i="2"/>
  <c r="B143" i="2"/>
  <c r="A143" i="2"/>
  <c r="H142" i="2"/>
  <c r="B142" i="2"/>
  <c r="D142" i="2"/>
  <c r="A142" i="2"/>
  <c r="H141" i="2"/>
  <c r="D141" i="2"/>
  <c r="B141" i="2"/>
  <c r="A141" i="2"/>
  <c r="H140" i="2"/>
  <c r="B140" i="2"/>
  <c r="D140" i="2"/>
  <c r="A140" i="2"/>
  <c r="H139" i="2"/>
  <c r="D139" i="2"/>
  <c r="B139" i="2"/>
  <c r="A139" i="2"/>
  <c r="H138" i="2"/>
  <c r="B138" i="2"/>
  <c r="D138" i="2"/>
  <c r="A138" i="2"/>
  <c r="H137" i="2"/>
  <c r="D137" i="2"/>
  <c r="B137" i="2"/>
  <c r="A137" i="2"/>
  <c r="H136" i="2"/>
  <c r="B136" i="2"/>
  <c r="D136" i="2"/>
  <c r="A136" i="2"/>
  <c r="H135" i="2"/>
  <c r="D135" i="2"/>
  <c r="B135" i="2"/>
  <c r="A135" i="2"/>
  <c r="H134" i="2"/>
  <c r="B134" i="2"/>
  <c r="D134" i="2"/>
  <c r="A134" i="2"/>
  <c r="H133" i="2"/>
  <c r="D133" i="2"/>
  <c r="B133" i="2"/>
  <c r="A133" i="2"/>
  <c r="H132" i="2"/>
  <c r="B132" i="2"/>
  <c r="D132" i="2"/>
  <c r="A132" i="2"/>
  <c r="H131" i="2"/>
  <c r="D131" i="2"/>
  <c r="B131" i="2"/>
  <c r="A131" i="2"/>
  <c r="H130" i="2"/>
  <c r="B130" i="2"/>
  <c r="D130" i="2"/>
  <c r="A130" i="2"/>
  <c r="H129" i="2"/>
  <c r="D129" i="2"/>
  <c r="B129" i="2"/>
  <c r="A129" i="2"/>
  <c r="H128" i="2"/>
  <c r="B128" i="2"/>
  <c r="D128" i="2"/>
  <c r="A128" i="2"/>
  <c r="H127" i="2"/>
  <c r="D127" i="2"/>
  <c r="B127" i="2"/>
  <c r="A127" i="2"/>
  <c r="H126" i="2"/>
  <c r="B126" i="2"/>
  <c r="D126" i="2"/>
  <c r="A126" i="2"/>
  <c r="H125" i="2"/>
  <c r="D125" i="2"/>
  <c r="B125" i="2"/>
  <c r="A125" i="2"/>
  <c r="H124" i="2"/>
  <c r="B124" i="2"/>
  <c r="D124" i="2"/>
  <c r="A124" i="2"/>
  <c r="H123" i="2"/>
  <c r="D123" i="2"/>
  <c r="B123" i="2"/>
  <c r="A123" i="2"/>
  <c r="H122" i="2"/>
  <c r="B122" i="2"/>
  <c r="D122" i="2"/>
  <c r="A122" i="2"/>
  <c r="H121" i="2"/>
  <c r="D121" i="2"/>
  <c r="B121" i="2"/>
  <c r="A121" i="2"/>
  <c r="H120" i="2"/>
  <c r="B120" i="2"/>
  <c r="D120" i="2"/>
  <c r="A120" i="2"/>
  <c r="H119" i="2"/>
  <c r="D119" i="2"/>
  <c r="B119" i="2"/>
  <c r="A119" i="2"/>
  <c r="H118" i="2"/>
  <c r="B118" i="2"/>
  <c r="D118" i="2"/>
  <c r="A118" i="2"/>
  <c r="H117" i="2"/>
  <c r="D117" i="2"/>
  <c r="B117" i="2"/>
  <c r="A117" i="2"/>
  <c r="H116" i="2"/>
  <c r="B116" i="2"/>
  <c r="D116" i="2"/>
  <c r="A116" i="2"/>
  <c r="H115" i="2"/>
  <c r="D115" i="2"/>
  <c r="B115" i="2"/>
  <c r="A115" i="2"/>
  <c r="H114" i="2"/>
  <c r="B114" i="2"/>
  <c r="D114" i="2"/>
  <c r="A114" i="2"/>
  <c r="H113" i="2"/>
  <c r="D113" i="2"/>
  <c r="B113" i="2"/>
  <c r="A113" i="2"/>
  <c r="H112" i="2"/>
  <c r="B112" i="2"/>
  <c r="D112" i="2"/>
  <c r="A112" i="2"/>
  <c r="H111" i="2"/>
  <c r="D111" i="2"/>
  <c r="B111" i="2"/>
  <c r="A111" i="2"/>
  <c r="H110" i="2"/>
  <c r="B110" i="2"/>
  <c r="D110" i="2"/>
  <c r="A110" i="2"/>
  <c r="H109" i="2"/>
  <c r="D109" i="2"/>
  <c r="B109" i="2"/>
  <c r="A109" i="2"/>
  <c r="H108" i="2"/>
  <c r="B108" i="2"/>
  <c r="D108" i="2"/>
  <c r="A108" i="2"/>
  <c r="H107" i="2"/>
  <c r="D107" i="2"/>
  <c r="B107" i="2"/>
  <c r="A107" i="2"/>
  <c r="H106" i="2"/>
  <c r="B106" i="2"/>
  <c r="D106" i="2"/>
  <c r="A106" i="2"/>
  <c r="H105" i="2"/>
  <c r="D105" i="2"/>
  <c r="B105" i="2"/>
  <c r="A105" i="2"/>
  <c r="H104" i="2"/>
  <c r="B104" i="2"/>
  <c r="D104" i="2"/>
  <c r="A104" i="2"/>
  <c r="H103" i="2"/>
  <c r="D103" i="2"/>
  <c r="B103" i="2"/>
  <c r="A103" i="2"/>
  <c r="H102" i="2"/>
  <c r="B102" i="2"/>
  <c r="D102" i="2"/>
  <c r="A102" i="2"/>
  <c r="H101" i="2"/>
  <c r="D101" i="2"/>
  <c r="B101" i="2"/>
  <c r="A101" i="2"/>
  <c r="H100" i="2"/>
  <c r="B100" i="2"/>
  <c r="D100" i="2"/>
  <c r="A100" i="2"/>
  <c r="H99" i="2"/>
  <c r="F99" i="2"/>
  <c r="D99" i="2"/>
  <c r="B99" i="2"/>
  <c r="A99" i="2"/>
  <c r="H98" i="2"/>
  <c r="B98" i="2"/>
  <c r="F98" i="2"/>
  <c r="D98" i="2"/>
  <c r="A98" i="2"/>
  <c r="H97" i="2"/>
  <c r="F97" i="2"/>
  <c r="D97" i="2"/>
  <c r="B97" i="2"/>
  <c r="A97" i="2"/>
  <c r="H96" i="2"/>
  <c r="B96" i="2"/>
  <c r="F96" i="2"/>
  <c r="D96" i="2"/>
  <c r="A96" i="2"/>
  <c r="H95" i="2"/>
  <c r="B95" i="2"/>
  <c r="F95" i="2"/>
  <c r="D95" i="2"/>
  <c r="A95" i="2"/>
  <c r="H94" i="2"/>
  <c r="D94" i="2"/>
  <c r="B94" i="2"/>
  <c r="A94" i="2"/>
  <c r="H93" i="2"/>
  <c r="B93" i="2"/>
  <c r="D93" i="2"/>
  <c r="A93" i="2"/>
  <c r="H92" i="2"/>
  <c r="D92" i="2"/>
  <c r="B92" i="2"/>
  <c r="A92" i="2"/>
  <c r="H91" i="2"/>
  <c r="B91" i="2"/>
  <c r="D91" i="2"/>
  <c r="A91" i="2"/>
  <c r="H90" i="2"/>
  <c r="D90" i="2"/>
  <c r="B90" i="2"/>
  <c r="A90" i="2"/>
  <c r="H89" i="2"/>
  <c r="B89" i="2"/>
  <c r="D89" i="2"/>
  <c r="A89" i="2"/>
  <c r="H88" i="2"/>
  <c r="D88" i="2"/>
  <c r="B88" i="2"/>
  <c r="A88" i="2"/>
  <c r="H16" i="2"/>
  <c r="B16" i="2"/>
  <c r="D16" i="2"/>
  <c r="A16" i="2"/>
  <c r="H87" i="2"/>
  <c r="D87" i="2"/>
  <c r="B87" i="2"/>
  <c r="A87" i="2"/>
  <c r="H86" i="2"/>
  <c r="B86" i="2"/>
  <c r="D86" i="2"/>
  <c r="A86" i="2"/>
  <c r="H85" i="2"/>
  <c r="D85" i="2"/>
  <c r="B85" i="2"/>
  <c r="A85" i="2"/>
  <c r="H84" i="2"/>
  <c r="B84" i="2"/>
  <c r="D84" i="2"/>
  <c r="A84" i="2"/>
  <c r="H83" i="2"/>
  <c r="D83" i="2"/>
  <c r="B83" i="2"/>
  <c r="A83" i="2"/>
  <c r="H82" i="2"/>
  <c r="B82" i="2"/>
  <c r="D82" i="2"/>
  <c r="A82" i="2"/>
  <c r="H81" i="2"/>
  <c r="D81" i="2"/>
  <c r="B81" i="2"/>
  <c r="A81" i="2"/>
  <c r="H80" i="2"/>
  <c r="B80" i="2"/>
  <c r="D80" i="2"/>
  <c r="A80" i="2"/>
  <c r="H79" i="2"/>
  <c r="D79" i="2"/>
  <c r="B79" i="2"/>
  <c r="A79" i="2"/>
  <c r="H78" i="2"/>
  <c r="B78" i="2"/>
  <c r="D78" i="2"/>
  <c r="A78" i="2"/>
  <c r="H77" i="2"/>
  <c r="D77" i="2"/>
  <c r="B77" i="2"/>
  <c r="A77" i="2"/>
  <c r="H76" i="2"/>
  <c r="B76" i="2"/>
  <c r="D76" i="2"/>
  <c r="A76" i="2"/>
  <c r="H75" i="2"/>
  <c r="D75" i="2"/>
  <c r="B75" i="2"/>
  <c r="A75" i="2"/>
  <c r="H74" i="2"/>
  <c r="B74" i="2"/>
  <c r="D74" i="2"/>
  <c r="A74" i="2"/>
  <c r="H73" i="2"/>
  <c r="D73" i="2"/>
  <c r="B73" i="2"/>
  <c r="A73" i="2"/>
  <c r="H72" i="2"/>
  <c r="B72" i="2"/>
  <c r="D72" i="2"/>
  <c r="A72" i="2"/>
  <c r="H71" i="2"/>
  <c r="D71" i="2"/>
  <c r="B71" i="2"/>
  <c r="A71" i="2"/>
  <c r="H70" i="2"/>
  <c r="B70" i="2"/>
  <c r="D70" i="2"/>
  <c r="A70" i="2"/>
  <c r="H69" i="2"/>
  <c r="D69" i="2"/>
  <c r="B69" i="2"/>
  <c r="A69" i="2"/>
  <c r="H68" i="2"/>
  <c r="B68" i="2"/>
  <c r="D68" i="2"/>
  <c r="A68" i="2"/>
  <c r="H67" i="2"/>
  <c r="D67" i="2"/>
  <c r="B67" i="2"/>
  <c r="A67" i="2"/>
  <c r="H66" i="2"/>
  <c r="B66" i="2"/>
  <c r="D66" i="2"/>
  <c r="A66" i="2"/>
  <c r="H65" i="2"/>
  <c r="D65" i="2"/>
  <c r="B65" i="2"/>
  <c r="A65" i="2"/>
  <c r="H64" i="2"/>
  <c r="B64" i="2"/>
  <c r="D64" i="2"/>
  <c r="A64" i="2"/>
  <c r="H63" i="2"/>
  <c r="D63" i="2"/>
  <c r="B63" i="2"/>
  <c r="A63" i="2"/>
  <c r="H62" i="2"/>
  <c r="B62" i="2"/>
  <c r="D62" i="2"/>
  <c r="A62" i="2"/>
  <c r="H61" i="2"/>
  <c r="D61" i="2"/>
  <c r="B61" i="2"/>
  <c r="A61" i="2"/>
  <c r="H60" i="2"/>
  <c r="B60" i="2"/>
  <c r="D60" i="2"/>
  <c r="A60" i="2"/>
  <c r="H59" i="2"/>
  <c r="D59" i="2"/>
  <c r="B59" i="2"/>
  <c r="A59" i="2"/>
  <c r="H58" i="2"/>
  <c r="B58" i="2"/>
  <c r="D58" i="2"/>
  <c r="A58" i="2"/>
  <c r="H57" i="2"/>
  <c r="D57" i="2"/>
  <c r="B57" i="2"/>
  <c r="A57" i="2"/>
  <c r="H56" i="2"/>
  <c r="B56" i="2"/>
  <c r="D56" i="2"/>
  <c r="A56" i="2"/>
  <c r="H15" i="2"/>
  <c r="D15" i="2"/>
  <c r="B15" i="2"/>
  <c r="A15" i="2"/>
  <c r="H55" i="2"/>
  <c r="B55" i="2"/>
  <c r="D55" i="2"/>
  <c r="A55" i="2"/>
  <c r="H54" i="2"/>
  <c r="D54" i="2"/>
  <c r="B54" i="2"/>
  <c r="A54" i="2"/>
  <c r="H53" i="2"/>
  <c r="B53" i="2"/>
  <c r="D53" i="2"/>
  <c r="A53" i="2"/>
  <c r="H14" i="2"/>
  <c r="D14" i="2"/>
  <c r="B14" i="2"/>
  <c r="A14" i="2"/>
  <c r="H13" i="2"/>
  <c r="B13" i="2"/>
  <c r="D13" i="2"/>
  <c r="A13" i="2"/>
  <c r="H12" i="2"/>
  <c r="D12" i="2"/>
  <c r="B12" i="2"/>
  <c r="A12" i="2"/>
  <c r="H11" i="2"/>
  <c r="B11" i="2"/>
  <c r="D11" i="2"/>
  <c r="A11" i="2"/>
  <c r="H52" i="2"/>
  <c r="D52" i="2"/>
  <c r="B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D38" i="2"/>
  <c r="B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Q208" i="1"/>
  <c r="Q207" i="1"/>
  <c r="Q205" i="1"/>
  <c r="Q204" i="1"/>
  <c r="Q203" i="1"/>
  <c r="Q200" i="1"/>
  <c r="Q201" i="1"/>
  <c r="Q193" i="1"/>
  <c r="Q194" i="1"/>
  <c r="Q198" i="1"/>
  <c r="Q195" i="1"/>
  <c r="F16" i="1"/>
  <c r="F17" i="1" s="1"/>
  <c r="C17" i="1"/>
  <c r="Q199" i="1"/>
  <c r="Q189" i="1"/>
  <c r="Q191" i="1"/>
  <c r="Q192" i="1"/>
  <c r="Q40" i="1"/>
  <c r="Q41" i="1"/>
  <c r="Q42" i="1"/>
  <c r="Q43" i="1"/>
  <c r="Q81" i="1"/>
  <c r="Q82" i="1"/>
  <c r="Q180" i="1"/>
  <c r="Q179" i="1"/>
  <c r="Q47" i="1"/>
  <c r="E176" i="1"/>
  <c r="E172" i="2" s="1"/>
  <c r="E153" i="2"/>
  <c r="E93" i="1"/>
  <c r="E25" i="2"/>
  <c r="E61" i="1"/>
  <c r="F61" i="1" s="1"/>
  <c r="G61" i="1" s="1"/>
  <c r="E198" i="1"/>
  <c r="F198" i="1" s="1"/>
  <c r="G198" i="1" s="1"/>
  <c r="K198" i="1" s="1"/>
  <c r="E206" i="1"/>
  <c r="F206" i="1" s="1"/>
  <c r="G206" i="1" s="1"/>
  <c r="K206" i="1" s="1"/>
  <c r="E212" i="1"/>
  <c r="F212" i="1" s="1"/>
  <c r="G212" i="1" s="1"/>
  <c r="K212" i="1" s="1"/>
  <c r="E215" i="1"/>
  <c r="F215" i="1" s="1"/>
  <c r="G215" i="1" s="1"/>
  <c r="K215" i="1" s="1"/>
  <c r="E152" i="1"/>
  <c r="F152" i="1" s="1"/>
  <c r="G152" i="1" s="1"/>
  <c r="K152" i="1" s="1"/>
  <c r="E104" i="1"/>
  <c r="F104" i="1"/>
  <c r="G104" i="1" s="1"/>
  <c r="K104" i="1" s="1"/>
  <c r="E242" i="1"/>
  <c r="F242" i="1" s="1"/>
  <c r="G242" i="1" s="1"/>
  <c r="K242" i="1" s="1"/>
  <c r="E208" i="1"/>
  <c r="F208" i="1" s="1"/>
  <c r="G208" i="1" s="1"/>
  <c r="K208" i="1" s="1"/>
  <c r="E235" i="1"/>
  <c r="F235" i="1" s="1"/>
  <c r="G235" i="1" s="1"/>
  <c r="K235" i="1" s="1"/>
  <c r="E219" i="1"/>
  <c r="F219" i="1" s="1"/>
  <c r="G219" i="1" s="1"/>
  <c r="K219" i="1" s="1"/>
  <c r="E202" i="1"/>
  <c r="F202" i="1" s="1"/>
  <c r="G202" i="1" s="1"/>
  <c r="K202" i="1" s="1"/>
  <c r="E102" i="1"/>
  <c r="F102" i="1" s="1"/>
  <c r="G102" i="1" s="1"/>
  <c r="K102" i="1" s="1"/>
  <c r="E236" i="1"/>
  <c r="F236" i="1" s="1"/>
  <c r="G236" i="1" s="1"/>
  <c r="K236" i="1" s="1"/>
  <c r="E245" i="1"/>
  <c r="F245" i="1" s="1"/>
  <c r="G245" i="1" s="1"/>
  <c r="K245" i="1" s="1"/>
  <c r="E224" i="1"/>
  <c r="F224" i="1" s="1"/>
  <c r="G224" i="1" s="1"/>
  <c r="K224" i="1" s="1"/>
  <c r="E218" i="1"/>
  <c r="F218" i="1" s="1"/>
  <c r="G218" i="1" s="1"/>
  <c r="K218" i="1" s="1"/>
  <c r="E229" i="1"/>
  <c r="F229" i="1"/>
  <c r="G229" i="1" s="1"/>
  <c r="K229" i="1" s="1"/>
  <c r="E231" i="1"/>
  <c r="F231" i="1" s="1"/>
  <c r="G231" i="1" s="1"/>
  <c r="K231" i="1" s="1"/>
  <c r="E170" i="1"/>
  <c r="F170" i="1" s="1"/>
  <c r="G170" i="1" s="1"/>
  <c r="K170" i="1" s="1"/>
  <c r="E240" i="1"/>
  <c r="F240" i="1" s="1"/>
  <c r="G240" i="1" s="1"/>
  <c r="K240" i="1" s="1"/>
  <c r="E233" i="1"/>
  <c r="F233" i="1"/>
  <c r="G233" i="1" s="1"/>
  <c r="K233" i="1" s="1"/>
  <c r="E213" i="1"/>
  <c r="F213" i="1" s="1"/>
  <c r="G213" i="1" s="1"/>
  <c r="K213" i="1" s="1"/>
  <c r="E217" i="1"/>
  <c r="F217" i="1" s="1"/>
  <c r="G217" i="1" s="1"/>
  <c r="K217" i="1" s="1"/>
  <c r="E96" i="1"/>
  <c r="F96" i="1" s="1"/>
  <c r="G96" i="1" s="1"/>
  <c r="K96" i="1" s="1"/>
  <c r="E177" i="1"/>
  <c r="F177" i="1" s="1"/>
  <c r="G177" i="1" s="1"/>
  <c r="K177" i="1" s="1"/>
  <c r="E243" i="1"/>
  <c r="F243" i="1" s="1"/>
  <c r="G243" i="1" s="1"/>
  <c r="K243" i="1" s="1"/>
  <c r="E221" i="1"/>
  <c r="F221" i="1" s="1"/>
  <c r="G221" i="1" s="1"/>
  <c r="K221" i="1" s="1"/>
  <c r="E211" i="1"/>
  <c r="F211" i="1"/>
  <c r="G211" i="1" s="1"/>
  <c r="K211" i="1" s="1"/>
  <c r="E225" i="1"/>
  <c r="F225" i="1" s="1"/>
  <c r="G225" i="1" s="1"/>
  <c r="K225" i="1" s="1"/>
  <c r="E223" i="1"/>
  <c r="F223" i="1" s="1"/>
  <c r="G223" i="1" s="1"/>
  <c r="K223" i="1" s="1"/>
  <c r="E107" i="1"/>
  <c r="F107" i="1" s="1"/>
  <c r="G107" i="1" s="1"/>
  <c r="K107" i="1" s="1"/>
  <c r="E238" i="1"/>
  <c r="F238" i="1" s="1"/>
  <c r="G238" i="1" s="1"/>
  <c r="K238" i="1" s="1"/>
  <c r="E227" i="1"/>
  <c r="F227" i="1" s="1"/>
  <c r="G227" i="1" s="1"/>
  <c r="K227" i="1" s="1"/>
  <c r="E209" i="1"/>
  <c r="F209" i="1" s="1"/>
  <c r="G209" i="1" s="1"/>
  <c r="K209" i="1" s="1"/>
  <c r="E210" i="1"/>
  <c r="F210" i="1" s="1"/>
  <c r="G210" i="1" s="1"/>
  <c r="E168" i="1"/>
  <c r="F168" i="1" s="1"/>
  <c r="G168" i="1" s="1"/>
  <c r="K168" i="1" s="1"/>
  <c r="E65" i="1"/>
  <c r="F65" i="1" s="1"/>
  <c r="G65" i="1" s="1"/>
  <c r="K65" i="1" s="1"/>
  <c r="E241" i="1"/>
  <c r="F241" i="1" s="1"/>
  <c r="G241" i="1" s="1"/>
  <c r="K241" i="1" s="1"/>
  <c r="E234" i="1"/>
  <c r="F234" i="1"/>
  <c r="G234" i="1" s="1"/>
  <c r="K234" i="1" s="1"/>
  <c r="E159" i="1"/>
  <c r="F159" i="1" s="1"/>
  <c r="G159" i="1" s="1"/>
  <c r="K159" i="1" s="1"/>
  <c r="E214" i="1"/>
  <c r="F214" i="1" s="1"/>
  <c r="G214" i="1" s="1"/>
  <c r="K214" i="1" s="1"/>
  <c r="E239" i="1"/>
  <c r="F239" i="1"/>
  <c r="G239" i="1" s="1"/>
  <c r="K239" i="1" s="1"/>
  <c r="E228" i="1"/>
  <c r="F228" i="1" s="1"/>
  <c r="G228" i="1" s="1"/>
  <c r="K228" i="1" s="1"/>
  <c r="E220" i="1"/>
  <c r="F220" i="1" s="1"/>
  <c r="G220" i="1" s="1"/>
  <c r="K220" i="1" s="1"/>
  <c r="E139" i="1"/>
  <c r="F139" i="1" s="1"/>
  <c r="G139" i="1" s="1"/>
  <c r="K139" i="1" s="1"/>
  <c r="E216" i="1"/>
  <c r="F216" i="1" s="1"/>
  <c r="G216" i="1" s="1"/>
  <c r="K216" i="1" s="1"/>
  <c r="E244" i="1"/>
  <c r="F244" i="1" s="1"/>
  <c r="G244" i="1" s="1"/>
  <c r="K244" i="1" s="1"/>
  <c r="E232" i="1"/>
  <c r="F232" i="1" s="1"/>
  <c r="G232" i="1" s="1"/>
  <c r="K232" i="1" s="1"/>
  <c r="E222" i="1"/>
  <c r="F222" i="1"/>
  <c r="G222" i="1" s="1"/>
  <c r="K222" i="1" s="1"/>
  <c r="E29" i="1"/>
  <c r="F29" i="1" s="1"/>
  <c r="G29" i="1" s="1"/>
  <c r="I29" i="1" s="1"/>
  <c r="E37" i="1"/>
  <c r="E27" i="1"/>
  <c r="F27" i="1" s="1"/>
  <c r="G27" i="1" s="1"/>
  <c r="I27" i="1" s="1"/>
  <c r="E35" i="1"/>
  <c r="F35" i="1" s="1"/>
  <c r="G35" i="1" s="1"/>
  <c r="I35" i="1" s="1"/>
  <c r="E48" i="1"/>
  <c r="E56" i="1"/>
  <c r="F56" i="1" s="1"/>
  <c r="G56" i="1" s="1"/>
  <c r="I56" i="1" s="1"/>
  <c r="E64" i="1"/>
  <c r="F64" i="1" s="1"/>
  <c r="G64" i="1" s="1"/>
  <c r="I64" i="1" s="1"/>
  <c r="E73" i="1"/>
  <c r="F73" i="1" s="1"/>
  <c r="G73" i="1" s="1"/>
  <c r="I73" i="1" s="1"/>
  <c r="E83" i="1"/>
  <c r="E91" i="1"/>
  <c r="E100" i="1"/>
  <c r="E104" i="2" s="1"/>
  <c r="E111" i="1"/>
  <c r="F111" i="1" s="1"/>
  <c r="G111" i="1" s="1"/>
  <c r="I111" i="1" s="1"/>
  <c r="E119" i="1"/>
  <c r="F119" i="1" s="1"/>
  <c r="G119" i="1" s="1"/>
  <c r="I119" i="1" s="1"/>
  <c r="E127" i="1"/>
  <c r="E128" i="2" s="1"/>
  <c r="E135" i="1"/>
  <c r="F135" i="1"/>
  <c r="G135" i="1" s="1"/>
  <c r="I135" i="1" s="1"/>
  <c r="E144" i="1"/>
  <c r="F144" i="1" s="1"/>
  <c r="G144" i="1" s="1"/>
  <c r="E153" i="1"/>
  <c r="E152" i="2" s="1"/>
  <c r="E162" i="1"/>
  <c r="F162" i="1" s="1"/>
  <c r="G162" i="1" s="1"/>
  <c r="I162" i="1" s="1"/>
  <c r="E172" i="1"/>
  <c r="E168" i="2" s="1"/>
  <c r="E22" i="1"/>
  <c r="E35" i="2" s="1"/>
  <c r="E30" i="1"/>
  <c r="E38" i="1"/>
  <c r="E51" i="2" s="1"/>
  <c r="E51" i="1"/>
  <c r="E59" i="1"/>
  <c r="E67" i="2" s="1"/>
  <c r="E230" i="1"/>
  <c r="F230" i="1" s="1"/>
  <c r="G230" i="1" s="1"/>
  <c r="K230" i="1" s="1"/>
  <c r="E25" i="1"/>
  <c r="F25" i="1" s="1"/>
  <c r="G25" i="1" s="1"/>
  <c r="I25" i="1" s="1"/>
  <c r="E33" i="1"/>
  <c r="F33" i="1"/>
  <c r="E45" i="1"/>
  <c r="F45" i="1"/>
  <c r="G45" i="1" s="1"/>
  <c r="I45" i="1" s="1"/>
  <c r="E54" i="1"/>
  <c r="E62" i="2" s="1"/>
  <c r="F54" i="1"/>
  <c r="G54" i="1" s="1"/>
  <c r="I54" i="1" s="1"/>
  <c r="E62" i="1"/>
  <c r="E71" i="1"/>
  <c r="E78" i="2" s="1"/>
  <c r="E79" i="1"/>
  <c r="F79" i="1" s="1"/>
  <c r="G79" i="1" s="1"/>
  <c r="I79" i="1" s="1"/>
  <c r="E89" i="1"/>
  <c r="F89" i="1" s="1"/>
  <c r="G89" i="1" s="1"/>
  <c r="I89" i="1" s="1"/>
  <c r="E98" i="1"/>
  <c r="E102" i="2" s="1"/>
  <c r="E109" i="1"/>
  <c r="F109" i="1"/>
  <c r="E117" i="1"/>
  <c r="E118" i="2" s="1"/>
  <c r="F117" i="1"/>
  <c r="G117" i="1" s="1"/>
  <c r="I117" i="1" s="1"/>
  <c r="E125" i="1"/>
  <c r="F125" i="1" s="1"/>
  <c r="G125" i="1" s="1"/>
  <c r="I125" i="1" s="1"/>
  <c r="E133" i="1"/>
  <c r="E142" i="1"/>
  <c r="E142" i="2" s="1"/>
  <c r="F142" i="1"/>
  <c r="G142" i="1" s="1"/>
  <c r="I142" i="1" s="1"/>
  <c r="E150" i="1"/>
  <c r="E150" i="2" s="1"/>
  <c r="F150" i="1"/>
  <c r="G150" i="1" s="1"/>
  <c r="I150" i="1" s="1"/>
  <c r="E160" i="1"/>
  <c r="F160" i="1" s="1"/>
  <c r="G160" i="1" s="1"/>
  <c r="I160" i="1" s="1"/>
  <c r="E169" i="1"/>
  <c r="F169" i="1" s="1"/>
  <c r="G169" i="1" s="1"/>
  <c r="I169" i="1" s="1"/>
  <c r="E226" i="1"/>
  <c r="F226" i="1"/>
  <c r="G226" i="1" s="1"/>
  <c r="K226" i="1" s="1"/>
  <c r="E34" i="1"/>
  <c r="F34" i="1" s="1"/>
  <c r="G34" i="1" s="1"/>
  <c r="I34" i="1" s="1"/>
  <c r="E58" i="1"/>
  <c r="E67" i="1"/>
  <c r="E87" i="1"/>
  <c r="E94" i="1"/>
  <c r="F94" i="1" s="1"/>
  <c r="G94" i="1" s="1"/>
  <c r="I94" i="1" s="1"/>
  <c r="E103" i="1"/>
  <c r="E106" i="2" s="1"/>
  <c r="E123" i="1"/>
  <c r="E130" i="1"/>
  <c r="E131" i="2" s="1"/>
  <c r="F130" i="1"/>
  <c r="G130" i="1" s="1"/>
  <c r="I130" i="1" s="1"/>
  <c r="E137" i="1"/>
  <c r="F137" i="1" s="1"/>
  <c r="G137" i="1" s="1"/>
  <c r="E157" i="1"/>
  <c r="F157" i="1" s="1"/>
  <c r="G157" i="1" s="1"/>
  <c r="I157" i="1" s="1"/>
  <c r="E165" i="1"/>
  <c r="F165" i="1" s="1"/>
  <c r="E174" i="1"/>
  <c r="E170" i="2" s="1"/>
  <c r="F174" i="1"/>
  <c r="G174" i="1" s="1"/>
  <c r="I174" i="1" s="1"/>
  <c r="E183" i="1"/>
  <c r="E47" i="1"/>
  <c r="F47" i="1" s="1"/>
  <c r="G47" i="1" s="1"/>
  <c r="I47" i="1" s="1"/>
  <c r="E180" i="1"/>
  <c r="F180" i="1" s="1"/>
  <c r="G180" i="1" s="1"/>
  <c r="J180" i="1" s="1"/>
  <c r="E193" i="1"/>
  <c r="F193" i="1" s="1"/>
  <c r="E24" i="1"/>
  <c r="E44" i="1"/>
  <c r="E50" i="1"/>
  <c r="F50" i="1" s="1"/>
  <c r="G50" i="1" s="1"/>
  <c r="I50" i="1" s="1"/>
  <c r="E63" i="1"/>
  <c r="F63" i="1" s="1"/>
  <c r="G63" i="1" s="1"/>
  <c r="I63" i="1" s="1"/>
  <c r="E78" i="1"/>
  <c r="F78" i="1" s="1"/>
  <c r="G78" i="1" s="1"/>
  <c r="I78" i="1" s="1"/>
  <c r="E84" i="1"/>
  <c r="E99" i="1"/>
  <c r="E116" i="1"/>
  <c r="E120" i="1"/>
  <c r="E134" i="1"/>
  <c r="E149" i="1"/>
  <c r="F149" i="1"/>
  <c r="G149" i="1" s="1"/>
  <c r="I149" i="1" s="1"/>
  <c r="E154" i="1"/>
  <c r="F154" i="1"/>
  <c r="G154" i="1" s="1"/>
  <c r="I154" i="1" s="1"/>
  <c r="E171" i="1"/>
  <c r="F171" i="1" s="1"/>
  <c r="E186" i="1"/>
  <c r="E41" i="1"/>
  <c r="F41" i="1" s="1"/>
  <c r="G41" i="1" s="1"/>
  <c r="I41" i="1" s="1"/>
  <c r="E192" i="1"/>
  <c r="F192" i="1" s="1"/>
  <c r="G192" i="1" s="1"/>
  <c r="K192" i="1" s="1"/>
  <c r="E194" i="1"/>
  <c r="F194" i="1"/>
  <c r="G194" i="1" s="1"/>
  <c r="K194" i="1" s="1"/>
  <c r="E36" i="1"/>
  <c r="E55" i="1"/>
  <c r="F55" i="1" s="1"/>
  <c r="G55" i="1" s="1"/>
  <c r="I55" i="1" s="1"/>
  <c r="E31" i="1"/>
  <c r="F31" i="1" s="1"/>
  <c r="G31" i="1" s="1"/>
  <c r="I31" i="1" s="1"/>
  <c r="E60" i="1"/>
  <c r="F60" i="1" s="1"/>
  <c r="G60" i="1" s="1"/>
  <c r="I60" i="1" s="1"/>
  <c r="E72" i="1"/>
  <c r="F72" i="1" s="1"/>
  <c r="G72" i="1" s="1"/>
  <c r="I72" i="1" s="1"/>
  <c r="E88" i="1"/>
  <c r="F88" i="1" s="1"/>
  <c r="G88" i="1" s="1"/>
  <c r="I88" i="1" s="1"/>
  <c r="E92" i="1"/>
  <c r="F92" i="1" s="1"/>
  <c r="G92" i="1" s="1"/>
  <c r="I92" i="1" s="1"/>
  <c r="E110" i="1"/>
  <c r="E124" i="1"/>
  <c r="F124" i="1" s="1"/>
  <c r="G124" i="1" s="1"/>
  <c r="I124" i="1" s="1"/>
  <c r="E128" i="1"/>
  <c r="E143" i="1"/>
  <c r="F143" i="1" s="1"/>
  <c r="G143" i="1" s="1"/>
  <c r="I143" i="1" s="1"/>
  <c r="E158" i="1"/>
  <c r="F158" i="1" s="1"/>
  <c r="G158" i="1" s="1"/>
  <c r="I158" i="1" s="1"/>
  <c r="E163" i="1"/>
  <c r="F163" i="1" s="1"/>
  <c r="U163" i="1" s="1"/>
  <c r="E184" i="1"/>
  <c r="E43" i="1"/>
  <c r="E189" i="1"/>
  <c r="E19" i="2" s="1"/>
  <c r="E200" i="1"/>
  <c r="E27" i="2" s="1"/>
  <c r="E195" i="1"/>
  <c r="F195" i="1" s="1"/>
  <c r="G195" i="1" s="1"/>
  <c r="I195" i="1" s="1"/>
  <c r="E21" i="1"/>
  <c r="F21" i="1"/>
  <c r="E26" i="1"/>
  <c r="F26" i="1"/>
  <c r="E46" i="1"/>
  <c r="E52" i="1"/>
  <c r="F52" i="1" s="1"/>
  <c r="G52" i="1" s="1"/>
  <c r="I52" i="1" s="1"/>
  <c r="E69" i="1"/>
  <c r="F69" i="1" s="1"/>
  <c r="G69" i="1" s="1"/>
  <c r="I69" i="1" s="1"/>
  <c r="E76" i="1"/>
  <c r="F76" i="1"/>
  <c r="E85" i="1"/>
  <c r="E90" i="2" s="1"/>
  <c r="E53" i="1"/>
  <c r="E101" i="1"/>
  <c r="F101" i="1" s="1"/>
  <c r="G101" i="1" s="1"/>
  <c r="I101" i="1" s="1"/>
  <c r="G109" i="1"/>
  <c r="I109" i="1" s="1"/>
  <c r="E115" i="1"/>
  <c r="E121" i="1"/>
  <c r="E122" i="2" s="1"/>
  <c r="E126" i="1"/>
  <c r="E132" i="1"/>
  <c r="F132" i="1" s="1"/>
  <c r="G132" i="1" s="1"/>
  <c r="I132" i="1" s="1"/>
  <c r="E138" i="1"/>
  <c r="E188" i="1"/>
  <c r="E82" i="1"/>
  <c r="F82" i="1" s="1"/>
  <c r="G82" i="1" s="1"/>
  <c r="J82" i="1" s="1"/>
  <c r="E191" i="1"/>
  <c r="E20" i="2" s="1"/>
  <c r="E23" i="1"/>
  <c r="F23" i="1" s="1"/>
  <c r="G23" i="1" s="1"/>
  <c r="I23" i="1" s="1"/>
  <c r="E57" i="1"/>
  <c r="F57" i="1"/>
  <c r="G57" i="1" s="1"/>
  <c r="I57" i="1" s="1"/>
  <c r="E66" i="1"/>
  <c r="E80" i="1"/>
  <c r="F80" i="1" s="1"/>
  <c r="G80" i="1" s="1"/>
  <c r="I80" i="1" s="1"/>
  <c r="E95" i="1"/>
  <c r="F95" i="1" s="1"/>
  <c r="G95" i="1" s="1"/>
  <c r="I95" i="1" s="1"/>
  <c r="E140" i="1"/>
  <c r="E140" i="2" s="1"/>
  <c r="F140" i="1"/>
  <c r="G140" i="1" s="1"/>
  <c r="I140" i="1" s="1"/>
  <c r="E145" i="1"/>
  <c r="E151" i="1"/>
  <c r="E164" i="1"/>
  <c r="E178" i="1"/>
  <c r="F178" i="1" s="1"/>
  <c r="G178" i="1" s="1"/>
  <c r="I178" i="1" s="1"/>
  <c r="E190" i="1"/>
  <c r="F190" i="1" s="1"/>
  <c r="G190" i="1" s="1"/>
  <c r="K190" i="1" s="1"/>
  <c r="E40" i="1"/>
  <c r="F40" i="1" s="1"/>
  <c r="G40" i="1" s="1"/>
  <c r="I40" i="1" s="1"/>
  <c r="G26" i="1"/>
  <c r="I26" i="1" s="1"/>
  <c r="E39" i="1"/>
  <c r="F39" i="1" s="1"/>
  <c r="G39" i="1" s="1"/>
  <c r="I39" i="1" s="1"/>
  <c r="E122" i="1"/>
  <c r="F122" i="1"/>
  <c r="G122" i="1" s="1"/>
  <c r="I122" i="1" s="1"/>
  <c r="E146" i="1"/>
  <c r="E173" i="1"/>
  <c r="F173" i="1" s="1"/>
  <c r="G173" i="1" s="1"/>
  <c r="J173" i="1" s="1"/>
  <c r="E181" i="1"/>
  <c r="E174" i="2" s="1"/>
  <c r="F181" i="1"/>
  <c r="G181" i="1" s="1"/>
  <c r="I181" i="1" s="1"/>
  <c r="E185" i="1"/>
  <c r="F185" i="1"/>
  <c r="G185" i="1" s="1"/>
  <c r="K185" i="1" s="1"/>
  <c r="E179" i="1"/>
  <c r="F179" i="1" s="1"/>
  <c r="G179" i="1" s="1"/>
  <c r="J179" i="1" s="1"/>
  <c r="E199" i="1"/>
  <c r="E26" i="2" s="1"/>
  <c r="E28" i="1"/>
  <c r="F28" i="1"/>
  <c r="G28" i="1" s="1"/>
  <c r="I28" i="1" s="1"/>
  <c r="E74" i="1"/>
  <c r="F74" i="1" s="1"/>
  <c r="G74" i="1" s="1"/>
  <c r="I74" i="1" s="1"/>
  <c r="E90" i="1"/>
  <c r="F90" i="1" s="1"/>
  <c r="G90" i="1" s="1"/>
  <c r="I90" i="1" s="1"/>
  <c r="E97" i="1"/>
  <c r="F97" i="1" s="1"/>
  <c r="G97" i="1" s="1"/>
  <c r="I97" i="1" s="1"/>
  <c r="E105" i="1"/>
  <c r="E147" i="1"/>
  <c r="F147" i="1"/>
  <c r="G147" i="1" s="1"/>
  <c r="I147" i="1" s="1"/>
  <c r="E166" i="1"/>
  <c r="E164" i="2" s="1"/>
  <c r="F166" i="1"/>
  <c r="G166" i="1" s="1"/>
  <c r="I166" i="1" s="1"/>
  <c r="E196" i="1"/>
  <c r="F196" i="1" s="1"/>
  <c r="G196" i="1" s="1"/>
  <c r="K196" i="1" s="1"/>
  <c r="E203" i="1"/>
  <c r="F203" i="1" s="1"/>
  <c r="G203" i="1" s="1"/>
  <c r="K203" i="1" s="1"/>
  <c r="E49" i="1"/>
  <c r="F49" i="1" s="1"/>
  <c r="G49" i="1" s="1"/>
  <c r="I49" i="1" s="1"/>
  <c r="E68" i="1"/>
  <c r="F68" i="1" s="1"/>
  <c r="G68" i="1" s="1"/>
  <c r="I68" i="1" s="1"/>
  <c r="E75" i="1"/>
  <c r="E106" i="1"/>
  <c r="F106" i="1" s="1"/>
  <c r="G106" i="1" s="1"/>
  <c r="I106" i="1" s="1"/>
  <c r="E112" i="1"/>
  <c r="E118" i="1"/>
  <c r="E119" i="2" s="1"/>
  <c r="E129" i="1"/>
  <c r="E130" i="2" s="1"/>
  <c r="F129" i="1"/>
  <c r="G129" i="1" s="1"/>
  <c r="I129" i="1" s="1"/>
  <c r="E141" i="1"/>
  <c r="E141" i="2" s="1"/>
  <c r="E182" i="1"/>
  <c r="E197" i="1"/>
  <c r="E184" i="2" s="1"/>
  <c r="E42" i="1"/>
  <c r="E204" i="1"/>
  <c r="F204" i="1" s="1"/>
  <c r="G204" i="1" s="1"/>
  <c r="K204" i="1" s="1"/>
  <c r="E32" i="1"/>
  <c r="F32" i="1" s="1"/>
  <c r="G32" i="1" s="1"/>
  <c r="I32" i="1" s="1"/>
  <c r="G76" i="1"/>
  <c r="I76" i="1" s="1"/>
  <c r="E113" i="1"/>
  <c r="F113" i="1" s="1"/>
  <c r="G113" i="1" s="1"/>
  <c r="I113" i="1" s="1"/>
  <c r="E136" i="1"/>
  <c r="E137" i="2" s="1"/>
  <c r="E148" i="1"/>
  <c r="F148" i="1"/>
  <c r="E155" i="1"/>
  <c r="E154" i="2" s="1"/>
  <c r="E161" i="1"/>
  <c r="E167" i="1"/>
  <c r="F167" i="1" s="1"/>
  <c r="G167" i="1" s="1"/>
  <c r="I167" i="1" s="1"/>
  <c r="E175" i="1"/>
  <c r="E171" i="2" s="1"/>
  <c r="E187" i="1"/>
  <c r="F187" i="1" s="1"/>
  <c r="G187" i="1" s="1"/>
  <c r="K187" i="1" s="1"/>
  <c r="E201" i="1"/>
  <c r="F201" i="1"/>
  <c r="E205" i="1"/>
  <c r="E31" i="2" s="1"/>
  <c r="F205" i="1"/>
  <c r="G205" i="1" s="1"/>
  <c r="K205" i="1" s="1"/>
  <c r="E12" i="2"/>
  <c r="E101" i="2"/>
  <c r="E105" i="2"/>
  <c r="E110" i="2"/>
  <c r="E207" i="1"/>
  <c r="F207" i="1" s="1"/>
  <c r="G207" i="1" s="1"/>
  <c r="K207" i="1" s="1"/>
  <c r="E114" i="1"/>
  <c r="E86" i="1"/>
  <c r="F86" i="1" s="1"/>
  <c r="G86" i="1" s="1"/>
  <c r="I86" i="1" s="1"/>
  <c r="E149" i="2"/>
  <c r="E57" i="2"/>
  <c r="E65" i="2"/>
  <c r="E144" i="2"/>
  <c r="E156" i="1"/>
  <c r="F156" i="1" s="1"/>
  <c r="G156" i="1" s="1"/>
  <c r="I156" i="1" s="1"/>
  <c r="E108" i="1"/>
  <c r="F108" i="1" s="1"/>
  <c r="G33" i="1"/>
  <c r="I33" i="1" s="1"/>
  <c r="E169" i="2"/>
  <c r="E180" i="2"/>
  <c r="F91" i="1"/>
  <c r="G91" i="1" s="1"/>
  <c r="I91" i="1" s="1"/>
  <c r="E96" i="2"/>
  <c r="F115" i="1"/>
  <c r="G115" i="1" s="1"/>
  <c r="I115" i="1" s="1"/>
  <c r="E116" i="2"/>
  <c r="E69" i="2"/>
  <c r="F133" i="1"/>
  <c r="E134" i="2"/>
  <c r="E29" i="2"/>
  <c r="E173" i="2"/>
  <c r="E167" i="2"/>
  <c r="F123" i="1"/>
  <c r="E124" i="2"/>
  <c r="F67" i="1"/>
  <c r="G67" i="1" s="1"/>
  <c r="I67" i="1" s="1"/>
  <c r="E74" i="2"/>
  <c r="F62" i="1"/>
  <c r="G62" i="1" s="1"/>
  <c r="I62" i="1" s="1"/>
  <c r="E70" i="2"/>
  <c r="E156" i="2"/>
  <c r="F43" i="1"/>
  <c r="G43" i="1" s="1"/>
  <c r="J43" i="1" s="1"/>
  <c r="E14" i="2"/>
  <c r="E163" i="2"/>
  <c r="F30" i="1"/>
  <c r="E43" i="2"/>
  <c r="F37" i="1"/>
  <c r="G37" i="1" s="1"/>
  <c r="I37" i="1" s="1"/>
  <c r="E50" i="2"/>
  <c r="F197" i="1"/>
  <c r="G197" i="1" s="1"/>
  <c r="K197" i="1" s="1"/>
  <c r="F164" i="1"/>
  <c r="G164" i="1" s="1"/>
  <c r="I164" i="1" s="1"/>
  <c r="E162" i="2"/>
  <c r="F120" i="1"/>
  <c r="G120" i="1" s="1"/>
  <c r="I120" i="1" s="1"/>
  <c r="E121" i="2"/>
  <c r="K210" i="1"/>
  <c r="E23" i="2"/>
  <c r="E114" i="2"/>
  <c r="E155" i="2"/>
  <c r="F112" i="1"/>
  <c r="E113" i="2"/>
  <c r="F116" i="1"/>
  <c r="G116" i="1" s="1"/>
  <c r="I116" i="1" s="1"/>
  <c r="E117" i="2"/>
  <c r="F38" i="1"/>
  <c r="G38" i="1" s="1"/>
  <c r="I38" i="1" s="1"/>
  <c r="F85" i="1"/>
  <c r="G85" i="1" s="1"/>
  <c r="I85" i="1" s="1"/>
  <c r="G148" i="1"/>
  <c r="I148" i="1" s="1"/>
  <c r="F58" i="1"/>
  <c r="G58" i="1" s="1"/>
  <c r="I58" i="1" s="1"/>
  <c r="E66" i="2"/>
  <c r="E120" i="2"/>
  <c r="E158" i="2"/>
  <c r="E148" i="2"/>
  <c r="E80" i="2"/>
  <c r="F151" i="1"/>
  <c r="G151" i="1" s="1"/>
  <c r="I151" i="1" s="1"/>
  <c r="E151" i="2"/>
  <c r="E17" i="2"/>
  <c r="G21" i="1"/>
  <c r="I21" i="1" s="1"/>
  <c r="E103" i="2"/>
  <c r="F99" i="1"/>
  <c r="E58" i="2"/>
  <c r="F59" i="1"/>
  <c r="G59" i="1" s="1"/>
  <c r="I59" i="1" s="1"/>
  <c r="F22" i="1"/>
  <c r="G22" i="1" s="1"/>
  <c r="I22" i="1" s="1"/>
  <c r="E86" i="2"/>
  <c r="E125" i="2"/>
  <c r="E136" i="2"/>
  <c r="E54" i="2"/>
  <c r="E40" i="2"/>
  <c r="F44" i="1"/>
  <c r="E53" i="2"/>
  <c r="E28" i="2"/>
  <c r="F93" i="1"/>
  <c r="G93" i="1" s="1"/>
  <c r="I93" i="1" s="1"/>
  <c r="E98" i="2"/>
  <c r="E108" i="2"/>
  <c r="E94" i="2"/>
  <c r="E45" i="2"/>
  <c r="E30" i="2"/>
  <c r="F138" i="1"/>
  <c r="G138" i="1" s="1"/>
  <c r="I138" i="1" s="1"/>
  <c r="E139" i="2"/>
  <c r="F51" i="1"/>
  <c r="G51" i="1" s="1"/>
  <c r="I51" i="1" s="1"/>
  <c r="E59" i="2"/>
  <c r="G201" i="1"/>
  <c r="K201" i="1" s="1"/>
  <c r="E44" i="2"/>
  <c r="E178" i="2"/>
  <c r="E63" i="2"/>
  <c r="E34" i="2"/>
  <c r="E39" i="2"/>
  <c r="E83" i="2"/>
  <c r="E41" i="2"/>
  <c r="F42" i="1"/>
  <c r="E13" i="2"/>
  <c r="E16" i="2"/>
  <c r="F110" i="1"/>
  <c r="G110" i="1" s="1"/>
  <c r="I110" i="1" s="1"/>
  <c r="E111" i="2"/>
  <c r="E46" i="2"/>
  <c r="E182" i="2"/>
  <c r="E123" i="2"/>
  <c r="E147" i="2"/>
  <c r="E72" i="2"/>
  <c r="I144" i="1"/>
  <c r="G44" i="1"/>
  <c r="I44" i="1" s="1"/>
  <c r="G42" i="1"/>
  <c r="I42" i="1" s="1"/>
  <c r="G99" i="1"/>
  <c r="I99" i="1" s="1"/>
  <c r="G112" i="1"/>
  <c r="I112" i="1" s="1"/>
  <c r="G171" i="1"/>
  <c r="I171" i="1" s="1"/>
  <c r="G30" i="1"/>
  <c r="I30" i="1" s="1"/>
  <c r="G123" i="1"/>
  <c r="I123" i="1" s="1"/>
  <c r="G133" i="1"/>
  <c r="I133" i="1" s="1"/>
  <c r="I61" i="1"/>
  <c r="I137" i="1"/>
  <c r="F200" i="1" l="1"/>
  <c r="G200" i="1" s="1"/>
  <c r="K200" i="1" s="1"/>
  <c r="F153" i="1"/>
  <c r="G153" i="1" s="1"/>
  <c r="I153" i="1" s="1"/>
  <c r="F100" i="1"/>
  <c r="G100" i="1" s="1"/>
  <c r="I100" i="1" s="1"/>
  <c r="F176" i="1"/>
  <c r="G176" i="1" s="1"/>
  <c r="I176" i="1" s="1"/>
  <c r="E64" i="2"/>
  <c r="E71" i="2"/>
  <c r="E87" i="2"/>
  <c r="E38" i="2"/>
  <c r="E166" i="2"/>
  <c r="F103" i="1"/>
  <c r="G103" i="1" s="1"/>
  <c r="I103" i="1" s="1"/>
  <c r="E132" i="2"/>
  <c r="F77" i="1"/>
  <c r="G77" i="1" s="1"/>
  <c r="I77" i="1" s="1"/>
  <c r="E93" i="2"/>
  <c r="E48" i="2"/>
  <c r="E97" i="2"/>
  <c r="E21" i="2"/>
  <c r="E161" i="2"/>
  <c r="E112" i="2"/>
  <c r="E11" i="2"/>
  <c r="E36" i="2"/>
  <c r="E99" i="2"/>
  <c r="E100" i="2"/>
  <c r="E165" i="2"/>
  <c r="E157" i="2"/>
  <c r="F136" i="1"/>
  <c r="G136" i="1" s="1"/>
  <c r="I136" i="1" s="1"/>
  <c r="F71" i="1"/>
  <c r="G71" i="1" s="1"/>
  <c r="I71" i="1" s="1"/>
  <c r="F172" i="1"/>
  <c r="G172" i="1" s="1"/>
  <c r="I172" i="1" s="1"/>
  <c r="E76" i="2"/>
  <c r="E15" i="2"/>
  <c r="F98" i="1"/>
  <c r="G98" i="1" s="1"/>
  <c r="I98" i="1" s="1"/>
  <c r="E160" i="2"/>
  <c r="F191" i="1"/>
  <c r="G191" i="1" s="1"/>
  <c r="K191" i="1" s="1"/>
  <c r="G255" i="1"/>
  <c r="P255" i="1"/>
  <c r="P256" i="1"/>
  <c r="R256" i="1" s="1"/>
  <c r="T256" i="1" s="1"/>
  <c r="K254" i="1"/>
  <c r="G253" i="1"/>
  <c r="P253" i="1"/>
  <c r="K256" i="1"/>
  <c r="P254" i="1"/>
  <c r="R254" i="1" s="1"/>
  <c r="T254" i="1" s="1"/>
  <c r="E91" i="2"/>
  <c r="F121" i="1"/>
  <c r="G121" i="1" s="1"/>
  <c r="I121" i="1" s="1"/>
  <c r="F141" i="1"/>
  <c r="G141" i="1" s="1"/>
  <c r="I141" i="1" s="1"/>
  <c r="F189" i="1"/>
  <c r="G189" i="1" s="1"/>
  <c r="K189" i="1" s="1"/>
  <c r="F127" i="1"/>
  <c r="G127" i="1" s="1"/>
  <c r="I127" i="1" s="1"/>
  <c r="P178" i="1"/>
  <c r="X178" i="1" s="1"/>
  <c r="E18" i="2"/>
  <c r="F175" i="1"/>
  <c r="G175" i="1" s="1"/>
  <c r="I175" i="1" s="1"/>
  <c r="F199" i="1"/>
  <c r="G199" i="1" s="1"/>
  <c r="K199" i="1" s="1"/>
  <c r="E143" i="2"/>
  <c r="E81" i="2"/>
  <c r="F118" i="1"/>
  <c r="G118" i="1" s="1"/>
  <c r="I118" i="1" s="1"/>
  <c r="E95" i="2"/>
  <c r="E79" i="2"/>
  <c r="P71" i="1"/>
  <c r="R71" i="1" s="1"/>
  <c r="T71" i="1" s="1"/>
  <c r="P165" i="1"/>
  <c r="P93" i="1"/>
  <c r="X93" i="1" s="1"/>
  <c r="P180" i="1"/>
  <c r="P194" i="1"/>
  <c r="R194" i="1" s="1"/>
  <c r="T194" i="1" s="1"/>
  <c r="P249" i="1"/>
  <c r="G108" i="1"/>
  <c r="I108" i="1" s="1"/>
  <c r="P108" i="1"/>
  <c r="F184" i="1"/>
  <c r="G184" i="1" s="1"/>
  <c r="K184" i="1" s="1"/>
  <c r="E177" i="2"/>
  <c r="F182" i="1"/>
  <c r="G182" i="1" s="1"/>
  <c r="K182" i="1" s="1"/>
  <c r="E175" i="2"/>
  <c r="F134" i="1"/>
  <c r="G134" i="1" s="1"/>
  <c r="I134" i="1" s="1"/>
  <c r="E135" i="2"/>
  <c r="F87" i="1"/>
  <c r="G87" i="1" s="1"/>
  <c r="I87" i="1" s="1"/>
  <c r="E92" i="2"/>
  <c r="F146" i="1"/>
  <c r="G146" i="1" s="1"/>
  <c r="J146" i="1" s="1"/>
  <c r="E146" i="2"/>
  <c r="G252" i="1"/>
  <c r="K252" i="1" s="1"/>
  <c r="P252" i="1"/>
  <c r="X252" i="1" s="1"/>
  <c r="F66" i="1"/>
  <c r="G66" i="1" s="1"/>
  <c r="I66" i="1" s="1"/>
  <c r="E73" i="2"/>
  <c r="E181" i="2"/>
  <c r="F188" i="1"/>
  <c r="G188" i="1" s="1"/>
  <c r="K188" i="1" s="1"/>
  <c r="F183" i="1"/>
  <c r="G183" i="1" s="1"/>
  <c r="K183" i="1" s="1"/>
  <c r="E176" i="2"/>
  <c r="F161" i="1"/>
  <c r="G161" i="1" s="1"/>
  <c r="I161" i="1" s="1"/>
  <c r="E159" i="2"/>
  <c r="F75" i="1"/>
  <c r="G75" i="1" s="1"/>
  <c r="I75" i="1" s="1"/>
  <c r="E82" i="2"/>
  <c r="F186" i="1"/>
  <c r="G186" i="1" s="1"/>
  <c r="K186" i="1" s="1"/>
  <c r="E179" i="2"/>
  <c r="F24" i="1"/>
  <c r="G24" i="1" s="1"/>
  <c r="I24" i="1" s="1"/>
  <c r="E37" i="2"/>
  <c r="E126" i="2"/>
  <c r="E42" i="2"/>
  <c r="F145" i="1"/>
  <c r="G145" i="1" s="1"/>
  <c r="I145" i="1" s="1"/>
  <c r="E145" i="2"/>
  <c r="F53" i="1"/>
  <c r="G53" i="1" s="1"/>
  <c r="I53" i="1" s="1"/>
  <c r="E61" i="2"/>
  <c r="E55" i="2"/>
  <c r="F46" i="1"/>
  <c r="G46" i="1" s="1"/>
  <c r="I46" i="1" s="1"/>
  <c r="F36" i="1"/>
  <c r="G36" i="1" s="1"/>
  <c r="I36" i="1" s="1"/>
  <c r="E49" i="2"/>
  <c r="P193" i="1"/>
  <c r="G193" i="1"/>
  <c r="K193" i="1" s="1"/>
  <c r="F48" i="1"/>
  <c r="G48" i="1" s="1"/>
  <c r="I48" i="1" s="1"/>
  <c r="E56" i="2"/>
  <c r="F114" i="1"/>
  <c r="G114" i="1" s="1"/>
  <c r="I114" i="1" s="1"/>
  <c r="E115" i="2"/>
  <c r="F126" i="1"/>
  <c r="G126" i="1" s="1"/>
  <c r="I126" i="1" s="1"/>
  <c r="E127" i="2"/>
  <c r="F83" i="1"/>
  <c r="G83" i="1" s="1"/>
  <c r="I83" i="1" s="1"/>
  <c r="E88" i="2"/>
  <c r="F105" i="1"/>
  <c r="G105" i="1" s="1"/>
  <c r="I105" i="1" s="1"/>
  <c r="E107" i="2"/>
  <c r="F128" i="1"/>
  <c r="G128" i="1" s="1"/>
  <c r="I128" i="1" s="1"/>
  <c r="E129" i="2"/>
  <c r="F84" i="1"/>
  <c r="G84" i="1" s="1"/>
  <c r="I84" i="1" s="1"/>
  <c r="E89" i="2"/>
  <c r="U165" i="1"/>
  <c r="E75" i="2"/>
  <c r="E138" i="2"/>
  <c r="F155" i="1"/>
  <c r="G155" i="1" s="1"/>
  <c r="I155" i="1" s="1"/>
  <c r="E183" i="2"/>
  <c r="E109" i="2"/>
  <c r="E85" i="2"/>
  <c r="E52" i="2"/>
  <c r="E33" i="2"/>
  <c r="P247" i="1"/>
  <c r="R247" i="1" s="1"/>
  <c r="T247" i="1" s="1"/>
  <c r="E133" i="2"/>
  <c r="E68" i="2"/>
  <c r="E60" i="2"/>
  <c r="E24" i="2"/>
  <c r="E47" i="2"/>
  <c r="E32" i="2"/>
  <c r="E22" i="2"/>
  <c r="K247" i="1"/>
  <c r="G251" i="1"/>
  <c r="P251" i="1"/>
  <c r="K250" i="1"/>
  <c r="R252" i="1"/>
  <c r="T252" i="1" s="1"/>
  <c r="G237" i="1"/>
  <c r="P237" i="1"/>
  <c r="G249" i="1"/>
  <c r="P250" i="1"/>
  <c r="R250" i="1" s="1"/>
  <c r="T250" i="1" s="1"/>
  <c r="W14" i="1"/>
  <c r="P232" i="1"/>
  <c r="P88" i="1"/>
  <c r="P185" i="1"/>
  <c r="P136" i="1"/>
  <c r="P49" i="1"/>
  <c r="P34" i="1"/>
  <c r="P111" i="1"/>
  <c r="P31" i="1"/>
  <c r="P213" i="1"/>
  <c r="P238" i="1"/>
  <c r="P233" i="1"/>
  <c r="P149" i="1"/>
  <c r="P22" i="1"/>
  <c r="P82" i="1"/>
  <c r="P44" i="1"/>
  <c r="P62" i="1"/>
  <c r="P78" i="1"/>
  <c r="P38" i="1"/>
  <c r="P120" i="1"/>
  <c r="P58" i="1"/>
  <c r="P248" i="1"/>
  <c r="P176" i="1"/>
  <c r="P198" i="1"/>
  <c r="P102" i="1"/>
  <c r="P135" i="1"/>
  <c r="P169" i="1"/>
  <c r="P157" i="1"/>
  <c r="P140" i="1"/>
  <c r="P39" i="1"/>
  <c r="P196" i="1"/>
  <c r="P205" i="1"/>
  <c r="P48" i="1"/>
  <c r="P118" i="1"/>
  <c r="P224" i="1"/>
  <c r="P79" i="1"/>
  <c r="P214" i="1"/>
  <c r="P225" i="1"/>
  <c r="P241" i="1"/>
  <c r="P188" i="1"/>
  <c r="P53" i="1"/>
  <c r="P42" i="1"/>
  <c r="W13" i="1"/>
  <c r="P244" i="1"/>
  <c r="P158" i="1"/>
  <c r="P23" i="1"/>
  <c r="P147" i="1"/>
  <c r="P29" i="1"/>
  <c r="P74" i="1"/>
  <c r="P54" i="1"/>
  <c r="P127" i="1"/>
  <c r="P47" i="1"/>
  <c r="P239" i="1"/>
  <c r="P107" i="1"/>
  <c r="P212" i="1"/>
  <c r="P211" i="1"/>
  <c r="P139" i="1"/>
  <c r="P126" i="1"/>
  <c r="P69" i="1"/>
  <c r="P156" i="1"/>
  <c r="P137" i="1"/>
  <c r="P99" i="1"/>
  <c r="W19" i="1"/>
  <c r="P64" i="1"/>
  <c r="P144" i="1"/>
  <c r="P109" i="1"/>
  <c r="P186" i="1"/>
  <c r="P190" i="1"/>
  <c r="P179" i="1"/>
  <c r="P129" i="1"/>
  <c r="P148" i="1"/>
  <c r="P236" i="1"/>
  <c r="P243" i="1"/>
  <c r="P33" i="1"/>
  <c r="P122" i="1"/>
  <c r="P87" i="1"/>
  <c r="P226" i="1"/>
  <c r="P55" i="1"/>
  <c r="P97" i="1"/>
  <c r="P220" i="1"/>
  <c r="P170" i="1"/>
  <c r="P210" i="1"/>
  <c r="P197" i="1"/>
  <c r="P110" i="1"/>
  <c r="P59" i="1"/>
  <c r="P60" i="1"/>
  <c r="P35" i="1"/>
  <c r="P143" i="1"/>
  <c r="P208" i="1"/>
  <c r="P234" i="1"/>
  <c r="P216" i="1"/>
  <c r="P172" i="1"/>
  <c r="P195" i="1"/>
  <c r="P32" i="1"/>
  <c r="P27" i="1"/>
  <c r="P101" i="1"/>
  <c r="P217" i="1"/>
  <c r="P230" i="1"/>
  <c r="P51" i="1"/>
  <c r="P155" i="1"/>
  <c r="P112" i="1"/>
  <c r="P187" i="1"/>
  <c r="P133" i="1"/>
  <c r="P98" i="1"/>
  <c r="W16" i="1"/>
  <c r="P246" i="1"/>
  <c r="P117" i="1"/>
  <c r="P142" i="1"/>
  <c r="P199" i="1"/>
  <c r="P201" i="1"/>
  <c r="P70" i="1"/>
  <c r="P240" i="1"/>
  <c r="P119" i="1"/>
  <c r="P124" i="1"/>
  <c r="P65" i="1"/>
  <c r="P61" i="1"/>
  <c r="P242" i="1"/>
  <c r="P37" i="1"/>
  <c r="P52" i="1"/>
  <c r="P134" i="1"/>
  <c r="W12" i="1"/>
  <c r="P153" i="1"/>
  <c r="P163" i="1"/>
  <c r="R163" i="1" s="1"/>
  <c r="T163" i="1" s="1"/>
  <c r="P189" i="1"/>
  <c r="P222" i="1"/>
  <c r="P132" i="1"/>
  <c r="P209" i="1"/>
  <c r="P202" i="1"/>
  <c r="P182" i="1"/>
  <c r="P43" i="1"/>
  <c r="P116" i="1"/>
  <c r="P203" i="1"/>
  <c r="P30" i="1"/>
  <c r="P86" i="1"/>
  <c r="P207" i="1"/>
  <c r="W20" i="1"/>
  <c r="P221" i="1"/>
  <c r="P159" i="1"/>
  <c r="P103" i="1"/>
  <c r="P36" i="1"/>
  <c r="P94" i="1"/>
  <c r="P131" i="1"/>
  <c r="P77" i="1"/>
  <c r="P223" i="1"/>
  <c r="P104" i="1"/>
  <c r="P125" i="1"/>
  <c r="P90" i="1"/>
  <c r="P113" i="1"/>
  <c r="P105" i="1"/>
  <c r="P121" i="1"/>
  <c r="P73" i="1"/>
  <c r="P150" i="1"/>
  <c r="P28" i="1"/>
  <c r="P228" i="1"/>
  <c r="P95" i="1"/>
  <c r="P72" i="1"/>
  <c r="P152" i="1"/>
  <c r="P177" i="1"/>
  <c r="P68" i="1"/>
  <c r="P138" i="1"/>
  <c r="P67" i="1"/>
  <c r="P80" i="1"/>
  <c r="P25" i="1"/>
  <c r="P162" i="1"/>
  <c r="P200" i="1"/>
  <c r="P26" i="1"/>
  <c r="P145" i="1"/>
  <c r="P141" i="1"/>
  <c r="P204" i="1"/>
  <c r="P227" i="1"/>
  <c r="P100" i="1"/>
  <c r="P76" i="1"/>
  <c r="P215" i="1"/>
  <c r="P231" i="1"/>
  <c r="P167" i="1"/>
  <c r="P85" i="1"/>
  <c r="P40" i="1"/>
  <c r="P175" i="1"/>
  <c r="P123" i="1"/>
  <c r="P56" i="1"/>
  <c r="W9" i="1"/>
  <c r="P130" i="1"/>
  <c r="P166" i="1"/>
  <c r="P21" i="1"/>
  <c r="P219" i="1"/>
  <c r="W15" i="1"/>
  <c r="W17" i="1"/>
  <c r="W11" i="1"/>
  <c r="P151" i="1"/>
  <c r="P92" i="1"/>
  <c r="P173" i="1"/>
  <c r="P91" i="1"/>
  <c r="P50" i="1"/>
  <c r="P181" i="1"/>
  <c r="P96" i="1"/>
  <c r="P235" i="1"/>
  <c r="P45" i="1"/>
  <c r="P57" i="1"/>
  <c r="P160" i="1"/>
  <c r="P171" i="1"/>
  <c r="P41" i="1"/>
  <c r="P63" i="1"/>
  <c r="W8" i="1"/>
  <c r="W10" i="1"/>
  <c r="P192" i="1"/>
  <c r="P229" i="1"/>
  <c r="P168" i="1"/>
  <c r="P218" i="1"/>
  <c r="P81" i="1"/>
  <c r="P174" i="1"/>
  <c r="P206" i="1"/>
  <c r="R180" i="1"/>
  <c r="T180" i="1" s="1"/>
  <c r="X180" i="1"/>
  <c r="W18" i="1"/>
  <c r="P115" i="1"/>
  <c r="P164" i="1"/>
  <c r="P106" i="1"/>
  <c r="P89" i="1"/>
  <c r="P154" i="1"/>
  <c r="P245" i="1"/>
  <c r="C11" i="1"/>
  <c r="C12" i="1"/>
  <c r="R178" i="1" l="1"/>
  <c r="T178" i="1" s="1"/>
  <c r="R253" i="1"/>
  <c r="T253" i="1" s="1"/>
  <c r="P84" i="1"/>
  <c r="P161" i="1"/>
  <c r="X256" i="1"/>
  <c r="P191" i="1"/>
  <c r="O255" i="1"/>
  <c r="R255" i="1"/>
  <c r="T255" i="1" s="1"/>
  <c r="X255" i="1"/>
  <c r="K255" i="1"/>
  <c r="R93" i="1"/>
  <c r="T93" i="1" s="1"/>
  <c r="R165" i="1"/>
  <c r="T165" i="1" s="1"/>
  <c r="O256" i="1"/>
  <c r="O254" i="1"/>
  <c r="O253" i="1"/>
  <c r="X253" i="1"/>
  <c r="K253" i="1"/>
  <c r="X254" i="1"/>
  <c r="P146" i="1"/>
  <c r="R108" i="1"/>
  <c r="T108" i="1" s="1"/>
  <c r="P184" i="1"/>
  <c r="R184" i="1" s="1"/>
  <c r="T184" i="1" s="1"/>
  <c r="X71" i="1"/>
  <c r="P114" i="1"/>
  <c r="R114" i="1" s="1"/>
  <c r="T114" i="1" s="1"/>
  <c r="P183" i="1"/>
  <c r="X183" i="1" s="1"/>
  <c r="P128" i="1"/>
  <c r="X128" i="1" s="1"/>
  <c r="R237" i="1"/>
  <c r="T237" i="1" s="1"/>
  <c r="X193" i="1"/>
  <c r="P24" i="1"/>
  <c r="X194" i="1"/>
  <c r="X247" i="1"/>
  <c r="X108" i="1"/>
  <c r="P83" i="1"/>
  <c r="X83" i="1" s="1"/>
  <c r="P66" i="1"/>
  <c r="X66" i="1" s="1"/>
  <c r="R193" i="1"/>
  <c r="T193" i="1" s="1"/>
  <c r="P46" i="1"/>
  <c r="P75" i="1"/>
  <c r="R75" i="1" s="1"/>
  <c r="T75" i="1" s="1"/>
  <c r="O249" i="1"/>
  <c r="O250" i="1"/>
  <c r="O237" i="1"/>
  <c r="O251" i="1"/>
  <c r="O247" i="1"/>
  <c r="O252" i="1"/>
  <c r="O233" i="1"/>
  <c r="O187" i="1"/>
  <c r="O231" i="1"/>
  <c r="O206" i="1"/>
  <c r="O197" i="1"/>
  <c r="C15" i="1"/>
  <c r="C18" i="1" s="1"/>
  <c r="O226" i="1"/>
  <c r="O176" i="1"/>
  <c r="O102" i="1"/>
  <c r="O205" i="1"/>
  <c r="O239" i="1"/>
  <c r="O228" i="1"/>
  <c r="O229" i="1"/>
  <c r="O193" i="1"/>
  <c r="O244" i="1"/>
  <c r="O185" i="1"/>
  <c r="O204" i="1"/>
  <c r="O225" i="1"/>
  <c r="O245" i="1"/>
  <c r="O212" i="1"/>
  <c r="O207" i="1"/>
  <c r="O199" i="1"/>
  <c r="O221" i="1"/>
  <c r="O190" i="1"/>
  <c r="O248" i="1"/>
  <c r="O177" i="1"/>
  <c r="O107" i="1"/>
  <c r="O238" i="1"/>
  <c r="O241" i="1"/>
  <c r="O214" i="1"/>
  <c r="O173" i="1"/>
  <c r="O211" i="1"/>
  <c r="O174" i="1"/>
  <c r="O201" i="1"/>
  <c r="O139" i="1"/>
  <c r="O179" i="1"/>
  <c r="O186" i="1"/>
  <c r="O196" i="1"/>
  <c r="O208" i="1"/>
  <c r="O198" i="1"/>
  <c r="O242" i="1"/>
  <c r="O234" i="1"/>
  <c r="O235" i="1"/>
  <c r="O216" i="1"/>
  <c r="O215" i="1"/>
  <c r="O246" i="1"/>
  <c r="O236" i="1"/>
  <c r="O175" i="1"/>
  <c r="O183" i="1"/>
  <c r="O188" i="1"/>
  <c r="O189" i="1"/>
  <c r="O224" i="1"/>
  <c r="O218" i="1"/>
  <c r="O240" i="1"/>
  <c r="O194" i="1"/>
  <c r="O219" i="1"/>
  <c r="O213" i="1"/>
  <c r="O65" i="1"/>
  <c r="O203" i="1"/>
  <c r="O227" i="1"/>
  <c r="O159" i="1"/>
  <c r="O184" i="1"/>
  <c r="O217" i="1"/>
  <c r="O178" i="1"/>
  <c r="O223" i="1"/>
  <c r="O209" i="1"/>
  <c r="O152" i="1"/>
  <c r="O104" i="1"/>
  <c r="O222" i="1"/>
  <c r="O200" i="1"/>
  <c r="O192" i="1"/>
  <c r="O182" i="1"/>
  <c r="O220" i="1"/>
  <c r="O96" i="1"/>
  <c r="O181" i="1"/>
  <c r="O243" i="1"/>
  <c r="O230" i="1"/>
  <c r="O191" i="1"/>
  <c r="O180" i="1"/>
  <c r="O195" i="1"/>
  <c r="O210" i="1"/>
  <c r="O170" i="1"/>
  <c r="O168" i="1"/>
  <c r="O202" i="1"/>
  <c r="O232" i="1"/>
  <c r="C16" i="1"/>
  <c r="D18" i="1" s="1"/>
  <c r="X250" i="1"/>
  <c r="R251" i="1"/>
  <c r="T251" i="1" s="1"/>
  <c r="X251" i="1"/>
  <c r="K251" i="1"/>
  <c r="X249" i="1"/>
  <c r="K249" i="1"/>
  <c r="X237" i="1"/>
  <c r="K237" i="1"/>
  <c r="R249" i="1"/>
  <c r="T249" i="1" s="1"/>
  <c r="X154" i="1"/>
  <c r="R154" i="1"/>
  <c r="T154" i="1" s="1"/>
  <c r="R192" i="1"/>
  <c r="T192" i="1" s="1"/>
  <c r="X192" i="1"/>
  <c r="R41" i="1"/>
  <c r="T41" i="1" s="1"/>
  <c r="X41" i="1"/>
  <c r="R181" i="1"/>
  <c r="T181" i="1" s="1"/>
  <c r="X181" i="1"/>
  <c r="X56" i="1"/>
  <c r="R56" i="1"/>
  <c r="T56" i="1" s="1"/>
  <c r="X76" i="1"/>
  <c r="R76" i="1"/>
  <c r="T76" i="1" s="1"/>
  <c r="R152" i="1"/>
  <c r="T152" i="1" s="1"/>
  <c r="X152" i="1"/>
  <c r="R105" i="1"/>
  <c r="T105" i="1" s="1"/>
  <c r="X105" i="1"/>
  <c r="R132" i="1"/>
  <c r="T132" i="1" s="1"/>
  <c r="X132" i="1"/>
  <c r="R37" i="1"/>
  <c r="T37" i="1" s="1"/>
  <c r="X37" i="1"/>
  <c r="R70" i="1"/>
  <c r="T70" i="1" s="1"/>
  <c r="X70" i="1"/>
  <c r="R98" i="1"/>
  <c r="T98" i="1" s="1"/>
  <c r="X98" i="1"/>
  <c r="R101" i="1"/>
  <c r="T101" i="1" s="1"/>
  <c r="X101" i="1"/>
  <c r="R143" i="1"/>
  <c r="T143" i="1" s="1"/>
  <c r="X143" i="1"/>
  <c r="X220" i="1"/>
  <c r="R220" i="1"/>
  <c r="T220" i="1" s="1"/>
  <c r="X127" i="1"/>
  <c r="R127" i="1"/>
  <c r="T127" i="1" s="1"/>
  <c r="X224" i="1"/>
  <c r="R224" i="1"/>
  <c r="T224" i="1" s="1"/>
  <c r="X140" i="1"/>
  <c r="R140" i="1"/>
  <c r="T140" i="1" s="1"/>
  <c r="R176" i="1"/>
  <c r="T176" i="1" s="1"/>
  <c r="X176" i="1"/>
  <c r="R82" i="1"/>
  <c r="T82" i="1" s="1"/>
  <c r="X82" i="1"/>
  <c r="R34" i="1"/>
  <c r="T34" i="1" s="1"/>
  <c r="X34" i="1"/>
  <c r="X229" i="1"/>
  <c r="R229" i="1"/>
  <c r="T229" i="1" s="1"/>
  <c r="R131" i="1"/>
  <c r="T131" i="1" s="1"/>
  <c r="X131" i="1"/>
  <c r="R47" i="1"/>
  <c r="T47" i="1" s="1"/>
  <c r="X47" i="1"/>
  <c r="R126" i="1"/>
  <c r="T126" i="1" s="1"/>
  <c r="X126" i="1"/>
  <c r="X89" i="1"/>
  <c r="R89" i="1"/>
  <c r="T89" i="1" s="1"/>
  <c r="X171" i="1"/>
  <c r="R171" i="1"/>
  <c r="T171" i="1" s="1"/>
  <c r="X50" i="1"/>
  <c r="R50" i="1"/>
  <c r="T50" i="1" s="1"/>
  <c r="X123" i="1"/>
  <c r="R123" i="1"/>
  <c r="T123" i="1" s="1"/>
  <c r="R100" i="1"/>
  <c r="T100" i="1" s="1"/>
  <c r="X100" i="1"/>
  <c r="R72" i="1"/>
  <c r="T72" i="1" s="1"/>
  <c r="X72" i="1"/>
  <c r="R113" i="1"/>
  <c r="T113" i="1" s="1"/>
  <c r="X113" i="1"/>
  <c r="R30" i="1"/>
  <c r="T30" i="1" s="1"/>
  <c r="X30" i="1"/>
  <c r="X222" i="1"/>
  <c r="R222" i="1"/>
  <c r="T222" i="1" s="1"/>
  <c r="X242" i="1"/>
  <c r="R242" i="1"/>
  <c r="T242" i="1" s="1"/>
  <c r="X201" i="1"/>
  <c r="R201" i="1"/>
  <c r="T201" i="1" s="1"/>
  <c r="R133" i="1"/>
  <c r="T133" i="1" s="1"/>
  <c r="X133" i="1"/>
  <c r="R27" i="1"/>
  <c r="T27" i="1" s="1"/>
  <c r="X27" i="1"/>
  <c r="X35" i="1"/>
  <c r="R35" i="1"/>
  <c r="T35" i="1" s="1"/>
  <c r="X236" i="1"/>
  <c r="R236" i="1"/>
  <c r="T236" i="1" s="1"/>
  <c r="R64" i="1"/>
  <c r="T64" i="1" s="1"/>
  <c r="X64" i="1"/>
  <c r="R139" i="1"/>
  <c r="T139" i="1" s="1"/>
  <c r="X139" i="1"/>
  <c r="X54" i="1"/>
  <c r="R54" i="1"/>
  <c r="T54" i="1" s="1"/>
  <c r="R42" i="1"/>
  <c r="T42" i="1" s="1"/>
  <c r="X42" i="1"/>
  <c r="X118" i="1"/>
  <c r="R118" i="1"/>
  <c r="T118" i="1" s="1"/>
  <c r="X184" i="1"/>
  <c r="X248" i="1"/>
  <c r="R248" i="1"/>
  <c r="T248" i="1" s="1"/>
  <c r="X49" i="1"/>
  <c r="R49" i="1"/>
  <c r="T49" i="1" s="1"/>
  <c r="X245" i="1"/>
  <c r="R245" i="1"/>
  <c r="T245" i="1" s="1"/>
  <c r="X96" i="1"/>
  <c r="R96" i="1"/>
  <c r="T96" i="1" s="1"/>
  <c r="X200" i="1"/>
  <c r="R200" i="1"/>
  <c r="T200" i="1" s="1"/>
  <c r="X207" i="1"/>
  <c r="R207" i="1"/>
  <c r="T207" i="1" s="1"/>
  <c r="R240" i="1"/>
  <c r="T240" i="1" s="1"/>
  <c r="X240" i="1"/>
  <c r="X170" i="1"/>
  <c r="R170" i="1"/>
  <c r="T170" i="1" s="1"/>
  <c r="X109" i="1"/>
  <c r="R109" i="1"/>
  <c r="T109" i="1" s="1"/>
  <c r="X79" i="1"/>
  <c r="R79" i="1"/>
  <c r="T79" i="1" s="1"/>
  <c r="R198" i="1"/>
  <c r="T198" i="1" s="1"/>
  <c r="X198" i="1"/>
  <c r="X111" i="1"/>
  <c r="R111" i="1"/>
  <c r="T111" i="1" s="1"/>
  <c r="R144" i="1"/>
  <c r="T144" i="1" s="1"/>
  <c r="X144" i="1"/>
  <c r="X106" i="1"/>
  <c r="R106" i="1"/>
  <c r="T106" i="1" s="1"/>
  <c r="X206" i="1"/>
  <c r="R206" i="1"/>
  <c r="T206" i="1" s="1"/>
  <c r="R91" i="1"/>
  <c r="T91" i="1" s="1"/>
  <c r="X91" i="1"/>
  <c r="X175" i="1"/>
  <c r="R175" i="1"/>
  <c r="T175" i="1" s="1"/>
  <c r="R227" i="1"/>
  <c r="T227" i="1" s="1"/>
  <c r="X227" i="1"/>
  <c r="X80" i="1"/>
  <c r="R80" i="1"/>
  <c r="T80" i="1" s="1"/>
  <c r="R95" i="1"/>
  <c r="T95" i="1" s="1"/>
  <c r="X95" i="1"/>
  <c r="X90" i="1"/>
  <c r="R90" i="1"/>
  <c r="T90" i="1" s="1"/>
  <c r="X36" i="1"/>
  <c r="R36" i="1"/>
  <c r="T36" i="1" s="1"/>
  <c r="R203" i="1"/>
  <c r="T203" i="1" s="1"/>
  <c r="X203" i="1"/>
  <c r="X189" i="1"/>
  <c r="R189" i="1"/>
  <c r="T189" i="1" s="1"/>
  <c r="R61" i="1"/>
  <c r="T61" i="1" s="1"/>
  <c r="X61" i="1"/>
  <c r="R199" i="1"/>
  <c r="T199" i="1" s="1"/>
  <c r="X199" i="1"/>
  <c r="R187" i="1"/>
  <c r="T187" i="1" s="1"/>
  <c r="X187" i="1"/>
  <c r="R32" i="1"/>
  <c r="T32" i="1" s="1"/>
  <c r="X32" i="1"/>
  <c r="X60" i="1"/>
  <c r="R60" i="1"/>
  <c r="T60" i="1" s="1"/>
  <c r="X97" i="1"/>
  <c r="R97" i="1"/>
  <c r="T97" i="1" s="1"/>
  <c r="X148" i="1"/>
  <c r="R148" i="1"/>
  <c r="T148" i="1" s="1"/>
  <c r="R211" i="1"/>
  <c r="T211" i="1" s="1"/>
  <c r="X211" i="1"/>
  <c r="X74" i="1"/>
  <c r="R74" i="1"/>
  <c r="T74" i="1" s="1"/>
  <c r="X53" i="1"/>
  <c r="R53" i="1"/>
  <c r="T53" i="1" s="1"/>
  <c r="X48" i="1"/>
  <c r="R48" i="1"/>
  <c r="T48" i="1" s="1"/>
  <c r="X58" i="1"/>
  <c r="R58" i="1"/>
  <c r="T58" i="1" s="1"/>
  <c r="R149" i="1"/>
  <c r="T149" i="1" s="1"/>
  <c r="X149" i="1"/>
  <c r="R161" i="1"/>
  <c r="T161" i="1" s="1"/>
  <c r="X161" i="1"/>
  <c r="X177" i="1"/>
  <c r="R177" i="1"/>
  <c r="T177" i="1" s="1"/>
  <c r="R209" i="1"/>
  <c r="T209" i="1" s="1"/>
  <c r="X209" i="1"/>
  <c r="R217" i="1"/>
  <c r="T217" i="1" s="1"/>
  <c r="X217" i="1"/>
  <c r="X33" i="1"/>
  <c r="R33" i="1"/>
  <c r="T33" i="1" s="1"/>
  <c r="X244" i="1"/>
  <c r="R244" i="1"/>
  <c r="T244" i="1" s="1"/>
  <c r="X39" i="1"/>
  <c r="R39" i="1"/>
  <c r="T39" i="1" s="1"/>
  <c r="R44" i="1"/>
  <c r="T44" i="1" s="1"/>
  <c r="X44" i="1"/>
  <c r="R232" i="1"/>
  <c r="T232" i="1" s="1"/>
  <c r="X232" i="1"/>
  <c r="X243" i="1"/>
  <c r="R243" i="1"/>
  <c r="T243" i="1" s="1"/>
  <c r="X164" i="1"/>
  <c r="R164" i="1"/>
  <c r="T164" i="1" s="1"/>
  <c r="R174" i="1"/>
  <c r="T174" i="1" s="1"/>
  <c r="X174" i="1"/>
  <c r="R63" i="1"/>
  <c r="T63" i="1" s="1"/>
  <c r="X63" i="1"/>
  <c r="R160" i="1"/>
  <c r="T160" i="1" s="1"/>
  <c r="X160" i="1"/>
  <c r="R173" i="1"/>
  <c r="T173" i="1" s="1"/>
  <c r="X173" i="1"/>
  <c r="X219" i="1"/>
  <c r="R219" i="1"/>
  <c r="T219" i="1" s="1"/>
  <c r="R40" i="1"/>
  <c r="T40" i="1" s="1"/>
  <c r="X40" i="1"/>
  <c r="X204" i="1"/>
  <c r="R204" i="1"/>
  <c r="T204" i="1" s="1"/>
  <c r="R67" i="1"/>
  <c r="T67" i="1" s="1"/>
  <c r="X67" i="1"/>
  <c r="R228" i="1"/>
  <c r="T228" i="1" s="1"/>
  <c r="X228" i="1"/>
  <c r="R125" i="1"/>
  <c r="T125" i="1" s="1"/>
  <c r="X125" i="1"/>
  <c r="X103" i="1"/>
  <c r="R103" i="1"/>
  <c r="T103" i="1" s="1"/>
  <c r="X116" i="1"/>
  <c r="R116" i="1"/>
  <c r="T116" i="1" s="1"/>
  <c r="R65" i="1"/>
  <c r="T65" i="1" s="1"/>
  <c r="X65" i="1"/>
  <c r="R112" i="1"/>
  <c r="T112" i="1" s="1"/>
  <c r="X112" i="1"/>
  <c r="X195" i="1"/>
  <c r="R195" i="1"/>
  <c r="T195" i="1" s="1"/>
  <c r="X59" i="1"/>
  <c r="R59" i="1"/>
  <c r="T59" i="1" s="1"/>
  <c r="X55" i="1"/>
  <c r="R55" i="1"/>
  <c r="T55" i="1" s="1"/>
  <c r="X129" i="1"/>
  <c r="R129" i="1"/>
  <c r="T129" i="1" s="1"/>
  <c r="X99" i="1"/>
  <c r="R99" i="1"/>
  <c r="T99" i="1" s="1"/>
  <c r="R212" i="1"/>
  <c r="T212" i="1" s="1"/>
  <c r="X212" i="1"/>
  <c r="X29" i="1"/>
  <c r="R29" i="1"/>
  <c r="T29" i="1" s="1"/>
  <c r="X188" i="1"/>
  <c r="R188" i="1"/>
  <c r="T188" i="1" s="1"/>
  <c r="R205" i="1"/>
  <c r="T205" i="1" s="1"/>
  <c r="X205" i="1"/>
  <c r="R157" i="1"/>
  <c r="T157" i="1" s="1"/>
  <c r="X157" i="1"/>
  <c r="R120" i="1"/>
  <c r="T120" i="1" s="1"/>
  <c r="X120" i="1"/>
  <c r="X233" i="1"/>
  <c r="R233" i="1"/>
  <c r="T233" i="1" s="1"/>
  <c r="R136" i="1"/>
  <c r="T136" i="1" s="1"/>
  <c r="X136" i="1"/>
  <c r="X162" i="1"/>
  <c r="R162" i="1"/>
  <c r="T162" i="1" s="1"/>
  <c r="R115" i="1"/>
  <c r="T115" i="1" s="1"/>
  <c r="X115" i="1"/>
  <c r="R81" i="1"/>
  <c r="T81" i="1" s="1"/>
  <c r="X81" i="1"/>
  <c r="X57" i="1"/>
  <c r="R57" i="1"/>
  <c r="T57" i="1" s="1"/>
  <c r="R92" i="1"/>
  <c r="T92" i="1" s="1"/>
  <c r="X92" i="1"/>
  <c r="X85" i="1"/>
  <c r="R85" i="1"/>
  <c r="T85" i="1" s="1"/>
  <c r="X141" i="1"/>
  <c r="R141" i="1"/>
  <c r="T141" i="1" s="1"/>
  <c r="X138" i="1"/>
  <c r="R138" i="1"/>
  <c r="T138" i="1" s="1"/>
  <c r="X28" i="1"/>
  <c r="R28" i="1"/>
  <c r="T28" i="1" s="1"/>
  <c r="R104" i="1"/>
  <c r="T104" i="1" s="1"/>
  <c r="X104" i="1"/>
  <c r="X159" i="1"/>
  <c r="R159" i="1"/>
  <c r="T159" i="1" s="1"/>
  <c r="X43" i="1"/>
  <c r="R43" i="1"/>
  <c r="T43" i="1" s="1"/>
  <c r="X153" i="1"/>
  <c r="R153" i="1"/>
  <c r="T153" i="1" s="1"/>
  <c r="X124" i="1"/>
  <c r="R124" i="1"/>
  <c r="T124" i="1" s="1"/>
  <c r="R142" i="1"/>
  <c r="T142" i="1" s="1"/>
  <c r="X142" i="1"/>
  <c r="R155" i="1"/>
  <c r="T155" i="1" s="1"/>
  <c r="X155" i="1"/>
  <c r="X172" i="1"/>
  <c r="R172" i="1"/>
  <c r="T172" i="1" s="1"/>
  <c r="R110" i="1"/>
  <c r="T110" i="1" s="1"/>
  <c r="X110" i="1"/>
  <c r="X226" i="1"/>
  <c r="R226" i="1"/>
  <c r="T226" i="1" s="1"/>
  <c r="R179" i="1"/>
  <c r="T179" i="1" s="1"/>
  <c r="X179" i="1"/>
  <c r="R46" i="1"/>
  <c r="T46" i="1" s="1"/>
  <c r="X46" i="1"/>
  <c r="R107" i="1"/>
  <c r="T107" i="1" s="1"/>
  <c r="X107" i="1"/>
  <c r="R147" i="1"/>
  <c r="T147" i="1" s="1"/>
  <c r="X147" i="1"/>
  <c r="R241" i="1"/>
  <c r="T241" i="1" s="1"/>
  <c r="X241" i="1"/>
  <c r="X169" i="1"/>
  <c r="R169" i="1"/>
  <c r="T169" i="1" s="1"/>
  <c r="R38" i="1"/>
  <c r="T38" i="1" s="1"/>
  <c r="X38" i="1"/>
  <c r="R238" i="1"/>
  <c r="T238" i="1" s="1"/>
  <c r="X238" i="1"/>
  <c r="X185" i="1"/>
  <c r="R185" i="1"/>
  <c r="T185" i="1" s="1"/>
  <c r="X86" i="1"/>
  <c r="R86" i="1"/>
  <c r="T86" i="1" s="1"/>
  <c r="X218" i="1"/>
  <c r="R218" i="1"/>
  <c r="T218" i="1" s="1"/>
  <c r="X45" i="1"/>
  <c r="R45" i="1"/>
  <c r="T45" i="1" s="1"/>
  <c r="R166" i="1"/>
  <c r="T166" i="1" s="1"/>
  <c r="X166" i="1"/>
  <c r="X167" i="1"/>
  <c r="R167" i="1"/>
  <c r="T167" i="1" s="1"/>
  <c r="R145" i="1"/>
  <c r="T145" i="1" s="1"/>
  <c r="X145" i="1"/>
  <c r="R68" i="1"/>
  <c r="T68" i="1" s="1"/>
  <c r="X68" i="1"/>
  <c r="X150" i="1"/>
  <c r="R150" i="1"/>
  <c r="T150" i="1" s="1"/>
  <c r="X223" i="1"/>
  <c r="R223" i="1"/>
  <c r="T223" i="1" s="1"/>
  <c r="R221" i="1"/>
  <c r="T221" i="1" s="1"/>
  <c r="X221" i="1"/>
  <c r="R182" i="1"/>
  <c r="T182" i="1" s="1"/>
  <c r="X182" i="1"/>
  <c r="R119" i="1"/>
  <c r="T119" i="1" s="1"/>
  <c r="X119" i="1"/>
  <c r="R117" i="1"/>
  <c r="T117" i="1" s="1"/>
  <c r="X117" i="1"/>
  <c r="X51" i="1"/>
  <c r="R51" i="1"/>
  <c r="T51" i="1" s="1"/>
  <c r="R216" i="1"/>
  <c r="T216" i="1" s="1"/>
  <c r="X216" i="1"/>
  <c r="R197" i="1"/>
  <c r="T197" i="1" s="1"/>
  <c r="X197" i="1"/>
  <c r="X87" i="1"/>
  <c r="R87" i="1"/>
  <c r="T87" i="1" s="1"/>
  <c r="R190" i="1"/>
  <c r="T190" i="1" s="1"/>
  <c r="X190" i="1"/>
  <c r="X137" i="1"/>
  <c r="R137" i="1"/>
  <c r="T137" i="1" s="1"/>
  <c r="R239" i="1"/>
  <c r="T239" i="1" s="1"/>
  <c r="X239" i="1"/>
  <c r="X225" i="1"/>
  <c r="R225" i="1"/>
  <c r="T225" i="1" s="1"/>
  <c r="X196" i="1"/>
  <c r="R196" i="1"/>
  <c r="T196" i="1" s="1"/>
  <c r="X135" i="1"/>
  <c r="R135" i="1"/>
  <c r="T135" i="1" s="1"/>
  <c r="X78" i="1"/>
  <c r="R78" i="1"/>
  <c r="T78" i="1" s="1"/>
  <c r="X213" i="1"/>
  <c r="R213" i="1"/>
  <c r="T213" i="1" s="1"/>
  <c r="R191" i="1"/>
  <c r="T191" i="1" s="1"/>
  <c r="X191" i="1"/>
  <c r="R215" i="1"/>
  <c r="T215" i="1" s="1"/>
  <c r="X215" i="1"/>
  <c r="R121" i="1"/>
  <c r="T121" i="1" s="1"/>
  <c r="X121" i="1"/>
  <c r="X52" i="1"/>
  <c r="R52" i="1"/>
  <c r="T52" i="1" s="1"/>
  <c r="X208" i="1"/>
  <c r="R208" i="1"/>
  <c r="T208" i="1" s="1"/>
  <c r="R69" i="1"/>
  <c r="T69" i="1" s="1"/>
  <c r="X69" i="1"/>
  <c r="R94" i="1"/>
  <c r="T94" i="1" s="1"/>
  <c r="X94" i="1"/>
  <c r="R168" i="1"/>
  <c r="T168" i="1" s="1"/>
  <c r="X168" i="1"/>
  <c r="R235" i="1"/>
  <c r="T235" i="1" s="1"/>
  <c r="X235" i="1"/>
  <c r="X151" i="1"/>
  <c r="R151" i="1"/>
  <c r="T151" i="1" s="1"/>
  <c r="X130" i="1"/>
  <c r="R130" i="1"/>
  <c r="T130" i="1" s="1"/>
  <c r="X231" i="1"/>
  <c r="R231" i="1"/>
  <c r="T231" i="1" s="1"/>
  <c r="R26" i="1"/>
  <c r="T26" i="1" s="1"/>
  <c r="X26" i="1"/>
  <c r="X73" i="1"/>
  <c r="R73" i="1"/>
  <c r="T73" i="1" s="1"/>
  <c r="R77" i="1"/>
  <c r="T77" i="1" s="1"/>
  <c r="X77" i="1"/>
  <c r="R202" i="1"/>
  <c r="T202" i="1" s="1"/>
  <c r="X202" i="1"/>
  <c r="R134" i="1"/>
  <c r="T134" i="1" s="1"/>
  <c r="X134" i="1"/>
  <c r="X246" i="1"/>
  <c r="R246" i="1"/>
  <c r="T246" i="1" s="1"/>
  <c r="R230" i="1"/>
  <c r="T230" i="1" s="1"/>
  <c r="X230" i="1"/>
  <c r="X234" i="1"/>
  <c r="R234" i="1"/>
  <c r="T234" i="1" s="1"/>
  <c r="X210" i="1"/>
  <c r="R210" i="1"/>
  <c r="T210" i="1" s="1"/>
  <c r="R122" i="1"/>
  <c r="T122" i="1" s="1"/>
  <c r="X122" i="1"/>
  <c r="X186" i="1"/>
  <c r="R186" i="1"/>
  <c r="T186" i="1" s="1"/>
  <c r="X156" i="1"/>
  <c r="R156" i="1"/>
  <c r="T156" i="1" s="1"/>
  <c r="R84" i="1"/>
  <c r="T84" i="1" s="1"/>
  <c r="X84" i="1"/>
  <c r="X158" i="1"/>
  <c r="R158" i="1"/>
  <c r="T158" i="1" s="1"/>
  <c r="X214" i="1"/>
  <c r="R214" i="1"/>
  <c r="T214" i="1" s="1"/>
  <c r="X146" i="1"/>
  <c r="R146" i="1"/>
  <c r="T146" i="1" s="1"/>
  <c r="R102" i="1"/>
  <c r="T102" i="1" s="1"/>
  <c r="X102" i="1"/>
  <c r="R62" i="1"/>
  <c r="T62" i="1" s="1"/>
  <c r="X62" i="1"/>
  <c r="R31" i="1"/>
  <c r="T31" i="1" s="1"/>
  <c r="X31" i="1"/>
  <c r="X88" i="1"/>
  <c r="R88" i="1"/>
  <c r="T88" i="1" s="1"/>
  <c r="R83" i="1" l="1"/>
  <c r="T83" i="1" s="1"/>
  <c r="R183" i="1"/>
  <c r="T183" i="1" s="1"/>
  <c r="X114" i="1"/>
  <c r="R128" i="1"/>
  <c r="T128" i="1" s="1"/>
  <c r="X75" i="1"/>
  <c r="F18" i="1"/>
  <c r="F19" i="1" s="1"/>
  <c r="R66" i="1"/>
  <c r="T66" i="1" s="1"/>
  <c r="E14" i="1" s="1"/>
</calcChain>
</file>

<file path=xl/sharedStrings.xml><?xml version="1.0" encoding="utf-8"?>
<sst xmlns="http://schemas.openxmlformats.org/spreadsheetml/2006/main" count="1961" uniqueCount="713">
  <si>
    <t>JAVSO..47..105</t>
  </si>
  <si>
    <t>OEJV 0191</t>
  </si>
  <si>
    <t>JAVSO..44…69</t>
  </si>
  <si>
    <t>JAVSO..45..121</t>
  </si>
  <si>
    <t>JAVSO..46…79 (2018)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</si>
  <si>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</si>
  <si>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</si>
  <si>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</si>
  <si>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</si>
  <si>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</si>
  <si>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</si>
  <si>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</si>
  <si>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</si>
  <si>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</si>
  <si>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</si>
  <si>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</si>
  <si>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</si>
  <si>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</si>
  <si>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</si>
  <si>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</si>
  <si>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</si>
  <si>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</si>
  <si>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</si>
  <si>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</si>
  <si>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</si>
  <si>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</si>
  <si>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</si>
  <si>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</si>
  <si>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</si>
  <si>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</si>
  <si>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IBVS 5016</t>
  </si>
  <si>
    <t>IBVS 5296</t>
  </si>
  <si>
    <t>IBVS 0795</t>
  </si>
  <si>
    <t>I</t>
  </si>
  <si>
    <t>IBVS 0456</t>
  </si>
  <si>
    <t>IBVS 1053</t>
  </si>
  <si>
    <t/>
  </si>
  <si>
    <t># of data points:</t>
  </si>
  <si>
    <t>EA/SD:</t>
  </si>
  <si>
    <t>RY Aqr / GSC 05777-00015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</si>
  <si>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</si>
  <si>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</si>
  <si>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</si>
  <si>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</si>
  <si>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</si>
  <si>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</si>
  <si>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5897</t>
  </si>
  <si>
    <t>II</t>
  </si>
  <si>
    <t>IBVS 5988</t>
  </si>
  <si>
    <t>Add cycle</t>
  </si>
  <si>
    <t>Old Cycle</t>
  </si>
  <si>
    <t>OEJV 116</t>
  </si>
  <si>
    <t>JAVSO..36..171</t>
  </si>
  <si>
    <t>JAVSO..36..186</t>
  </si>
  <si>
    <t>JAVSO..38..183</t>
  </si>
  <si>
    <t>2013JAVSO..41..328</t>
  </si>
  <si>
    <t>IBVS 6114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</si>
  <si>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</si>
  <si>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</si>
  <si>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</si>
  <si>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</si>
  <si>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</si>
  <si>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</si>
  <si>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</si>
  <si>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</si>
  <si>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</si>
  <si>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</si>
  <si>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</si>
  <si>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</si>
  <si>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</si>
  <si>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 Koch &amp; Koch </t>
  </si>
  <si>
    <t>2423398.249 </t>
  </si>
  <si>
    <t> 09.12.1922 17:58 </t>
  </si>
  <si>
    <t> -0.366 </t>
  </si>
  <si>
    <t>V </t>
  </si>
  <si>
    <t> K.Graff </t>
  </si>
  <si>
    <t> AN 246.288 </t>
  </si>
  <si>
    <t>2424035.436 </t>
  </si>
  <si>
    <t> 06.09.1924 22:27 </t>
  </si>
  <si>
    <t> -0.350 </t>
  </si>
  <si>
    <t> W.Zessewitsch </t>
  </si>
  <si>
    <t> IODE 4.1.44 </t>
  </si>
  <si>
    <t>2424385.481 </t>
  </si>
  <si>
    <t> 22.08.1925 23:32 </t>
  </si>
  <si>
    <t> -0.355 </t>
  </si>
  <si>
    <t> J.Gadomski </t>
  </si>
  <si>
    <t> AAC 1.12 </t>
  </si>
  <si>
    <t>2425089.529 </t>
  </si>
  <si>
    <t> 28.07.1927 00:41 </t>
  </si>
  <si>
    <t> -0.342 </t>
  </si>
  <si>
    <t> J.Mergentaler </t>
  </si>
  <si>
    <t> AAC 1.35 </t>
  </si>
  <si>
    <t>2428804.426 </t>
  </si>
  <si>
    <t> 27.09.1937 22:13 </t>
  </si>
  <si>
    <t> -0.309 </t>
  </si>
  <si>
    <t> W.Tecza </t>
  </si>
  <si>
    <t> COVS 34 </t>
  </si>
  <si>
    <t>2433172.294 </t>
  </si>
  <si>
    <t> 12.09.1949 19:03 </t>
  </si>
  <si>
    <t> -0.208 </t>
  </si>
  <si>
    <t> R.Szafraniec </t>
  </si>
  <si>
    <t> AAC 5.5 </t>
  </si>
  <si>
    <t>2433872.406 </t>
  </si>
  <si>
    <t> 13.08.1951 21:44 </t>
  </si>
  <si>
    <t> -0.198 </t>
  </si>
  <si>
    <t> AAC 5.10 </t>
  </si>
  <si>
    <t>2434222.462 </t>
  </si>
  <si>
    <t> 28.07.1952 23:05 </t>
  </si>
  <si>
    <t> -0.192 </t>
  </si>
  <si>
    <t> AAC 5.51 </t>
  </si>
  <si>
    <t>2434226.383 </t>
  </si>
  <si>
    <t> 01.08.1952 21:11 </t>
  </si>
  <si>
    <t> -0.205 </t>
  </si>
  <si>
    <t> AA 6.105 </t>
  </si>
  <si>
    <t>2434548.926 </t>
  </si>
  <si>
    <t> 20.06.1953 10:13 </t>
  </si>
  <si>
    <t> -0.180 </t>
  </si>
  <si>
    <t> AJ 62.462 </t>
  </si>
  <si>
    <t>2434576.461 </t>
  </si>
  <si>
    <t> 17.07.1953 23:03 </t>
  </si>
  <si>
    <t> -0.177 </t>
  </si>
  <si>
    <t>2434989.452 </t>
  </si>
  <si>
    <t> 03.09.1954 22:50 </t>
  </si>
  <si>
    <t> -0.167 </t>
  </si>
  <si>
    <t> AAC 5.193 </t>
  </si>
  <si>
    <t>2435341.478 </t>
  </si>
  <si>
    <t> 21.08.1955 23:28 </t>
  </si>
  <si>
    <t> -0.159 </t>
  </si>
  <si>
    <t> AA 6.141 </t>
  </si>
  <si>
    <t>2435343.453 </t>
  </si>
  <si>
    <t> 23.08.1955 22:52 </t>
  </si>
  <si>
    <t> -0.150 </t>
  </si>
  <si>
    <t> AC 167.25 </t>
  </si>
  <si>
    <t>2435345.418 </t>
  </si>
  <si>
    <t> 25.08.1955 22:01 </t>
  </si>
  <si>
    <t> -0.152 </t>
  </si>
  <si>
    <t>2436401.490 </t>
  </si>
  <si>
    <t> 16.07.1958 23:45 </t>
  </si>
  <si>
    <t> -0.132 </t>
  </si>
  <si>
    <t> G.A.Lange </t>
  </si>
  <si>
    <t> AC 200.15 </t>
  </si>
  <si>
    <t>2436407.394 </t>
  </si>
  <si>
    <t> 22.07.1958 21:27 </t>
  </si>
  <si>
    <t> -0.127 </t>
  </si>
  <si>
    <t>2436761.403 </t>
  </si>
  <si>
    <t> 11.07.1959 21:40 </t>
  </si>
  <si>
    <t> -0.102 </t>
  </si>
  <si>
    <t> AA 10.69 </t>
  </si>
  <si>
    <t>2439064.289 </t>
  </si>
  <si>
    <t> 30.10.1965 18:56 </t>
  </si>
  <si>
    <t> -0.078 </t>
  </si>
  <si>
    <t> A.Paschke </t>
  </si>
  <si>
    <t> BRNO 5 </t>
  </si>
  <si>
    <t>2440446.811 </t>
  </si>
  <si>
    <t> 13.08.1969 07:27 </t>
  </si>
  <si>
    <t> -0.060 </t>
  </si>
  <si>
    <t> R.Monske </t>
  </si>
  <si>
    <t>IBVS 795 </t>
  </si>
  <si>
    <t>2440454.688 </t>
  </si>
  <si>
    <t> 21.08.1969 04:30 </t>
  </si>
  <si>
    <t> -0.049 </t>
  </si>
  <si>
    <t> L.Hazel </t>
  </si>
  <si>
    <t>2440456.674 </t>
  </si>
  <si>
    <t> 23.08.1969 04:10 </t>
  </si>
  <si>
    <t> -0.029 </t>
  </si>
  <si>
    <t>2440476.324 </t>
  </si>
  <si>
    <t> 11.09.1969 19:46 </t>
  </si>
  <si>
    <t> -0.045 </t>
  </si>
  <si>
    <t>E </t>
  </si>
  <si>
    <t>?</t>
  </si>
  <si>
    <t> C.Ibanoglu </t>
  </si>
  <si>
    <t>IBVS 456 </t>
  </si>
  <si>
    <t>2440476.329 </t>
  </si>
  <si>
    <t> 11.09.1969 19:53 </t>
  </si>
  <si>
    <t> -0.040 </t>
  </si>
  <si>
    <t> K.Locher </t>
  </si>
  <si>
    <t> ORI 115 </t>
  </si>
  <si>
    <t>2440531.387 </t>
  </si>
  <si>
    <t> 05.11.1969 21:17 </t>
  </si>
  <si>
    <t> -0.046 </t>
  </si>
  <si>
    <t> ORI 116 </t>
  </si>
  <si>
    <t>2440537.291 </t>
  </si>
  <si>
    <t> 11.11.1969 18:59 </t>
  </si>
  <si>
    <t> -0.042 </t>
  </si>
  <si>
    <t>2440824.414 </t>
  </si>
  <si>
    <t> 25.08.1970 21:56 </t>
  </si>
  <si>
    <t> -0.039 </t>
  </si>
  <si>
    <t> ORI 121 </t>
  </si>
  <si>
    <t>2440865.699 </t>
  </si>
  <si>
    <t> 06.10.1970 04:46 </t>
  </si>
  <si>
    <t> -0.052 </t>
  </si>
  <si>
    <t> T.Cragg </t>
  </si>
  <si>
    <t> AVSJ 4.86 </t>
  </si>
  <si>
    <t>2440887.348 </t>
  </si>
  <si>
    <t> 27.10.1970 20:21 </t>
  </si>
  <si>
    <t> -0.036 </t>
  </si>
  <si>
    <t> ORI 122 </t>
  </si>
  <si>
    <t>2440889.294 </t>
  </si>
  <si>
    <t> 29.10.1970 19:03 </t>
  </si>
  <si>
    <t> -0.056 </t>
  </si>
  <si>
    <t> R.Germann </t>
  </si>
  <si>
    <t>2440889.303 </t>
  </si>
  <si>
    <t> 29.10.1970 19:16 </t>
  </si>
  <si>
    <t> -0.047 </t>
  </si>
  <si>
    <t>2441168.575 </t>
  </si>
  <si>
    <t> 05.08.1971 01:48 </t>
  </si>
  <si>
    <t> ORI 126 </t>
  </si>
  <si>
    <t>2441172.517 </t>
  </si>
  <si>
    <t> 09.08.1971 00:24 </t>
  </si>
  <si>
    <t> -0.020 </t>
  </si>
  <si>
    <t> H.Peter </t>
  </si>
  <si>
    <t> ORI 127 </t>
  </si>
  <si>
    <t>2441176.432 </t>
  </si>
  <si>
    <t> 12.08.1971 22:22 </t>
  </si>
  <si>
    <t>2441178.404 </t>
  </si>
  <si>
    <t> 14.08.1971 21:41 </t>
  </si>
  <si>
    <t> -0.033 </t>
  </si>
  <si>
    <t>2441178.412 </t>
  </si>
  <si>
    <t> 14.08.1971 21:53 </t>
  </si>
  <si>
    <t> -0.025 </t>
  </si>
  <si>
    <t>2441180.361 </t>
  </si>
  <si>
    <t> 16.08.1971 20:39 </t>
  </si>
  <si>
    <t> -0.043 </t>
  </si>
  <si>
    <t>2441180.371 </t>
  </si>
  <si>
    <t> 16.08.1971 20:54 </t>
  </si>
  <si>
    <t>2441243.300 </t>
  </si>
  <si>
    <t> 18.10.1971 19:12 </t>
  </si>
  <si>
    <t> -0.034 </t>
  </si>
  <si>
    <t> ORI 129 </t>
  </si>
  <si>
    <t>2441243.306 </t>
  </si>
  <si>
    <t> 18.10.1971 19:20 </t>
  </si>
  <si>
    <t> -0.028 </t>
  </si>
  <si>
    <t>2441247.244 </t>
  </si>
  <si>
    <t> 22.10.1971 17:51 </t>
  </si>
  <si>
    <t> -0.023 </t>
  </si>
  <si>
    <t>2441522.560 </t>
  </si>
  <si>
    <t> 24.07.1972 01:26 </t>
  </si>
  <si>
    <t> BBS 4 </t>
  </si>
  <si>
    <t>2441528.465 </t>
  </si>
  <si>
    <t> 29.07.1972 23:09 </t>
  </si>
  <si>
    <t>2441577.623 </t>
  </si>
  <si>
    <t> 17.09.1972 02:57 </t>
  </si>
  <si>
    <t> B.Small </t>
  </si>
  <si>
    <t> AVSJ 5.30 </t>
  </si>
  <si>
    <t>2441585.491 </t>
  </si>
  <si>
    <t> 24.09.1972 23:47 </t>
  </si>
  <si>
    <t> BBS 5 </t>
  </si>
  <si>
    <t>2441587.457 </t>
  </si>
  <si>
    <t> 26.09.1972 22:58 </t>
  </si>
  <si>
    <t>2441591.382 </t>
  </si>
  <si>
    <t> 30.09.1972 21:10 </t>
  </si>
  <si>
    <t>2441591.388 </t>
  </si>
  <si>
    <t> 30.09.1972 21:18 </t>
  </si>
  <si>
    <t> -0.030 </t>
  </si>
  <si>
    <t>2441595.305 </t>
  </si>
  <si>
    <t> 04.10.1972 19:19 </t>
  </si>
  <si>
    <t> R.Diethelm </t>
  </si>
  <si>
    <t> BBS 6 </t>
  </si>
  <si>
    <t>2441595.321 </t>
  </si>
  <si>
    <t> 04.10.1972 19:42 </t>
  </si>
  <si>
    <t> -0.031 </t>
  </si>
  <si>
    <t>2441595.326 </t>
  </si>
  <si>
    <t> 04.10.1972 19:49 </t>
  </si>
  <si>
    <t> -0.026 </t>
  </si>
  <si>
    <t>2441815.582 </t>
  </si>
  <si>
    <t> 13.05.1973 01:58 </t>
  </si>
  <si>
    <t> BBS 9 </t>
  </si>
  <si>
    <t>2441874.579 </t>
  </si>
  <si>
    <t> 11.07.1973 01:53 </t>
  </si>
  <si>
    <t> BBS 10 </t>
  </si>
  <si>
    <t>2442008.304 </t>
  </si>
  <si>
    <t> 21.11.1973 19:17 </t>
  </si>
  <si>
    <t> BBS 12 </t>
  </si>
  <si>
    <t>2442010.258 </t>
  </si>
  <si>
    <t> 23.11.1973 18:11 </t>
  </si>
  <si>
    <t> -0.041 </t>
  </si>
  <si>
    <t>2442010.275 </t>
  </si>
  <si>
    <t> 23.11.1973 18:36 </t>
  </si>
  <si>
    <t> -0.024 </t>
  </si>
  <si>
    <t>2442279.702 </t>
  </si>
  <si>
    <t> 20.08.1974 04:50 </t>
  </si>
  <si>
    <t> -0.018 </t>
  </si>
  <si>
    <t> P.Atwood </t>
  </si>
  <si>
    <t> AVSJ 6.25 </t>
  </si>
  <si>
    <t>2442281.665 </t>
  </si>
  <si>
    <t> 22.08.1974 03:57 </t>
  </si>
  <si>
    <t> -0.022 </t>
  </si>
  <si>
    <t>2442299.372 </t>
  </si>
  <si>
    <t> 08.09.1974 20:55 </t>
  </si>
  <si>
    <t> -0.014 </t>
  </si>
  <si>
    <t> BBS 17 </t>
  </si>
  <si>
    <t>2442303.3015 </t>
  </si>
  <si>
    <t> 12.09.1974 19:14 </t>
  </si>
  <si>
    <t> -0.0178 </t>
  </si>
  <si>
    <t> O.Gülmen </t>
  </si>
  <si>
    <t>IBVS 1053 </t>
  </si>
  <si>
    <t>2442303.305 </t>
  </si>
  <si>
    <t> 12.09.1974 19:19 </t>
  </si>
  <si>
    <t>2442366.237 </t>
  </si>
  <si>
    <t> 14.11.1974 17:41 </t>
  </si>
  <si>
    <t> -0.013 </t>
  </si>
  <si>
    <t> BBS 18 </t>
  </si>
  <si>
    <t>2442584.538 </t>
  </si>
  <si>
    <t> 21.06.1975 00:54 </t>
  </si>
  <si>
    <t> -0.002 </t>
  </si>
  <si>
    <t> BBS 23 </t>
  </si>
  <si>
    <t>2442623.861 </t>
  </si>
  <si>
    <t> 30.07.1975 08:39 </t>
  </si>
  <si>
    <t> -0.010 </t>
  </si>
  <si>
    <t> AVSJ 7.29 </t>
  </si>
  <si>
    <t>2442627.798 </t>
  </si>
  <si>
    <t> 03.08.1975 07:09 </t>
  </si>
  <si>
    <t> -0.006 </t>
  </si>
  <si>
    <t> H.Carney </t>
  </si>
  <si>
    <t>2442714.306 </t>
  </si>
  <si>
    <t> 28.10.1975 19:20 </t>
  </si>
  <si>
    <t> BBS 24 </t>
  </si>
  <si>
    <t>2442716.284 </t>
  </si>
  <si>
    <t> 30.10.1975 18:48 </t>
  </si>
  <si>
    <t> -0.016 </t>
  </si>
  <si>
    <t>2442936.549 </t>
  </si>
  <si>
    <t> 07.06.1976 01:10 </t>
  </si>
  <si>
    <t> -0.008 </t>
  </si>
  <si>
    <t> BBS 28 </t>
  </si>
  <si>
    <t>2442981.779 </t>
  </si>
  <si>
    <t> 22.07.1976 06:41 </t>
  </si>
  <si>
    <t> -0.009 </t>
  </si>
  <si>
    <t> G.Samolyk </t>
  </si>
  <si>
    <t> AOEB 3 </t>
  </si>
  <si>
    <t>2442981.782 </t>
  </si>
  <si>
    <t> 22.07.1976 06:46 </t>
  </si>
  <si>
    <t> D.Ruokonen </t>
  </si>
  <si>
    <t>2442993.585 </t>
  </si>
  <si>
    <t> 03.08.1976 02:02 </t>
  </si>
  <si>
    <t> BBS 29 </t>
  </si>
  <si>
    <t>2443005.380 </t>
  </si>
  <si>
    <t> 14.08.1976 21:07 </t>
  </si>
  <si>
    <t> -0.007 </t>
  </si>
  <si>
    <t>2443040.771 </t>
  </si>
  <si>
    <t> 19.09.1976 06:30 </t>
  </si>
  <si>
    <t> -0.015 </t>
  </si>
  <si>
    <t> C.Hesseltine </t>
  </si>
  <si>
    <t>2443040.792 </t>
  </si>
  <si>
    <t> 19.09.1976 07:00 </t>
  </si>
  <si>
    <t> 0.006 </t>
  </si>
  <si>
    <t>2443044.710 </t>
  </si>
  <si>
    <t> 23.09.1976 05:02 </t>
  </si>
  <si>
    <t> M.Baldwin </t>
  </si>
  <si>
    <t>2443046.674 </t>
  </si>
  <si>
    <t> 25.09.1976 04:10 </t>
  </si>
  <si>
    <t> -0.011 </t>
  </si>
  <si>
    <t>2443046.678 </t>
  </si>
  <si>
    <t> 25.09.1976 04:16 </t>
  </si>
  <si>
    <t> E.Mayer </t>
  </si>
  <si>
    <t>2443050.611 </t>
  </si>
  <si>
    <t> 29.09.1976 02:39 </t>
  </si>
  <si>
    <t>2443292.523 </t>
  </si>
  <si>
    <t> 29.05.1977 00:33 </t>
  </si>
  <si>
    <t> 0.016 </t>
  </si>
  <si>
    <t> BBS 33 </t>
  </si>
  <si>
    <t>2443337.737 </t>
  </si>
  <si>
    <t> 13.07.1977 05:41 </t>
  </si>
  <si>
    <t> G.Wedemayer </t>
  </si>
  <si>
    <t>2443337.745 </t>
  </si>
  <si>
    <t> 13.07.1977 05:52 </t>
  </si>
  <si>
    <t>2443359.375 </t>
  </si>
  <si>
    <t> 03.08.1977 21:00 </t>
  </si>
  <si>
    <t> 0.004 </t>
  </si>
  <si>
    <t> BBS 34 </t>
  </si>
  <si>
    <t>2443359.383 </t>
  </si>
  <si>
    <t> 03.08.1977 21:11 </t>
  </si>
  <si>
    <t> 0.012 </t>
  </si>
  <si>
    <t>2443703.525 </t>
  </si>
  <si>
    <t> 14.07.1978 00:36 </t>
  </si>
  <si>
    <t> 0.003 </t>
  </si>
  <si>
    <t> BBS 38 </t>
  </si>
  <si>
    <t>2443705.493 </t>
  </si>
  <si>
    <t> 15.07.1978 23:49 </t>
  </si>
  <si>
    <t>2443752.680 </t>
  </si>
  <si>
    <t> 01.09.1978 04:19 </t>
  </si>
  <si>
    <t>2443756.613 </t>
  </si>
  <si>
    <t> 05.09.1978 02:42 </t>
  </si>
  <si>
    <t>2443772.360 </t>
  </si>
  <si>
    <t> 20.09.1978 20:38 </t>
  </si>
  <si>
    <t> 0.008 </t>
  </si>
  <si>
    <t> BBS 39 </t>
  </si>
  <si>
    <t>2443776.295 </t>
  </si>
  <si>
    <t> 24.09.1978 19:04 </t>
  </si>
  <si>
    <t> 0.010 </t>
  </si>
  <si>
    <t>2443835.289 </t>
  </si>
  <si>
    <t> 22.11.1978 18:56 </t>
  </si>
  <si>
    <t> BBS 40 </t>
  </si>
  <si>
    <t>2443837.254 </t>
  </si>
  <si>
    <t> 24.11.1978 18:05 </t>
  </si>
  <si>
    <t> 0.005 </t>
  </si>
  <si>
    <t>2443837.262 </t>
  </si>
  <si>
    <t> 24.11.1978 18:17 </t>
  </si>
  <si>
    <t> 0.013 </t>
  </si>
  <si>
    <t>2444189.270 </t>
  </si>
  <si>
    <t> 11.11.1979 18:28 </t>
  </si>
  <si>
    <t> BBS 45 </t>
  </si>
  <si>
    <t>2444466.549 </t>
  </si>
  <si>
    <t> 15.08.1980 01:10 </t>
  </si>
  <si>
    <t> -0.005 </t>
  </si>
  <si>
    <t> BBS 49 </t>
  </si>
  <si>
    <t>2444472.446 </t>
  </si>
  <si>
    <t> 20.08.1980 22:42 </t>
  </si>
  <si>
    <t>2444480.306 </t>
  </si>
  <si>
    <t> 28.08.1980 19:20 </t>
  </si>
  <si>
    <t> G.Mavrofridis </t>
  </si>
  <si>
    <t>2444539.324 </t>
  </si>
  <si>
    <t> 26.10.1980 19:46 </t>
  </si>
  <si>
    <t> 0.007 </t>
  </si>
  <si>
    <t> BBS 51 </t>
  </si>
  <si>
    <t>2444539.329 </t>
  </si>
  <si>
    <t> 26.10.1980 19:53 </t>
  </si>
  <si>
    <t>2444541.281 </t>
  </si>
  <si>
    <t> 28.10.1980 18:44 </t>
  </si>
  <si>
    <t>2444541.289 </t>
  </si>
  <si>
    <t> 28.10.1980 18:56 </t>
  </si>
  <si>
    <t>2444541.294 </t>
  </si>
  <si>
    <t> 28.10.1980 19:03 </t>
  </si>
  <si>
    <t>2444543.248 </t>
  </si>
  <si>
    <t> 30.10.1980 17:57 </t>
  </si>
  <si>
    <t>2444580.605 </t>
  </si>
  <si>
    <t> 07.12.1980 02:31 </t>
  </si>
  <si>
    <t>2444602.228 </t>
  </si>
  <si>
    <t> 28.12.1980 17:28 </t>
  </si>
  <si>
    <t> BBS 52 </t>
  </si>
  <si>
    <t>2444808.725 </t>
  </si>
  <si>
    <t> 23.07.1981 05:24 </t>
  </si>
  <si>
    <t>2444869.692 </t>
  </si>
  <si>
    <t> 22.09.1981 04:36 </t>
  </si>
  <si>
    <t> E.Halbach </t>
  </si>
  <si>
    <t>2444889.362 </t>
  </si>
  <si>
    <t> 11.10.1981 20:41 </t>
  </si>
  <si>
    <t> BBS 57 </t>
  </si>
  <si>
    <t>2444891.323 </t>
  </si>
  <si>
    <t> 13.10.1981 19:45 </t>
  </si>
  <si>
    <t> -0.012 </t>
  </si>
  <si>
    <t>2444893.303 </t>
  </si>
  <si>
    <t> 15.10.1981 19:16 </t>
  </si>
  <si>
    <t> 0.002 </t>
  </si>
  <si>
    <t> N.Stoikidis </t>
  </si>
  <si>
    <t>2445176.490 </t>
  </si>
  <si>
    <t> 25.07.1982 23:45 </t>
  </si>
  <si>
    <t> BBS 61 </t>
  </si>
  <si>
    <t>2445182.404 </t>
  </si>
  <si>
    <t> 31.07.1982 21:41 </t>
  </si>
  <si>
    <t>2445221.709 </t>
  </si>
  <si>
    <t> 09.09.1982 05:00 </t>
  </si>
  <si>
    <t>2445526.535 </t>
  </si>
  <si>
    <t> 11.07.1983 00:50 </t>
  </si>
  <si>
    <t> -0.004 </t>
  </si>
  <si>
    <t> M.Kohl </t>
  </si>
  <si>
    <t> BBS 67 </t>
  </si>
  <si>
    <t>2445530.473 </t>
  </si>
  <si>
    <t> 14.07.1983 23:21 </t>
  </si>
  <si>
    <t> 0.001 </t>
  </si>
  <si>
    <t>2445530.493 </t>
  </si>
  <si>
    <t> 14.07.1983 23:49 </t>
  </si>
  <si>
    <t> 0.021 </t>
  </si>
  <si>
    <t>2445532.440 </t>
  </si>
  <si>
    <t> 16.07.1983 22:33 </t>
  </si>
  <si>
    <t>2445601.287 </t>
  </si>
  <si>
    <t> 23.09.1983 18:53 </t>
  </si>
  <si>
    <t> 0.018 </t>
  </si>
  <si>
    <t> BBS 68 </t>
  </si>
  <si>
    <t>2445931.651 </t>
  </si>
  <si>
    <t> 19.08.1984 03:37 </t>
  </si>
  <si>
    <t> P.Sventek </t>
  </si>
  <si>
    <t>2445945.4109 </t>
  </si>
  <si>
    <t> 01.09.1984 21:51 </t>
  </si>
  <si>
    <t> -0.0090 </t>
  </si>
  <si>
    <t> BBS 74 </t>
  </si>
  <si>
    <t>2445945.421 </t>
  </si>
  <si>
    <t> 01.09.1984 22:06 </t>
  </si>
  <si>
    <t>2445986.716 </t>
  </si>
  <si>
    <t> 13.10.1984 05:11 </t>
  </si>
  <si>
    <t>2446297.437 </t>
  </si>
  <si>
    <t> 19.08.1985 22:29 </t>
  </si>
  <si>
    <t> -0.000 </t>
  </si>
  <si>
    <t> T.Brelstaff </t>
  </si>
  <si>
    <t> VSSC 63.21 </t>
  </si>
  <si>
    <t>2446338.734 </t>
  </si>
  <si>
    <t> 30.09.1985 05:36 </t>
  </si>
  <si>
    <t> -0.001 </t>
  </si>
  <si>
    <t> R.Hill </t>
  </si>
  <si>
    <t>2446344.626 </t>
  </si>
  <si>
    <t> 06.10.1985 03:01 </t>
  </si>
  <si>
    <t> S.Cook </t>
  </si>
  <si>
    <t>2446625.849 </t>
  </si>
  <si>
    <t> 14.07.1986 08:22 </t>
  </si>
  <si>
    <t>2446645.511 </t>
  </si>
  <si>
    <t> 03.08.1986 00:15 </t>
  </si>
  <si>
    <t> BBS 81 </t>
  </si>
  <si>
    <t>2446714.346 </t>
  </si>
  <si>
    <t> 10.10.1986 20:18 </t>
  </si>
  <si>
    <t> BBS 82 </t>
  </si>
  <si>
    <t>2447001.466 </t>
  </si>
  <si>
    <t> 24.07.1987 23:11 </t>
  </si>
  <si>
    <t> BBS 86 </t>
  </si>
  <si>
    <t>2447109.622 </t>
  </si>
  <si>
    <t> 10.11.1987 02:55 </t>
  </si>
  <si>
    <t>2447109.628 </t>
  </si>
  <si>
    <t> 10.11.1987 03:04 </t>
  </si>
  <si>
    <t>2447353.494 </t>
  </si>
  <si>
    <t> 10.07.1988 23:51 </t>
  </si>
  <si>
    <t> BBS 89 </t>
  </si>
  <si>
    <t>2447483.290 </t>
  </si>
  <si>
    <t> 17.11.1988 18:57 </t>
  </si>
  <si>
    <t> BBS 90 </t>
  </si>
  <si>
    <t>2447835.299 </t>
  </si>
  <si>
    <t> 04.11.1989 19:10 </t>
  </si>
  <si>
    <t> VSSC 73 </t>
  </si>
  <si>
    <t>2448126.416 </t>
  </si>
  <si>
    <t> 22.08.1990 21:59 </t>
  </si>
  <si>
    <t> 0.062 </t>
  </si>
  <si>
    <t> BBS 96 </t>
  </si>
  <si>
    <t>2448454.787 </t>
  </si>
  <si>
    <t> 17.07.1991 06:53 </t>
  </si>
  <si>
    <t> 0.015 </t>
  </si>
  <si>
    <t> AOEB 10 </t>
  </si>
  <si>
    <t>2449599.388 </t>
  </si>
  <si>
    <t> 03.09.1994 21:18 </t>
  </si>
  <si>
    <t> 0.068 </t>
  </si>
  <si>
    <t> M.Vetrovcova </t>
  </si>
  <si>
    <t> BRNO 31 </t>
  </si>
  <si>
    <t>2449961.1730 </t>
  </si>
  <si>
    <t> 31.08.1995 16:09 </t>
  </si>
  <si>
    <t> 0.0029 </t>
  </si>
  <si>
    <t>C </t>
  </si>
  <si>
    <t>ns</t>
  </si>
  <si>
    <t>2449992.647 </t>
  </si>
  <si>
    <t> 02.10.1995 03:31 </t>
  </si>
  <si>
    <t>2450014.299 </t>
  </si>
  <si>
    <t> 23.10.1995 19:10 </t>
  </si>
  <si>
    <t> 0.031 </t>
  </si>
  <si>
    <t> E.Blättler </t>
  </si>
  <si>
    <t> BBS 110 </t>
  </si>
  <si>
    <t>2450692.752 </t>
  </si>
  <si>
    <t> 01.09.1997 06:02 </t>
  </si>
  <si>
    <t>2450698.658 </t>
  </si>
  <si>
    <t> 07.09.1997 03:47 </t>
  </si>
  <si>
    <t> 0.022 </t>
  </si>
  <si>
    <t>2450718.3216 </t>
  </si>
  <si>
    <t> 26.09.1997 19:43 </t>
  </si>
  <si>
    <t> 0.0194 </t>
  </si>
  <si>
    <t> M.Rottenborn </t>
  </si>
  <si>
    <t> BRNO 32 </t>
  </si>
  <si>
    <t>2451048.696 </t>
  </si>
  <si>
    <t> 23.08.1998 04:42 </t>
  </si>
  <si>
    <t> 0.009 </t>
  </si>
  <si>
    <t> D.Williams </t>
  </si>
  <si>
    <t>2451375.14 </t>
  </si>
  <si>
    <t> 15.07.1999 15:21 </t>
  </si>
  <si>
    <t> 0.00 </t>
  </si>
  <si>
    <t> K.Nagai </t>
  </si>
  <si>
    <t>VSB 47 </t>
  </si>
  <si>
    <t>2451463.637 </t>
  </si>
  <si>
    <t> 12.10.1999 03:17 </t>
  </si>
  <si>
    <t>2451467.566 </t>
  </si>
  <si>
    <t> 16.10.1999 01:35 </t>
  </si>
  <si>
    <t>2451487.2327 </t>
  </si>
  <si>
    <t> 04.11.1999 17:35 </t>
  </si>
  <si>
    <t> -0.0011 </t>
  </si>
  <si>
    <t>-I</t>
  </si>
  <si>
    <t> W.Kleikamp </t>
  </si>
  <si>
    <t>BAVM 132 </t>
  </si>
  <si>
    <t>2451768.4542 </t>
  </si>
  <si>
    <t> 11.08.2000 22:54 </t>
  </si>
  <si>
    <t>-372</t>
  </si>
  <si>
    <t> -0.0002 </t>
  </si>
  <si>
    <t>BAVM 152 </t>
  </si>
  <si>
    <t>2451874.646 </t>
  </si>
  <si>
    <t> 26.11.2000 03:30 </t>
  </si>
  <si>
    <t>-318</t>
  </si>
  <si>
    <t>2452496.0892 </t>
  </si>
  <si>
    <t> 09.08.2002 14:08 </t>
  </si>
  <si>
    <t>-2</t>
  </si>
  <si>
    <t> 0.0014 </t>
  </si>
  <si>
    <t>VSB 40 </t>
  </si>
  <si>
    <t>2452525.5879 </t>
  </si>
  <si>
    <t> 08.09.2002 02:06 </t>
  </si>
  <si>
    <t>13</t>
  </si>
  <si>
    <t>2453288.6173 </t>
  </si>
  <si>
    <t> 10.10.2004 02:48 </t>
  </si>
  <si>
    <t>401</t>
  </si>
  <si>
    <t>2453288.624 </t>
  </si>
  <si>
    <t> 10.10.2004 02:58 </t>
  </si>
  <si>
    <t>2453353.5125 </t>
  </si>
  <si>
    <t> 14.12.2004 00:18 </t>
  </si>
  <si>
    <t>434</t>
  </si>
  <si>
    <t> -0.0029 </t>
  </si>
  <si>
    <t>2453640.632 </t>
  </si>
  <si>
    <t> 27.09.2005 03:10 </t>
  </si>
  <si>
    <t>580</t>
  </si>
  <si>
    <t> AOEB 12 </t>
  </si>
  <si>
    <t>2453644.5658 </t>
  </si>
  <si>
    <t> 01.10.2005 01:34 </t>
  </si>
  <si>
    <t>582</t>
  </si>
  <si>
    <t> -0.0030 </t>
  </si>
  <si>
    <t>2454297.4658 </t>
  </si>
  <si>
    <t> 15.07.2007 23:10 </t>
  </si>
  <si>
    <t>914</t>
  </si>
  <si>
    <t> -0.0066 </t>
  </si>
  <si>
    <t>V;R</t>
  </si>
  <si>
    <t> A.Liakos &amp; P.Niarchos </t>
  </si>
  <si>
    <t>IBVS 5897 </t>
  </si>
  <si>
    <t>2454321.0656 </t>
  </si>
  <si>
    <t> 08.08.2007 13:34 </t>
  </si>
  <si>
    <t>926</t>
  </si>
  <si>
    <t> -0.0057 </t>
  </si>
  <si>
    <t>Rc</t>
  </si>
  <si>
    <t>VSB 46 </t>
  </si>
  <si>
    <t>2454361.3731 </t>
  </si>
  <si>
    <t> 17.09.2007 20:57 </t>
  </si>
  <si>
    <t>946.5</t>
  </si>
  <si>
    <t> -0.0130 </t>
  </si>
  <si>
    <t>2454362.3626 </t>
  </si>
  <si>
    <t> 18.09.2007 20:42 </t>
  </si>
  <si>
    <t>947</t>
  </si>
  <si>
    <t> -0.0068 </t>
  </si>
  <si>
    <t>2454401.6943 </t>
  </si>
  <si>
    <t> 28.10.2007 04:39 </t>
  </si>
  <si>
    <t>967</t>
  </si>
  <si>
    <t> -0.0067 </t>
  </si>
  <si>
    <t> J.Bialozynski </t>
  </si>
  <si>
    <t>JAAVSO 36(2);171 </t>
  </si>
  <si>
    <t>2454688.8141 </t>
  </si>
  <si>
    <t> 10.08.2008 07:32 </t>
  </si>
  <si>
    <t>1113</t>
  </si>
  <si>
    <t> -0.0071 </t>
  </si>
  <si>
    <t>o</t>
  </si>
  <si>
    <t>JAAVSO 36(2);186 </t>
  </si>
  <si>
    <t>2454708.482 </t>
  </si>
  <si>
    <t> 29.08.2008 23:34 </t>
  </si>
  <si>
    <t>1123</t>
  </si>
  <si>
    <t>OEJV 0116 </t>
  </si>
  <si>
    <t>2455088.0248 </t>
  </si>
  <si>
    <t> 13.09.2009 12:35 </t>
  </si>
  <si>
    <t>1316</t>
  </si>
  <si>
    <t> -0.0115 </t>
  </si>
  <si>
    <t>VSB 50 </t>
  </si>
  <si>
    <t>2455091.9572 </t>
  </si>
  <si>
    <t> 17.09.2009 10:58 </t>
  </si>
  <si>
    <t>1318</t>
  </si>
  <si>
    <t> -0.0123 </t>
  </si>
  <si>
    <t>Ic</t>
  </si>
  <si>
    <t>2455105.7244 </t>
  </si>
  <si>
    <t> 01.10.2009 05:23 </t>
  </si>
  <si>
    <t>1325</t>
  </si>
  <si>
    <t> -0.0111 </t>
  </si>
  <si>
    <t> JAAVSO 38;120 </t>
  </si>
  <si>
    <t>2455418.4068 </t>
  </si>
  <si>
    <t> 09.08.2010 21:45 </t>
  </si>
  <si>
    <t>1484</t>
  </si>
  <si>
    <t> -0.0145 </t>
  </si>
  <si>
    <t>m</t>
  </si>
  <si>
    <t> S.Dogru et al. </t>
  </si>
  <si>
    <t>IBVS 5988 </t>
  </si>
  <si>
    <t>2456179.46711 </t>
  </si>
  <si>
    <t> 08.09.2012 23:12 </t>
  </si>
  <si>
    <t>1871</t>
  </si>
  <si>
    <t> -0.01946 </t>
  </si>
  <si>
    <t> R.Uhlar </t>
  </si>
  <si>
    <t>IBVS 6114 </t>
  </si>
  <si>
    <t>2456515.7494 </t>
  </si>
  <si>
    <t> 11.08.2013 05:59 </t>
  </si>
  <si>
    <t>2042</t>
  </si>
  <si>
    <t> -0.0218 </t>
  </si>
  <si>
    <t> JAAVSO 41;328 </t>
  </si>
  <si>
    <t>2456533.44918 </t>
  </si>
  <si>
    <t> 28.08.2013 22:46 </t>
  </si>
  <si>
    <t>2051</t>
  </si>
  <si>
    <t> -0.02125 </t>
  </si>
  <si>
    <t>2456538.35712 </t>
  </si>
  <si>
    <t> 02.09.2013 20:34 </t>
  </si>
  <si>
    <t>2053.5</t>
  </si>
  <si>
    <t> -0.02975 </t>
  </si>
  <si>
    <t>2456540.34402 </t>
  </si>
  <si>
    <t> 04.09.2013 20:15 </t>
  </si>
  <si>
    <t>2054.5</t>
  </si>
  <si>
    <t> -0.00943 </t>
  </si>
  <si>
    <t>R</t>
  </si>
  <si>
    <t>2456884.46938 </t>
  </si>
  <si>
    <t> 14.08.2014 23:15 </t>
  </si>
  <si>
    <t>2229.5</t>
  </si>
  <si>
    <t> -0.03504 </t>
  </si>
  <si>
    <t>2456889.39632 </t>
  </si>
  <si>
    <t> 19.08.2014 21:30 </t>
  </si>
  <si>
    <t>2232</t>
  </si>
  <si>
    <t> -0.02454 </t>
  </si>
  <si>
    <t>s5</t>
  </si>
  <si>
    <t>s6</t>
  </si>
  <si>
    <t>s7</t>
  </si>
  <si>
    <t>BAD?</t>
  </si>
  <si>
    <t>wt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</si>
  <si>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</si>
  <si>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</si>
  <si>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Resid</t>
  </si>
  <si>
    <t>OEJV 0204</t>
  </si>
  <si>
    <t>JAVSO..46..184</t>
  </si>
  <si>
    <t>JAVSO..48…87</t>
  </si>
  <si>
    <t>VSB 069</t>
  </si>
  <si>
    <t>U</t>
  </si>
  <si>
    <t>B</t>
  </si>
  <si>
    <t>JAVSO 49, 108</t>
  </si>
  <si>
    <t>JAVSO, 48, 87</t>
  </si>
  <si>
    <t>JAVSO, 49, 108</t>
  </si>
  <si>
    <t>JAVSO, 50, 133</t>
  </si>
  <si>
    <t>JAAVSO 51, 134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</si>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</sst>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9" fillId="0" borderId="0"/>
    <xf numFmtId="0" fontId="9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99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14" fontId="9" fillId="0" borderId="0" xfId="0" applyNumberFormat="1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8" fillId="24" borderId="18" xfId="38" applyFill="1" applyBorder="1" applyAlignment="1" applyProtection="1">
      <alignment horizontal="right" vertical="top" wrapText="1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11" fontId="0" fillId="0" borderId="0" xfId="0" applyNumberFormat="1" applyAlignment="1"/>
    <xf numFmtId="0" fontId="0" fillId="0" borderId="21" xfId="0" applyBorder="1" applyAlignment="1"/>
    <xf numFmtId="0" fontId="35" fillId="0" borderId="0" xfId="43" applyFont="1" applyAlignment="1">
      <alignment horizontal="center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/>
    </xf>
    <xf numFmtId="0" fontId="5" fillId="0" borderId="0" xfId="43" applyFont="1" applyAlignment="1">
      <alignment horizontal="left" vertical="center"/>
    </xf>
    <xf numFmtId="0" fontId="5" fillId="0" borderId="0" xfId="43" applyFont="1" applyAlignment="1">
      <alignment horizontal="center"/>
    </xf>
    <xf numFmtId="0" fontId="35" fillId="0" borderId="0" xfId="43" applyFont="1" applyAlignment="1">
      <alignment horizontal="left"/>
    </xf>
    <xf numFmtId="0" fontId="11" fillId="0" borderId="0" xfId="43" applyFont="1"/>
    <xf numFmtId="0" fontId="5" fillId="0" borderId="0" xfId="43" applyFont="1" applyAlignment="1">
      <alignment horizontal="left"/>
    </xf>
    <xf numFmtId="0" fontId="36" fillId="0" borderId="0" xfId="42" applyFont="1"/>
    <xf numFmtId="0" fontId="36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35" fillId="0" borderId="0" xfId="0" applyFo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35" fillId="0" borderId="0" xfId="0" applyFont="1" applyAlignment="1"/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166" fontId="37" fillId="0" borderId="0" xfId="0" applyNumberFormat="1" applyFont="1" applyAlignment="1">
      <alignment horizontal="left" vertical="center" wrapText="1"/>
    </xf>
    <xf numFmtId="166" fontId="37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RY Aqr - O-C Diagr.</a:t>
            </a:r>
          </a:p>
        </c:rich>
      </c:tx>
      <c:layout>
        <c:manualLayout>
          <c:xMode val="edge"/>
          <c:yMode val="edge"/>
          <c:x val="0.37500052493438318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00023600298828"/>
          <c:y val="0.14860681114551083"/>
          <c:w val="0.80500131022348664"/>
          <c:h val="0.65634674922600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D-4B5E-9AEB-41DBCE232479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2.3E-3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5.9999999999999995E-4</c:v>
                  </c:pt>
                  <c:pt idx="82">
                    <c:v>0</c:v>
                  </c:pt>
                  <c:pt idx="83">
                    <c:v>2.3E-3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1.6000000000000001E-3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5.2999999999999998E-4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5.5000000000000003E-4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2.2000000000000001E-3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1.1999999999999999E-3</c:v>
                  </c:pt>
                  <c:pt idx="148">
                    <c:v>0</c:v>
                  </c:pt>
                  <c:pt idx="149">
                    <c:v>5.2999999999999998E-4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5.9000000000000003E-4</c:v>
                  </c:pt>
                  <c:pt idx="157">
                    <c:v>0</c:v>
                  </c:pt>
                  <c:pt idx="158">
                    <c:v>5.0000000000000001E-4</c:v>
                  </c:pt>
                  <c:pt idx="159">
                    <c:v>6.9999999999999999E-4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1E-4</c:v>
                  </c:pt>
                  <c:pt idx="172">
                    <c:v>2.0000000000000001E-4</c:v>
                  </c:pt>
                  <c:pt idx="173">
                    <c:v>1E-4</c:v>
                  </c:pt>
                  <c:pt idx="174">
                    <c:v>3.0000000000000001E-3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1E-4</c:v>
                  </c:pt>
                  <c:pt idx="178">
                    <c:v>1E-4</c:v>
                  </c:pt>
                  <c:pt idx="179">
                    <c:v>1.4999999999999999E-4</c:v>
                  </c:pt>
                  <c:pt idx="180">
                    <c:v>1E-4</c:v>
                  </c:pt>
                  <c:pt idx="181">
                    <c:v>6.9999999999999994E-5</c:v>
                  </c:pt>
                  <c:pt idx="182">
                    <c:v>2.9E-4</c:v>
                  </c:pt>
                  <c:pt idx="183">
                    <c:v>1.6299999999999999E-3</c:v>
                  </c:pt>
                  <c:pt idx="184">
                    <c:v>1.89E-3</c:v>
                  </c:pt>
                  <c:pt idx="185">
                    <c:v>3.3E-4</c:v>
                  </c:pt>
                  <c:pt idx="186">
                    <c:v>2.5400000000000002E-3</c:v>
                  </c:pt>
                  <c:pt idx="187">
                    <c:v>7.1000000000000002E-4</c:v>
                  </c:pt>
                  <c:pt idx="188">
                    <c:v>2.4000000000000001E-4</c:v>
                  </c:pt>
                  <c:pt idx="189">
                    <c:v>3.4000000000000002E-4</c:v>
                  </c:pt>
                  <c:pt idx="190">
                    <c:v>1.9000000000000001E-4</c:v>
                  </c:pt>
                  <c:pt idx="191">
                    <c:v>2.0999999999999999E-3</c:v>
                  </c:pt>
                  <c:pt idx="192">
                    <c:v>1.3999999999999999E-4</c:v>
                  </c:pt>
                  <c:pt idx="193">
                    <c:v>1.4999999999999999E-4</c:v>
                  </c:pt>
                  <c:pt idx="194">
                    <c:v>1.8000000000000001E-4</c:v>
                  </c:pt>
                  <c:pt idx="195">
                    <c:v>3.6999999999999999E-4</c:v>
                  </c:pt>
                  <c:pt idx="196">
                    <c:v>3.6000000000000002E-4</c:v>
                  </c:pt>
                  <c:pt idx="197">
                    <c:v>3.6999999999999999E-4</c:v>
                  </c:pt>
                  <c:pt idx="198">
                    <c:v>1.6000000000000001E-3</c:v>
                  </c:pt>
                  <c:pt idx="199">
                    <c:v>2E-3</c:v>
                  </c:pt>
                  <c:pt idx="200">
                    <c:v>4.0000000000000002E-4</c:v>
                  </c:pt>
                  <c:pt idx="201">
                    <c:v>1E-4</c:v>
                  </c:pt>
                  <c:pt idx="202">
                    <c:v>6.0000000000000002E-5</c:v>
                  </c:pt>
                  <c:pt idx="203">
                    <c:v>1E-4</c:v>
                  </c:pt>
                  <c:pt idx="204">
                    <c:v>1E-4</c:v>
                  </c:pt>
                  <c:pt idx="205">
                    <c:v>8.0000000000000007E-5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9.0000000000000006E-5</c:v>
                  </c:pt>
                  <c:pt idx="209">
                    <c:v>1E-4</c:v>
                  </c:pt>
                  <c:pt idx="210">
                    <c:v>5.0000000000000002E-5</c:v>
                  </c:pt>
                  <c:pt idx="211">
                    <c:v>5.0000000000000002E-5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5.0000000000000001E-3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5.9999999999999995E-4</c:v>
                  </c:pt>
                  <c:pt idx="230">
                    <c:v>2.9999999999999997E-4</c:v>
                  </c:pt>
                  <c:pt idx="231">
                    <c:v>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0</c:v>
                  </c:pt>
                  <c:pt idx="235">
                    <c:v>1E-4</c:v>
                  </c:pt>
                </c:numCache>
              </c:numRef>
            </c:plus>
            <c:minus>
              <c:numRef>
                <c:f>'Active 1'!$D$21:$D$993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2.3E-3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5.9999999999999995E-4</c:v>
                  </c:pt>
                  <c:pt idx="82">
                    <c:v>0</c:v>
                  </c:pt>
                  <c:pt idx="83">
                    <c:v>2.3E-3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1.6000000000000001E-3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5.2999999999999998E-4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5.5000000000000003E-4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2.2000000000000001E-3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1.1999999999999999E-3</c:v>
                  </c:pt>
                  <c:pt idx="148">
                    <c:v>0</c:v>
                  </c:pt>
                  <c:pt idx="149">
                    <c:v>5.2999999999999998E-4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5.9000000000000003E-4</c:v>
                  </c:pt>
                  <c:pt idx="157">
                    <c:v>0</c:v>
                  </c:pt>
                  <c:pt idx="158">
                    <c:v>5.0000000000000001E-4</c:v>
                  </c:pt>
                  <c:pt idx="159">
                    <c:v>6.9999999999999999E-4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1E-4</c:v>
                  </c:pt>
                  <c:pt idx="172">
                    <c:v>2.0000000000000001E-4</c:v>
                  </c:pt>
                  <c:pt idx="173">
                    <c:v>1E-4</c:v>
                  </c:pt>
                  <c:pt idx="174">
                    <c:v>3.0000000000000001E-3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1E-4</c:v>
                  </c:pt>
                  <c:pt idx="178">
                    <c:v>1E-4</c:v>
                  </c:pt>
                  <c:pt idx="179">
                    <c:v>1.4999999999999999E-4</c:v>
                  </c:pt>
                  <c:pt idx="180">
                    <c:v>1E-4</c:v>
                  </c:pt>
                  <c:pt idx="181">
                    <c:v>6.9999999999999994E-5</c:v>
                  </c:pt>
                  <c:pt idx="182">
                    <c:v>2.9E-4</c:v>
                  </c:pt>
                  <c:pt idx="183">
                    <c:v>1.6299999999999999E-3</c:v>
                  </c:pt>
                  <c:pt idx="184">
                    <c:v>1.89E-3</c:v>
                  </c:pt>
                  <c:pt idx="185">
                    <c:v>3.3E-4</c:v>
                  </c:pt>
                  <c:pt idx="186">
                    <c:v>2.5400000000000002E-3</c:v>
                  </c:pt>
                  <c:pt idx="187">
                    <c:v>7.1000000000000002E-4</c:v>
                  </c:pt>
                  <c:pt idx="188">
                    <c:v>2.4000000000000001E-4</c:v>
                  </c:pt>
                  <c:pt idx="189">
                    <c:v>3.4000000000000002E-4</c:v>
                  </c:pt>
                  <c:pt idx="190">
                    <c:v>1.9000000000000001E-4</c:v>
                  </c:pt>
                  <c:pt idx="191">
                    <c:v>2.0999999999999999E-3</c:v>
                  </c:pt>
                  <c:pt idx="192">
                    <c:v>1.3999999999999999E-4</c:v>
                  </c:pt>
                  <c:pt idx="193">
                    <c:v>1.4999999999999999E-4</c:v>
                  </c:pt>
                  <c:pt idx="194">
                    <c:v>1.8000000000000001E-4</c:v>
                  </c:pt>
                  <c:pt idx="195">
                    <c:v>3.6999999999999999E-4</c:v>
                  </c:pt>
                  <c:pt idx="196">
                    <c:v>3.6000000000000002E-4</c:v>
                  </c:pt>
                  <c:pt idx="197">
                    <c:v>3.6999999999999999E-4</c:v>
                  </c:pt>
                  <c:pt idx="198">
                    <c:v>1.6000000000000001E-3</c:v>
                  </c:pt>
                  <c:pt idx="199">
                    <c:v>2E-3</c:v>
                  </c:pt>
                  <c:pt idx="200">
                    <c:v>4.0000000000000002E-4</c:v>
                  </c:pt>
                  <c:pt idx="201">
                    <c:v>1E-4</c:v>
                  </c:pt>
                  <c:pt idx="202">
                    <c:v>6.0000000000000002E-5</c:v>
                  </c:pt>
                  <c:pt idx="203">
                    <c:v>1E-4</c:v>
                  </c:pt>
                  <c:pt idx="204">
                    <c:v>1E-4</c:v>
                  </c:pt>
                  <c:pt idx="205">
                    <c:v>8.0000000000000007E-5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9.0000000000000006E-5</c:v>
                  </c:pt>
                  <c:pt idx="209">
                    <c:v>1E-4</c:v>
                  </c:pt>
                  <c:pt idx="210">
                    <c:v>5.0000000000000002E-5</c:v>
                  </c:pt>
                  <c:pt idx="211">
                    <c:v>5.0000000000000002E-5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5.0000000000000001E-3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5.9999999999999995E-4</c:v>
                  </c:pt>
                  <c:pt idx="230">
                    <c:v>2.9999999999999997E-4</c:v>
                  </c:pt>
                  <c:pt idx="231">
                    <c:v>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0</c:v>
                  </c:pt>
                  <c:pt idx="2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1'!$I$21:$I$993</c:f>
              <c:numCache>
                <c:formatCode>General</c:formatCode>
                <c:ptCount val="973"/>
                <c:pt idx="0">
                  <c:v>-0.17556599999807077</c:v>
                </c:pt>
                <c:pt idx="1">
                  <c:v>-0.16502199999740697</c:v>
                </c:pt>
                <c:pt idx="2">
                  <c:v>-0.17375399999946239</c:v>
                </c:pt>
                <c:pt idx="3">
                  <c:v>-0.16640600000027916</c:v>
                </c:pt>
                <c:pt idx="4">
                  <c:v>-0.16547199999695295</c:v>
                </c:pt>
                <c:pt idx="5">
                  <c:v>-0.10274599999684142</c:v>
                </c:pt>
                <c:pt idx="6">
                  <c:v>-9.8209999996470287E-2</c:v>
                </c:pt>
                <c:pt idx="7">
                  <c:v>-9.59419999999227E-2</c:v>
                </c:pt>
                <c:pt idx="8">
                  <c:v>-0.10812999999325257</c:v>
                </c:pt>
                <c:pt idx="9">
                  <c:v>-8.6545999998634215E-2</c:v>
                </c:pt>
                <c:pt idx="10">
                  <c:v>-8.3861999992222991E-2</c:v>
                </c:pt>
                <c:pt idx="11">
                  <c:v>-7.7601999997568782E-2</c:v>
                </c:pt>
                <c:pt idx="12">
                  <c:v>-7.1927999990293756E-2</c:v>
                </c:pt>
                <c:pt idx="13">
                  <c:v>-6.3521999996737577E-2</c:v>
                </c:pt>
                <c:pt idx="14">
                  <c:v>-6.5115999997942708E-2</c:v>
                </c:pt>
                <c:pt idx="15">
                  <c:v>-5.4093999999167863E-2</c:v>
                </c:pt>
                <c:pt idx="16">
                  <c:v>-4.9875999997311737E-2</c:v>
                </c:pt>
                <c:pt idx="17">
                  <c:v>-2.7796000002126675E-2</c:v>
                </c:pt>
                <c:pt idx="18">
                  <c:v>-2.3370000002614688E-2</c:v>
                </c:pt>
                <c:pt idx="19">
                  <c:v>-1.6951999998127576E-2</c:v>
                </c:pt>
                <c:pt idx="20">
                  <c:v>-6.327999995846767E-3</c:v>
                </c:pt>
                <c:pt idx="21">
                  <c:v>1.3078000003588386E-2</c:v>
                </c:pt>
                <c:pt idx="23">
                  <c:v>2.1380000034696423E-3</c:v>
                </c:pt>
                <c:pt idx="24">
                  <c:v>-4.4939999934285879E-3</c:v>
                </c:pt>
                <c:pt idx="25">
                  <c:v>-2.7599999884841964E-4</c:v>
                </c:pt>
                <c:pt idx="26">
                  <c:v>0</c:v>
                </c:pt>
                <c:pt idx="27">
                  <c:v>-1.3473999999405351E-2</c:v>
                </c:pt>
                <c:pt idx="28">
                  <c:v>2.9920000015408732E-3</c:v>
                </c:pt>
                <c:pt idx="29">
                  <c:v>-1.7601999992621131E-2</c:v>
                </c:pt>
                <c:pt idx="30">
                  <c:v>-8.6019999944255687E-3</c:v>
                </c:pt>
                <c:pt idx="31">
                  <c:v>7.0500000001629815E-3</c:v>
                </c:pt>
                <c:pt idx="32">
                  <c:v>1.586200000019744E-2</c:v>
                </c:pt>
                <c:pt idx="33">
                  <c:v>-2.3259999943547882E-3</c:v>
                </c:pt>
                <c:pt idx="34">
                  <c:v>3.0800000022281893E-3</c:v>
                </c:pt>
                <c:pt idx="35">
                  <c:v>1.1079999996582046E-2</c:v>
                </c:pt>
                <c:pt idx="36">
                  <c:v>-6.5140000006067567E-3</c:v>
                </c:pt>
                <c:pt idx="37">
                  <c:v>3.4860000014305115E-3</c:v>
                </c:pt>
                <c:pt idx="38">
                  <c:v>1.4780000055907294E-3</c:v>
                </c:pt>
                <c:pt idx="39">
                  <c:v>7.4779999995371327E-3</c:v>
                </c:pt>
                <c:pt idx="40">
                  <c:v>1.2289999998756684E-2</c:v>
                </c:pt>
                <c:pt idx="41">
                  <c:v>5.1299999977345578E-3</c:v>
                </c:pt>
                <c:pt idx="42">
                  <c:v>1.0347999996156432E-2</c:v>
                </c:pt>
                <c:pt idx="43">
                  <c:v>3.4980000054929405E-3</c:v>
                </c:pt>
                <c:pt idx="45">
                  <c:v>5.1220000023022294E-3</c:v>
                </c:pt>
                <c:pt idx="46">
                  <c:v>4.5280000049388036E-3</c:v>
                </c:pt>
                <c:pt idx="47">
                  <c:v>-3.6600000021280721E-3</c:v>
                </c:pt>
                <c:pt idx="48">
                  <c:v>2.3399999990942888E-3</c:v>
                </c:pt>
                <c:pt idx="49">
                  <c:v>-1.3847999995050486E-2</c:v>
                </c:pt>
                <c:pt idx="50">
                  <c:v>2.1520000082091428E-3</c:v>
                </c:pt>
                <c:pt idx="51">
                  <c:v>7.1520000055897981E-3</c:v>
                </c:pt>
                <c:pt idx="52">
                  <c:v>4.6240000083344057E-3</c:v>
                </c:pt>
                <c:pt idx="53">
                  <c:v>3.8039999999455176E-3</c:v>
                </c:pt>
                <c:pt idx="54">
                  <c:v>4.1200000123353675E-4</c:v>
                </c:pt>
                <c:pt idx="55">
                  <c:v>-1.2181999998574611E-2</c:v>
                </c:pt>
                <c:pt idx="56">
                  <c:v>4.8180000012507662E-3</c:v>
                </c:pt>
                <c:pt idx="57">
                  <c:v>8.4399999977904372E-3</c:v>
                </c:pt>
                <c:pt idx="58">
                  <c:v>4.8460000034538098E-3</c:v>
                </c:pt>
                <c:pt idx="59">
                  <c:v>1.2500000004365575E-2</c:v>
                </c:pt>
                <c:pt idx="62">
                  <c:v>1.2312000006204471E-2</c:v>
                </c:pt>
                <c:pt idx="63">
                  <c:v>1.3304000007337891E-2</c:v>
                </c:pt>
                <c:pt idx="64">
                  <c:v>2.237000000604894E-2</c:v>
                </c:pt>
                <c:pt idx="65">
                  <c:v>1.3489999997545965E-2</c:v>
                </c:pt>
                <c:pt idx="66">
                  <c:v>1.7302000007475726E-2</c:v>
                </c:pt>
                <c:pt idx="67">
                  <c:v>-4.8339999993913807E-3</c:v>
                </c:pt>
                <c:pt idx="68">
                  <c:v>6.5720000056899153E-3</c:v>
                </c:pt>
                <c:pt idx="69">
                  <c:v>1.3043999999354128E-2</c:v>
                </c:pt>
                <c:pt idx="70">
                  <c:v>1.1382000004232395E-2</c:v>
                </c:pt>
                <c:pt idx="71">
                  <c:v>1.4382000001205597E-2</c:v>
                </c:pt>
                <c:pt idx="72">
                  <c:v>1.7818000000261236E-2</c:v>
                </c:pt>
                <c:pt idx="73">
                  <c:v>1.325399999768706E-2</c:v>
                </c:pt>
                <c:pt idx="74">
                  <c:v>5.5620000057388097E-3</c:v>
                </c:pt>
                <c:pt idx="76">
                  <c:v>2.6562000006379094E-2</c:v>
                </c:pt>
                <c:pt idx="77">
                  <c:v>1.1374000001524109E-2</c:v>
                </c:pt>
                <c:pt idx="78">
                  <c:v>8.78000000375323E-3</c:v>
                </c:pt>
                <c:pt idx="79">
                  <c:v>1.2780000004568137E-2</c:v>
                </c:pt>
                <c:pt idx="80">
                  <c:v>1.2591999999131076E-2</c:v>
                </c:pt>
                <c:pt idx="82">
                  <c:v>3.3530000000610016E-2</c:v>
                </c:pt>
                <c:pt idx="84">
                  <c:v>1.5868000002228655E-2</c:v>
                </c:pt>
                <c:pt idx="85">
                  <c:v>2.3868000003858469E-2</c:v>
                </c:pt>
                <c:pt idx="87">
                  <c:v>2.1334000004571863E-2</c:v>
                </c:pt>
                <c:pt idx="88">
                  <c:v>2.9334000006201677E-2</c:v>
                </c:pt>
                <c:pt idx="89">
                  <c:v>1.7384000006131828E-2</c:v>
                </c:pt>
                <c:pt idx="90">
                  <c:v>1.8790000001899898E-2</c:v>
                </c:pt>
                <c:pt idx="91">
                  <c:v>7.5340000039432198E-3</c:v>
                </c:pt>
                <c:pt idx="92">
                  <c:v>7.3459999985061586E-3</c:v>
                </c:pt>
                <c:pt idx="93">
                  <c:v>2.1594000005279668E-2</c:v>
                </c:pt>
                <c:pt idx="94">
                  <c:v>2.340600000025006E-2</c:v>
                </c:pt>
                <c:pt idx="95">
                  <c:v>1.9586000002163928E-2</c:v>
                </c:pt>
                <c:pt idx="96">
                  <c:v>1.7992000000958797E-2</c:v>
                </c:pt>
                <c:pt idx="97">
                  <c:v>2.5992000002588611E-2</c:v>
                </c:pt>
                <c:pt idx="98">
                  <c:v>1.3665999998920597E-2</c:v>
                </c:pt>
                <c:pt idx="99">
                  <c:v>2.9120000035618432E-3</c:v>
                </c:pt>
                <c:pt idx="100">
                  <c:v>1.3000000762986019E-4</c:v>
                </c:pt>
                <c:pt idx="101">
                  <c:v>-6.2459999971906655E-3</c:v>
                </c:pt>
                <c:pt idx="102">
                  <c:v>1.3934000002336688E-2</c:v>
                </c:pt>
                <c:pt idx="103">
                  <c:v>1.8933999999717344E-2</c:v>
                </c:pt>
                <c:pt idx="104">
                  <c:v>4.3400000067777E-3</c:v>
                </c:pt>
                <c:pt idx="105">
                  <c:v>1.2340000001131557E-2</c:v>
                </c:pt>
                <c:pt idx="106">
                  <c:v>1.734000000578817E-2</c:v>
                </c:pt>
                <c:pt idx="107">
                  <c:v>4.7460000059800223E-3</c:v>
                </c:pt>
                <c:pt idx="108">
                  <c:v>-3.5399999906076118E-3</c:v>
                </c:pt>
                <c:pt idx="109">
                  <c:v>-1.3073999994958285E-2</c:v>
                </c:pt>
                <c:pt idx="110">
                  <c:v>-8.4439999991445802E-3</c:v>
                </c:pt>
                <c:pt idx="111">
                  <c:v>-5.8579999968060292E-3</c:v>
                </c:pt>
                <c:pt idx="112">
                  <c:v>-1.7979999975068495E-3</c:v>
                </c:pt>
                <c:pt idx="113">
                  <c:v>-7.3919999995268881E-3</c:v>
                </c:pt>
                <c:pt idx="114">
                  <c:v>6.0140000059618615E-3</c:v>
                </c:pt>
                <c:pt idx="115">
                  <c:v>3.4779999987222254E-3</c:v>
                </c:pt>
                <c:pt idx="116">
                  <c:v>1.7696000002615619E-2</c:v>
                </c:pt>
                <c:pt idx="117">
                  <c:v>-9.1839999950025231E-3</c:v>
                </c:pt>
                <c:pt idx="119">
                  <c:v>-5.2539999960572459E-3</c:v>
                </c:pt>
                <c:pt idx="120">
                  <c:v>-4.419999968376942E-4</c:v>
                </c:pt>
                <c:pt idx="121">
                  <c:v>1.9558000007236842E-2</c:v>
                </c:pt>
                <c:pt idx="122">
                  <c:v>-3.5999997635371983E-5</c:v>
                </c:pt>
                <c:pt idx="123">
                  <c:v>1.6173999996681232E-2</c:v>
                </c:pt>
                <c:pt idx="124">
                  <c:v>-7.6179999960004352E-3</c:v>
                </c:pt>
                <c:pt idx="126">
                  <c:v>-3.7759999977424741E-3</c:v>
                </c:pt>
                <c:pt idx="127">
                  <c:v>-7.2499999951105565E-3</c:v>
                </c:pt>
                <c:pt idx="128">
                  <c:v>-8.1019999997806735E-3</c:v>
                </c:pt>
                <c:pt idx="129">
                  <c:v>-9.5759999967413023E-3</c:v>
                </c:pt>
                <c:pt idx="130">
                  <c:v>-1.7357999997329898E-2</c:v>
                </c:pt>
                <c:pt idx="132">
                  <c:v>-1.729999999224674E-2</c:v>
                </c:pt>
                <c:pt idx="133">
                  <c:v>-2.1240000001853332E-2</c:v>
                </c:pt>
                <c:pt idx="134">
                  <c:v>-1.7029999995429534E-2</c:v>
                </c:pt>
                <c:pt idx="135">
                  <c:v>-1.9753999993554316E-2</c:v>
                </c:pt>
                <c:pt idx="136">
                  <c:v>-2.6423999996040948E-2</c:v>
                </c:pt>
                <c:pt idx="137">
                  <c:v>-2.0424000002094544E-2</c:v>
                </c:pt>
                <c:pt idx="139">
                  <c:v>-1.2080000000423752E-2</c:v>
                </c:pt>
                <c:pt idx="140">
                  <c:v>-1.1283999992883764E-2</c:v>
                </c:pt>
                <c:pt idx="141">
                  <c:v>-2.260999999998603E-2</c:v>
                </c:pt>
                <c:pt idx="143">
                  <c:v>-1.1720000002242159E-2</c:v>
                </c:pt>
                <c:pt idx="145">
                  <c:v>-3.6723999997775536E-2</c:v>
                </c:pt>
                <c:pt idx="146">
                  <c:v>-2.8227999995579012E-2</c:v>
                </c:pt>
                <c:pt idx="148">
                  <c:v>-8.7619999976595864E-3</c:v>
                </c:pt>
                <c:pt idx="150">
                  <c:v>-3.0691999992995989E-2</c:v>
                </c:pt>
                <c:pt idx="151">
                  <c:v>-2.4473999998008367E-2</c:v>
                </c:pt>
                <c:pt idx="153">
                  <c:v>-4.0205999990575947E-2</c:v>
                </c:pt>
                <c:pt idx="154">
                  <c:v>-5.0810000000637956E-2</c:v>
                </c:pt>
                <c:pt idx="155">
                  <c:v>-5.0539999996544793E-2</c:v>
                </c:pt>
                <c:pt idx="157">
                  <c:v>-5.4727999995520804E-2</c:v>
                </c:pt>
                <c:pt idx="160">
                  <c:v>-5.968600000051083E-2</c:v>
                </c:pt>
                <c:pt idx="174">
                  <c:v>-8.5639999990235083E-2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D-4B5E-9AEB-41DBCE232479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1'!$J$21:$J$993</c:f>
              <c:numCache>
                <c:formatCode>General</c:formatCode>
                <c:ptCount val="973"/>
                <c:pt idx="22">
                  <c:v>-2.861999993911013E-3</c:v>
                </c:pt>
                <c:pt idx="60">
                  <c:v>8.5120000076130964E-3</c:v>
                </c:pt>
                <c:pt idx="61">
                  <c:v>8.8120000073104165E-3</c:v>
                </c:pt>
                <c:pt idx="125">
                  <c:v>-1.387599999725353E-2</c:v>
                </c:pt>
                <c:pt idx="152">
                  <c:v>-2.6813999989826698E-2</c:v>
                </c:pt>
                <c:pt idx="158">
                  <c:v>-5.3968000000168104E-2</c:v>
                </c:pt>
                <c:pt idx="159">
                  <c:v>-5.5409999993571546E-2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BD-4B5E-9AEB-41DBCE232479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1'!$K$21:$K$993</c:f>
              <c:numCache>
                <c:formatCode>General</c:formatCode>
                <c:ptCount val="973"/>
                <c:pt idx="44">
                  <c:v>1.2298000008740928E-2</c:v>
                </c:pt>
                <c:pt idx="75">
                  <c:v>5.9620000029099174E-3</c:v>
                </c:pt>
                <c:pt idx="81">
                  <c:v>1.3892000002670102E-2</c:v>
                </c:pt>
                <c:pt idx="83">
                  <c:v>1.5768000004754867E-2</c:v>
                </c:pt>
                <c:pt idx="86">
                  <c:v>2.7567999997700099E-2</c:v>
                </c:pt>
                <c:pt idx="118">
                  <c:v>-7.9839999962132424E-3</c:v>
                </c:pt>
                <c:pt idx="131">
                  <c:v>-1.6627999990305398E-2</c:v>
                </c:pt>
                <c:pt idx="138">
                  <c:v>-1.9324000000779051E-2</c:v>
                </c:pt>
                <c:pt idx="147">
                  <c:v>-2.7927999995881692E-2</c:v>
                </c:pt>
                <c:pt idx="149">
                  <c:v>-3.0841999992844649E-2</c:v>
                </c:pt>
                <c:pt idx="156">
                  <c:v>-5.0049999998009298E-2</c:v>
                </c:pt>
                <c:pt idx="161">
                  <c:v>-6.0189999996509869E-2</c:v>
                </c:pt>
                <c:pt idx="162">
                  <c:v>-6.0400000002118759E-2</c:v>
                </c:pt>
                <c:pt idx="163">
                  <c:v>-6.9472000002861023E-2</c:v>
                </c:pt>
                <c:pt idx="164">
                  <c:v>-6.2771999997494277E-2</c:v>
                </c:pt>
                <c:pt idx="165">
                  <c:v>-7.1874000001116656E-2</c:v>
                </c:pt>
                <c:pt idx="166">
                  <c:v>-7.5098000001162291E-2</c:v>
                </c:pt>
                <c:pt idx="167">
                  <c:v>-7.4485999997705221E-2</c:v>
                </c:pt>
                <c:pt idx="168">
                  <c:v>-8.3694000000832602E-2</c:v>
                </c:pt>
                <c:pt idx="169">
                  <c:v>-8.3021999991615303E-2</c:v>
                </c:pt>
                <c:pt idx="170">
                  <c:v>-9.069900000031339E-2</c:v>
                </c:pt>
                <c:pt idx="171">
                  <c:v>-8.4495999995851889E-2</c:v>
                </c:pt>
                <c:pt idx="172">
                  <c:v>-8.4675999991304707E-2</c:v>
                </c:pt>
                <c:pt idx="173">
                  <c:v>-8.7599999991653021E-2</c:v>
                </c:pt>
                <c:pt idx="175">
                  <c:v>-9.5481999996991362E-2</c:v>
                </c:pt>
                <c:pt idx="176">
                  <c:v>-9.6270000001823064E-2</c:v>
                </c:pt>
                <c:pt idx="177">
                  <c:v>-9.5227999998314772E-2</c:v>
                </c:pt>
                <c:pt idx="178">
                  <c:v>-0.10127400000055786</c:v>
                </c:pt>
                <c:pt idx="179">
                  <c:v>-0.11284200000227429</c:v>
                </c:pt>
                <c:pt idx="180">
                  <c:v>-0.11812599999393569</c:v>
                </c:pt>
                <c:pt idx="181">
                  <c:v>-0.11801599999307655</c:v>
                </c:pt>
                <c:pt idx="182">
                  <c:v>-0.11769199999253033</c:v>
                </c:pt>
                <c:pt idx="183">
                  <c:v>-0.12623699999676319</c:v>
                </c:pt>
                <c:pt idx="184">
                  <c:v>-0.10593099999823608</c:v>
                </c:pt>
                <c:pt idx="185">
                  <c:v>-0.12158199999976205</c:v>
                </c:pt>
                <c:pt idx="186">
                  <c:v>-0.13452099999267375</c:v>
                </c:pt>
                <c:pt idx="187">
                  <c:v>-0.12406599999667378</c:v>
                </c:pt>
                <c:pt idx="188">
                  <c:v>-0.12355599999136757</c:v>
                </c:pt>
                <c:pt idx="189">
                  <c:v>-0.12314599999081111</c:v>
                </c:pt>
                <c:pt idx="190">
                  <c:v>-0.12281599999550963</c:v>
                </c:pt>
                <c:pt idx="191">
                  <c:v>-0.12805300000036368</c:v>
                </c:pt>
                <c:pt idx="192">
                  <c:v>-0.12382999999681488</c:v>
                </c:pt>
                <c:pt idx="193">
                  <c:v>-0.1236499999940861</c:v>
                </c:pt>
                <c:pt idx="194">
                  <c:v>-0.12320999999792548</c:v>
                </c:pt>
                <c:pt idx="195">
                  <c:v>-0.12495999999373453</c:v>
                </c:pt>
                <c:pt idx="196">
                  <c:v>-0.12470999999641208</c:v>
                </c:pt>
                <c:pt idx="197">
                  <c:v>-0.12459999999555293</c:v>
                </c:pt>
                <c:pt idx="198">
                  <c:v>-0.13075899999967078</c:v>
                </c:pt>
                <c:pt idx="199">
                  <c:v>-0.12905899999896064</c:v>
                </c:pt>
                <c:pt idx="200">
                  <c:v>-0.12938799999392359</c:v>
                </c:pt>
                <c:pt idx="201">
                  <c:v>-0.13391199999750825</c:v>
                </c:pt>
                <c:pt idx="202">
                  <c:v>-0.13360199999442557</c:v>
                </c:pt>
                <c:pt idx="203">
                  <c:v>-0.13777799999661511</c:v>
                </c:pt>
                <c:pt idx="204">
                  <c:v>-0.13757800000166753</c:v>
                </c:pt>
                <c:pt idx="205">
                  <c:v>-0.13850199999433244</c:v>
                </c:pt>
                <c:pt idx="206">
                  <c:v>-0.13827199999650475</c:v>
                </c:pt>
                <c:pt idx="207">
                  <c:v>-0.13888600000063889</c:v>
                </c:pt>
                <c:pt idx="208">
                  <c:v>-0.13802600000053644</c:v>
                </c:pt>
                <c:pt idx="209">
                  <c:v>-0.14359799999510869</c:v>
                </c:pt>
                <c:pt idx="210">
                  <c:v>-0.14314400000148453</c:v>
                </c:pt>
                <c:pt idx="211">
                  <c:v>-0.14312400000198977</c:v>
                </c:pt>
                <c:pt idx="212">
                  <c:v>-0.14305400000012014</c:v>
                </c:pt>
                <c:pt idx="213">
                  <c:v>-0.14275400000042282</c:v>
                </c:pt>
                <c:pt idx="214">
                  <c:v>-0.14192400000320049</c:v>
                </c:pt>
                <c:pt idx="215">
                  <c:v>-0.14678599999751896</c:v>
                </c:pt>
                <c:pt idx="216">
                  <c:v>-0.14678599999751896</c:v>
                </c:pt>
                <c:pt idx="217">
                  <c:v>-0.15708399999857647</c:v>
                </c:pt>
                <c:pt idx="218">
                  <c:v>-0.15548399999534013</c:v>
                </c:pt>
                <c:pt idx="219">
                  <c:v>-0.15088399999513058</c:v>
                </c:pt>
                <c:pt idx="220">
                  <c:v>-0.15048399999795947</c:v>
                </c:pt>
                <c:pt idx="221">
                  <c:v>-0.14736899999843445</c:v>
                </c:pt>
                <c:pt idx="222">
                  <c:v>-0.14136899999721209</c:v>
                </c:pt>
                <c:pt idx="223">
                  <c:v>-0.14036899999337038</c:v>
                </c:pt>
                <c:pt idx="224">
                  <c:v>-0.13136899999517482</c:v>
                </c:pt>
                <c:pt idx="225">
                  <c:v>-0.1520059999966179</c:v>
                </c:pt>
                <c:pt idx="226">
                  <c:v>-0.1520059999966179</c:v>
                </c:pt>
                <c:pt idx="227">
                  <c:v>-0.15205199999763863</c:v>
                </c:pt>
                <c:pt idx="228">
                  <c:v>-0.15205199999763863</c:v>
                </c:pt>
                <c:pt idx="229">
                  <c:v>-0.15454999999928987</c:v>
                </c:pt>
                <c:pt idx="230">
                  <c:v>-0.15834399999585003</c:v>
                </c:pt>
                <c:pt idx="231">
                  <c:v>-0.15868999998929212</c:v>
                </c:pt>
                <c:pt idx="232">
                  <c:v>-0.16217599999799859</c:v>
                </c:pt>
                <c:pt idx="233">
                  <c:v>-0.16255799999635201</c:v>
                </c:pt>
                <c:pt idx="234">
                  <c:v>-0.18164100005378714</c:v>
                </c:pt>
                <c:pt idx="235">
                  <c:v>-0.16551800000161165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D-4B5E-9AEB-41DBCE232479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BD-4B5E-9AEB-41DBCE232479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BD-4B5E-9AEB-41DBCE232479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BD-4B5E-9AEB-41DBCE232479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1'!$O$21:$O$993</c:f>
              <c:numCache>
                <c:formatCode>General</c:formatCode>
                <c:ptCount val="973"/>
                <c:pt idx="44">
                  <c:v>9.1050897382153412E-2</c:v>
                </c:pt>
                <c:pt idx="75">
                  <c:v>7.0707125131945825E-2</c:v>
                </c:pt>
                <c:pt idx="81">
                  <c:v>7.0570406232414853E-2</c:v>
                </c:pt>
                <c:pt idx="83">
                  <c:v>6.6578214366110666E-2</c:v>
                </c:pt>
                <c:pt idx="86">
                  <c:v>6.6578214366110666E-2</c:v>
                </c:pt>
                <c:pt idx="118">
                  <c:v>4.038287321597777E-2</c:v>
                </c:pt>
                <c:pt idx="131">
                  <c:v>2.4769574889541554E-2</c:v>
                </c:pt>
                <c:pt idx="138">
                  <c:v>1.4132844506032485E-2</c:v>
                </c:pt>
                <c:pt idx="147">
                  <c:v>-2.5953136836446483E-2</c:v>
                </c:pt>
                <c:pt idx="149">
                  <c:v>-3.5687522483051182E-2</c:v>
                </c:pt>
                <c:pt idx="152">
                  <c:v>-3.6042991621831694E-2</c:v>
                </c:pt>
                <c:pt idx="153">
                  <c:v>-4.0636746646072114E-2</c:v>
                </c:pt>
                <c:pt idx="154">
                  <c:v>-4.5175814110500173E-2</c:v>
                </c:pt>
                <c:pt idx="155">
                  <c:v>-4.6406284206278847E-2</c:v>
                </c:pt>
                <c:pt idx="156">
                  <c:v>-4.6406284206278847E-2</c:v>
                </c:pt>
                <c:pt idx="157">
                  <c:v>-4.6460971766091236E-2</c:v>
                </c:pt>
                <c:pt idx="158">
                  <c:v>-4.6734409565153151E-2</c:v>
                </c:pt>
                <c:pt idx="159">
                  <c:v>-5.0644570091738755E-2</c:v>
                </c:pt>
                <c:pt idx="160">
                  <c:v>-5.2121134206673192E-2</c:v>
                </c:pt>
                <c:pt idx="161">
                  <c:v>-6.0761768657030174E-2</c:v>
                </c:pt>
                <c:pt idx="162">
                  <c:v>-6.1171925355623075E-2</c:v>
                </c:pt>
                <c:pt idx="163">
                  <c:v>-7.1781311959225963E-2</c:v>
                </c:pt>
                <c:pt idx="164">
                  <c:v>-7.1781311959225963E-2</c:v>
                </c:pt>
                <c:pt idx="165">
                  <c:v>-7.2683656696130333E-2</c:v>
                </c:pt>
                <c:pt idx="166">
                  <c:v>-7.6675848562434507E-2</c:v>
                </c:pt>
                <c:pt idx="167">
                  <c:v>-7.6730536122246895E-2</c:v>
                </c:pt>
                <c:pt idx="168">
                  <c:v>-8.5808671051102986E-2</c:v>
                </c:pt>
                <c:pt idx="169">
                  <c:v>-8.613679640997729E-2</c:v>
                </c:pt>
                <c:pt idx="170">
                  <c:v>-8.6697343898054252E-2</c:v>
                </c:pt>
                <c:pt idx="171">
                  <c:v>-8.6711015788007356E-2</c:v>
                </c:pt>
                <c:pt idx="172">
                  <c:v>-8.7257891386131214E-2</c:v>
                </c:pt>
                <c:pt idx="173">
                  <c:v>-9.1250083252435388E-2</c:v>
                </c:pt>
                <c:pt idx="174">
                  <c:v>-9.1523521051497331E-2</c:v>
                </c:pt>
                <c:pt idx="175">
                  <c:v>-9.6800870573392567E-2</c:v>
                </c:pt>
                <c:pt idx="176">
                  <c:v>-9.6855558133204955E-2</c:v>
                </c:pt>
                <c:pt idx="177">
                  <c:v>-9.7046964592548302E-2</c:v>
                </c:pt>
                <c:pt idx="178">
                  <c:v>-0.10139462559763299</c:v>
                </c:pt>
                <c:pt idx="179">
                  <c:v>-0.11197666842132969</c:v>
                </c:pt>
                <c:pt idx="180">
                  <c:v>-0.11665245478528868</c:v>
                </c:pt>
                <c:pt idx="181">
                  <c:v>-0.11665245478528868</c:v>
                </c:pt>
                <c:pt idx="182">
                  <c:v>-0.11689854880444442</c:v>
                </c:pt>
                <c:pt idx="183">
                  <c:v>-0.11696690825420991</c:v>
                </c:pt>
                <c:pt idx="184">
                  <c:v>-0.11699425203411612</c:v>
                </c:pt>
                <c:pt idx="185">
                  <c:v>-0.12113683468990435</c:v>
                </c:pt>
                <c:pt idx="186">
                  <c:v>-0.12177941351769989</c:v>
                </c:pt>
                <c:pt idx="187">
                  <c:v>-0.12184777296746538</c:v>
                </c:pt>
                <c:pt idx="188">
                  <c:v>-0.12198449186699634</c:v>
                </c:pt>
                <c:pt idx="189">
                  <c:v>-0.12198449186699634</c:v>
                </c:pt>
                <c:pt idx="190">
                  <c:v>-0.12198449186699634</c:v>
                </c:pt>
                <c:pt idx="191">
                  <c:v>-0.12199816375694944</c:v>
                </c:pt>
                <c:pt idx="192">
                  <c:v>-0.12201183564690252</c:v>
                </c:pt>
                <c:pt idx="193">
                  <c:v>-0.12201183564690252</c:v>
                </c:pt>
                <c:pt idx="194">
                  <c:v>-0.12201183564690252</c:v>
                </c:pt>
                <c:pt idx="195">
                  <c:v>-0.12296886794361928</c:v>
                </c:pt>
                <c:pt idx="196">
                  <c:v>-0.12296886794361928</c:v>
                </c:pt>
                <c:pt idx="197">
                  <c:v>-0.12296886794361928</c:v>
                </c:pt>
                <c:pt idx="198">
                  <c:v>-0.12607238696297218</c:v>
                </c:pt>
                <c:pt idx="199">
                  <c:v>-0.12607238696297218</c:v>
                </c:pt>
                <c:pt idx="200">
                  <c:v>-0.12821887368560833</c:v>
                </c:pt>
                <c:pt idx="201">
                  <c:v>-0.1322110655519125</c:v>
                </c:pt>
                <c:pt idx="202">
                  <c:v>-0.1322110655519125</c:v>
                </c:pt>
                <c:pt idx="203">
                  <c:v>-0.13737903995418299</c:v>
                </c:pt>
                <c:pt idx="204">
                  <c:v>-0.13737903995418299</c:v>
                </c:pt>
                <c:pt idx="205">
                  <c:v>-0.1374063837340892</c:v>
                </c:pt>
                <c:pt idx="206">
                  <c:v>-0.1374063837340892</c:v>
                </c:pt>
                <c:pt idx="207">
                  <c:v>-0.13825404091118118</c:v>
                </c:pt>
                <c:pt idx="208">
                  <c:v>-0.13825404091118118</c:v>
                </c:pt>
                <c:pt idx="209">
                  <c:v>-0.14230092033729774</c:v>
                </c:pt>
                <c:pt idx="210">
                  <c:v>-0.14295717105504638</c:v>
                </c:pt>
                <c:pt idx="211">
                  <c:v>-0.14295717105504638</c:v>
                </c:pt>
                <c:pt idx="212">
                  <c:v>-0.14295717105504638</c:v>
                </c:pt>
                <c:pt idx="213">
                  <c:v>-0.14295717105504638</c:v>
                </c:pt>
                <c:pt idx="214">
                  <c:v>-0.14309388995457734</c:v>
                </c:pt>
                <c:pt idx="215">
                  <c:v>-0.14782436387834871</c:v>
                </c:pt>
                <c:pt idx="216">
                  <c:v>-0.14782436387834871</c:v>
                </c:pt>
                <c:pt idx="217">
                  <c:v>-0.15239077512268295</c:v>
                </c:pt>
                <c:pt idx="218">
                  <c:v>-0.15239077512268295</c:v>
                </c:pt>
                <c:pt idx="219">
                  <c:v>-0.15239077512268295</c:v>
                </c:pt>
                <c:pt idx="220">
                  <c:v>-0.15239077512268295</c:v>
                </c:pt>
                <c:pt idx="221">
                  <c:v>-0.15245913457244842</c:v>
                </c:pt>
                <c:pt idx="222">
                  <c:v>-0.15245913457244842</c:v>
                </c:pt>
                <c:pt idx="223">
                  <c:v>-0.15245913457244842</c:v>
                </c:pt>
                <c:pt idx="224">
                  <c:v>-0.15245913457244842</c:v>
                </c:pt>
                <c:pt idx="225">
                  <c:v>-0.15274624426146349</c:v>
                </c:pt>
                <c:pt idx="226">
                  <c:v>-0.15274624426146349</c:v>
                </c:pt>
                <c:pt idx="227">
                  <c:v>-0.1529923382806192</c:v>
                </c:pt>
                <c:pt idx="228">
                  <c:v>-0.1529923382806192</c:v>
                </c:pt>
                <c:pt idx="229">
                  <c:v>-0.15755874952495341</c:v>
                </c:pt>
                <c:pt idx="230">
                  <c:v>-0.15758609330485962</c:v>
                </c:pt>
                <c:pt idx="231">
                  <c:v>-0.15783218732401538</c:v>
                </c:pt>
                <c:pt idx="232">
                  <c:v>-0.16245328612816201</c:v>
                </c:pt>
                <c:pt idx="233">
                  <c:v>-0.16253531746788058</c:v>
                </c:pt>
                <c:pt idx="234">
                  <c:v>-0.16306852117605131</c:v>
                </c:pt>
                <c:pt idx="235">
                  <c:v>-0.1636290686641283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BD-4B5E-9AEB-41DBCE232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977440"/>
        <c:axId val="1"/>
      </c:scatterChart>
      <c:valAx>
        <c:axId val="847977440"/>
        <c:scaling>
          <c:orientation val="minMax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00087489063874"/>
              <c:y val="0.86687306501547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666666666666666E-2"/>
              <c:y val="0.38390092879256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977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00034995625544"/>
          <c:y val="0.91950464396284826"/>
          <c:w val="0.67666771653543312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RY Aqr - O-C Diagr.</a:t>
            </a:r>
          </a:p>
        </c:rich>
      </c:tx>
      <c:layout>
        <c:manualLayout>
          <c:xMode val="edge"/>
          <c:yMode val="edge"/>
          <c:x val="0.3760402828182251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885304997291"/>
          <c:y val="0.14634168126798494"/>
          <c:w val="0.80033342893145942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1'!$H$21:$H$993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7F-4D81-AC02-2BBBB73139CC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2.3E-3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5.9999999999999995E-4</c:v>
                  </c:pt>
                  <c:pt idx="82">
                    <c:v>0</c:v>
                  </c:pt>
                  <c:pt idx="83">
                    <c:v>2.3E-3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1.6000000000000001E-3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5.2999999999999998E-4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5.5000000000000003E-4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2.2000000000000001E-3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1.1999999999999999E-3</c:v>
                  </c:pt>
                  <c:pt idx="148">
                    <c:v>0</c:v>
                  </c:pt>
                  <c:pt idx="149">
                    <c:v>5.2999999999999998E-4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5.9000000000000003E-4</c:v>
                  </c:pt>
                  <c:pt idx="157">
                    <c:v>0</c:v>
                  </c:pt>
                  <c:pt idx="158">
                    <c:v>5.0000000000000001E-4</c:v>
                  </c:pt>
                  <c:pt idx="159">
                    <c:v>6.9999999999999999E-4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1E-4</c:v>
                  </c:pt>
                  <c:pt idx="172">
                    <c:v>2.0000000000000001E-4</c:v>
                  </c:pt>
                  <c:pt idx="173">
                    <c:v>1E-4</c:v>
                  </c:pt>
                  <c:pt idx="174">
                    <c:v>3.0000000000000001E-3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1E-4</c:v>
                  </c:pt>
                  <c:pt idx="178">
                    <c:v>1E-4</c:v>
                  </c:pt>
                  <c:pt idx="179">
                    <c:v>1.4999999999999999E-4</c:v>
                  </c:pt>
                  <c:pt idx="180">
                    <c:v>1E-4</c:v>
                  </c:pt>
                  <c:pt idx="181">
                    <c:v>6.9999999999999994E-5</c:v>
                  </c:pt>
                  <c:pt idx="182">
                    <c:v>2.9E-4</c:v>
                  </c:pt>
                  <c:pt idx="183">
                    <c:v>1.6299999999999999E-3</c:v>
                  </c:pt>
                  <c:pt idx="184">
                    <c:v>1.89E-3</c:v>
                  </c:pt>
                  <c:pt idx="185">
                    <c:v>3.3E-4</c:v>
                  </c:pt>
                  <c:pt idx="186">
                    <c:v>2.5400000000000002E-3</c:v>
                  </c:pt>
                  <c:pt idx="187">
                    <c:v>7.1000000000000002E-4</c:v>
                  </c:pt>
                  <c:pt idx="188">
                    <c:v>2.4000000000000001E-4</c:v>
                  </c:pt>
                  <c:pt idx="189">
                    <c:v>3.4000000000000002E-4</c:v>
                  </c:pt>
                  <c:pt idx="190">
                    <c:v>1.9000000000000001E-4</c:v>
                  </c:pt>
                  <c:pt idx="191">
                    <c:v>2.0999999999999999E-3</c:v>
                  </c:pt>
                  <c:pt idx="192">
                    <c:v>1.3999999999999999E-4</c:v>
                  </c:pt>
                  <c:pt idx="193">
                    <c:v>1.4999999999999999E-4</c:v>
                  </c:pt>
                  <c:pt idx="194">
                    <c:v>1.8000000000000001E-4</c:v>
                  </c:pt>
                  <c:pt idx="195">
                    <c:v>3.6999999999999999E-4</c:v>
                  </c:pt>
                  <c:pt idx="196">
                    <c:v>3.6000000000000002E-4</c:v>
                  </c:pt>
                  <c:pt idx="197">
                    <c:v>3.6999999999999999E-4</c:v>
                  </c:pt>
                  <c:pt idx="198">
                    <c:v>1.6000000000000001E-3</c:v>
                  </c:pt>
                  <c:pt idx="199">
                    <c:v>2E-3</c:v>
                  </c:pt>
                  <c:pt idx="200">
                    <c:v>4.0000000000000002E-4</c:v>
                  </c:pt>
                  <c:pt idx="201">
                    <c:v>1E-4</c:v>
                  </c:pt>
                  <c:pt idx="202">
                    <c:v>6.0000000000000002E-5</c:v>
                  </c:pt>
                  <c:pt idx="203">
                    <c:v>1E-4</c:v>
                  </c:pt>
                  <c:pt idx="204">
                    <c:v>1E-4</c:v>
                  </c:pt>
                  <c:pt idx="205">
                    <c:v>8.0000000000000007E-5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9.0000000000000006E-5</c:v>
                  </c:pt>
                  <c:pt idx="209">
                    <c:v>1E-4</c:v>
                  </c:pt>
                  <c:pt idx="210">
                    <c:v>5.0000000000000002E-5</c:v>
                  </c:pt>
                  <c:pt idx="211">
                    <c:v>5.0000000000000002E-5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5.0000000000000001E-3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5.9999999999999995E-4</c:v>
                  </c:pt>
                  <c:pt idx="230">
                    <c:v>2.9999999999999997E-4</c:v>
                  </c:pt>
                  <c:pt idx="231">
                    <c:v>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0</c:v>
                  </c:pt>
                  <c:pt idx="235">
                    <c:v>1E-4</c:v>
                  </c:pt>
                </c:numCache>
              </c:numRef>
            </c:plus>
            <c:minus>
              <c:numRef>
                <c:f>'Active 1'!$D$21:$D$993</c:f>
                <c:numCache>
                  <c:formatCode>General</c:formatCod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2.3E-3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5.9999999999999995E-4</c:v>
                  </c:pt>
                  <c:pt idx="82">
                    <c:v>0</c:v>
                  </c:pt>
                  <c:pt idx="83">
                    <c:v>2.3E-3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1.6000000000000001E-3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5.2999999999999998E-4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5.5000000000000003E-4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2.2000000000000001E-3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1.1999999999999999E-3</c:v>
                  </c:pt>
                  <c:pt idx="148">
                    <c:v>0</c:v>
                  </c:pt>
                  <c:pt idx="149">
                    <c:v>5.2999999999999998E-4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5.9000000000000003E-4</c:v>
                  </c:pt>
                  <c:pt idx="157">
                    <c:v>0</c:v>
                  </c:pt>
                  <c:pt idx="158">
                    <c:v>5.0000000000000001E-4</c:v>
                  </c:pt>
                  <c:pt idx="159">
                    <c:v>6.9999999999999999E-4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1E-4</c:v>
                  </c:pt>
                  <c:pt idx="169">
                    <c:v>0</c:v>
                  </c:pt>
                  <c:pt idx="170">
                    <c:v>2.9999999999999997E-4</c:v>
                  </c:pt>
                  <c:pt idx="171">
                    <c:v>1E-4</c:v>
                  </c:pt>
                  <c:pt idx="172">
                    <c:v>2.0000000000000001E-4</c:v>
                  </c:pt>
                  <c:pt idx="173">
                    <c:v>1E-4</c:v>
                  </c:pt>
                  <c:pt idx="174">
                    <c:v>3.0000000000000001E-3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1E-4</c:v>
                  </c:pt>
                  <c:pt idx="178">
                    <c:v>1E-4</c:v>
                  </c:pt>
                  <c:pt idx="179">
                    <c:v>1.4999999999999999E-4</c:v>
                  </c:pt>
                  <c:pt idx="180">
                    <c:v>1E-4</c:v>
                  </c:pt>
                  <c:pt idx="181">
                    <c:v>6.9999999999999994E-5</c:v>
                  </c:pt>
                  <c:pt idx="182">
                    <c:v>2.9E-4</c:v>
                  </c:pt>
                  <c:pt idx="183">
                    <c:v>1.6299999999999999E-3</c:v>
                  </c:pt>
                  <c:pt idx="184">
                    <c:v>1.89E-3</c:v>
                  </c:pt>
                  <c:pt idx="185">
                    <c:v>3.3E-4</c:v>
                  </c:pt>
                  <c:pt idx="186">
                    <c:v>2.5400000000000002E-3</c:v>
                  </c:pt>
                  <c:pt idx="187">
                    <c:v>7.1000000000000002E-4</c:v>
                  </c:pt>
                  <c:pt idx="188">
                    <c:v>2.4000000000000001E-4</c:v>
                  </c:pt>
                  <c:pt idx="189">
                    <c:v>3.4000000000000002E-4</c:v>
                  </c:pt>
                  <c:pt idx="190">
                    <c:v>1.9000000000000001E-4</c:v>
                  </c:pt>
                  <c:pt idx="191">
                    <c:v>2.0999999999999999E-3</c:v>
                  </c:pt>
                  <c:pt idx="192">
                    <c:v>1.3999999999999999E-4</c:v>
                  </c:pt>
                  <c:pt idx="193">
                    <c:v>1.4999999999999999E-4</c:v>
                  </c:pt>
                  <c:pt idx="194">
                    <c:v>1.8000000000000001E-4</c:v>
                  </c:pt>
                  <c:pt idx="195">
                    <c:v>3.6999999999999999E-4</c:v>
                  </c:pt>
                  <c:pt idx="196">
                    <c:v>3.6000000000000002E-4</c:v>
                  </c:pt>
                  <c:pt idx="197">
                    <c:v>3.6999999999999999E-4</c:v>
                  </c:pt>
                  <c:pt idx="198">
                    <c:v>1.6000000000000001E-3</c:v>
                  </c:pt>
                  <c:pt idx="199">
                    <c:v>2E-3</c:v>
                  </c:pt>
                  <c:pt idx="200">
                    <c:v>4.0000000000000002E-4</c:v>
                  </c:pt>
                  <c:pt idx="201">
                    <c:v>1E-4</c:v>
                  </c:pt>
                  <c:pt idx="202">
                    <c:v>6.0000000000000002E-5</c:v>
                  </c:pt>
                  <c:pt idx="203">
                    <c:v>1E-4</c:v>
                  </c:pt>
                  <c:pt idx="204">
                    <c:v>1E-4</c:v>
                  </c:pt>
                  <c:pt idx="205">
                    <c:v>8.0000000000000007E-5</c:v>
                  </c:pt>
                  <c:pt idx="206">
                    <c:v>1E-4</c:v>
                  </c:pt>
                  <c:pt idx="207">
                    <c:v>1E-4</c:v>
                  </c:pt>
                  <c:pt idx="208">
                    <c:v>9.0000000000000006E-5</c:v>
                  </c:pt>
                  <c:pt idx="209">
                    <c:v>1E-4</c:v>
                  </c:pt>
                  <c:pt idx="210">
                    <c:v>5.0000000000000002E-5</c:v>
                  </c:pt>
                  <c:pt idx="211">
                    <c:v>5.0000000000000002E-5</c:v>
                  </c:pt>
                  <c:pt idx="212">
                    <c:v>1E-4</c:v>
                  </c:pt>
                  <c:pt idx="213">
                    <c:v>1E-4</c:v>
                  </c:pt>
                  <c:pt idx="214">
                    <c:v>5.0000000000000001E-3</c:v>
                  </c:pt>
                  <c:pt idx="215">
                    <c:v>1E-4</c:v>
                  </c:pt>
                  <c:pt idx="216">
                    <c:v>1E-4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1E-4</c:v>
                  </c:pt>
                  <c:pt idx="226">
                    <c:v>1E-4</c:v>
                  </c:pt>
                  <c:pt idx="227">
                    <c:v>1E-4</c:v>
                  </c:pt>
                  <c:pt idx="228">
                    <c:v>1E-4</c:v>
                  </c:pt>
                  <c:pt idx="229">
                    <c:v>5.9999999999999995E-4</c:v>
                  </c:pt>
                  <c:pt idx="230">
                    <c:v>2.9999999999999997E-4</c:v>
                  </c:pt>
                  <c:pt idx="231">
                    <c:v>1E-4</c:v>
                  </c:pt>
                  <c:pt idx="232">
                    <c:v>2.9999999999999997E-4</c:v>
                  </c:pt>
                  <c:pt idx="233">
                    <c:v>2.9999999999999997E-4</c:v>
                  </c:pt>
                  <c:pt idx="234">
                    <c:v>0</c:v>
                  </c:pt>
                  <c:pt idx="2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1'!$I$21:$I$993</c:f>
              <c:numCache>
                <c:formatCode>General</c:formatCode>
                <c:ptCount val="973"/>
                <c:pt idx="0">
                  <c:v>-0.17556599999807077</c:v>
                </c:pt>
                <c:pt idx="1">
                  <c:v>-0.16502199999740697</c:v>
                </c:pt>
                <c:pt idx="2">
                  <c:v>-0.17375399999946239</c:v>
                </c:pt>
                <c:pt idx="3">
                  <c:v>-0.16640600000027916</c:v>
                </c:pt>
                <c:pt idx="4">
                  <c:v>-0.16547199999695295</c:v>
                </c:pt>
                <c:pt idx="5">
                  <c:v>-0.10274599999684142</c:v>
                </c:pt>
                <c:pt idx="6">
                  <c:v>-9.8209999996470287E-2</c:v>
                </c:pt>
                <c:pt idx="7">
                  <c:v>-9.59419999999227E-2</c:v>
                </c:pt>
                <c:pt idx="8">
                  <c:v>-0.10812999999325257</c:v>
                </c:pt>
                <c:pt idx="9">
                  <c:v>-8.6545999998634215E-2</c:v>
                </c:pt>
                <c:pt idx="10">
                  <c:v>-8.3861999992222991E-2</c:v>
                </c:pt>
                <c:pt idx="11">
                  <c:v>-7.7601999997568782E-2</c:v>
                </c:pt>
                <c:pt idx="12">
                  <c:v>-7.1927999990293756E-2</c:v>
                </c:pt>
                <c:pt idx="13">
                  <c:v>-6.3521999996737577E-2</c:v>
                </c:pt>
                <c:pt idx="14">
                  <c:v>-6.5115999997942708E-2</c:v>
                </c:pt>
                <c:pt idx="15">
                  <c:v>-5.4093999999167863E-2</c:v>
                </c:pt>
                <c:pt idx="16">
                  <c:v>-4.9875999997311737E-2</c:v>
                </c:pt>
                <c:pt idx="17">
                  <c:v>-2.7796000002126675E-2</c:v>
                </c:pt>
                <c:pt idx="18">
                  <c:v>-2.3370000002614688E-2</c:v>
                </c:pt>
                <c:pt idx="19">
                  <c:v>-1.6951999998127576E-2</c:v>
                </c:pt>
                <c:pt idx="20">
                  <c:v>-6.327999995846767E-3</c:v>
                </c:pt>
                <c:pt idx="21">
                  <c:v>1.3078000003588386E-2</c:v>
                </c:pt>
                <c:pt idx="23">
                  <c:v>2.1380000034696423E-3</c:v>
                </c:pt>
                <c:pt idx="24">
                  <c:v>-4.4939999934285879E-3</c:v>
                </c:pt>
                <c:pt idx="25">
                  <c:v>-2.7599999884841964E-4</c:v>
                </c:pt>
                <c:pt idx="26">
                  <c:v>0</c:v>
                </c:pt>
                <c:pt idx="27">
                  <c:v>-1.3473999999405351E-2</c:v>
                </c:pt>
                <c:pt idx="28">
                  <c:v>2.9920000015408732E-3</c:v>
                </c:pt>
                <c:pt idx="29">
                  <c:v>-1.7601999992621131E-2</c:v>
                </c:pt>
                <c:pt idx="30">
                  <c:v>-8.6019999944255687E-3</c:v>
                </c:pt>
                <c:pt idx="31">
                  <c:v>7.0500000001629815E-3</c:v>
                </c:pt>
                <c:pt idx="32">
                  <c:v>1.586200000019744E-2</c:v>
                </c:pt>
                <c:pt idx="33">
                  <c:v>-2.3259999943547882E-3</c:v>
                </c:pt>
                <c:pt idx="34">
                  <c:v>3.0800000022281893E-3</c:v>
                </c:pt>
                <c:pt idx="35">
                  <c:v>1.1079999996582046E-2</c:v>
                </c:pt>
                <c:pt idx="36">
                  <c:v>-6.5140000006067567E-3</c:v>
                </c:pt>
                <c:pt idx="37">
                  <c:v>3.4860000014305115E-3</c:v>
                </c:pt>
                <c:pt idx="38">
                  <c:v>1.4780000055907294E-3</c:v>
                </c:pt>
                <c:pt idx="39">
                  <c:v>7.4779999995371327E-3</c:v>
                </c:pt>
                <c:pt idx="40">
                  <c:v>1.2289999998756684E-2</c:v>
                </c:pt>
                <c:pt idx="41">
                  <c:v>5.1299999977345578E-3</c:v>
                </c:pt>
                <c:pt idx="42">
                  <c:v>1.0347999996156432E-2</c:v>
                </c:pt>
                <c:pt idx="43">
                  <c:v>3.4980000054929405E-3</c:v>
                </c:pt>
                <c:pt idx="45">
                  <c:v>5.1220000023022294E-3</c:v>
                </c:pt>
                <c:pt idx="46">
                  <c:v>4.5280000049388036E-3</c:v>
                </c:pt>
                <c:pt idx="47">
                  <c:v>-3.6600000021280721E-3</c:v>
                </c:pt>
                <c:pt idx="48">
                  <c:v>2.3399999990942888E-3</c:v>
                </c:pt>
                <c:pt idx="49">
                  <c:v>-1.3847999995050486E-2</c:v>
                </c:pt>
                <c:pt idx="50">
                  <c:v>2.1520000082091428E-3</c:v>
                </c:pt>
                <c:pt idx="51">
                  <c:v>7.1520000055897981E-3</c:v>
                </c:pt>
                <c:pt idx="52">
                  <c:v>4.6240000083344057E-3</c:v>
                </c:pt>
                <c:pt idx="53">
                  <c:v>3.8039999999455176E-3</c:v>
                </c:pt>
                <c:pt idx="54">
                  <c:v>4.1200000123353675E-4</c:v>
                </c:pt>
                <c:pt idx="55">
                  <c:v>-1.2181999998574611E-2</c:v>
                </c:pt>
                <c:pt idx="56">
                  <c:v>4.8180000012507662E-3</c:v>
                </c:pt>
                <c:pt idx="57">
                  <c:v>8.4399999977904372E-3</c:v>
                </c:pt>
                <c:pt idx="58">
                  <c:v>4.8460000034538098E-3</c:v>
                </c:pt>
                <c:pt idx="59">
                  <c:v>1.2500000004365575E-2</c:v>
                </c:pt>
                <c:pt idx="62">
                  <c:v>1.2312000006204471E-2</c:v>
                </c:pt>
                <c:pt idx="63">
                  <c:v>1.3304000007337891E-2</c:v>
                </c:pt>
                <c:pt idx="64">
                  <c:v>2.237000000604894E-2</c:v>
                </c:pt>
                <c:pt idx="65">
                  <c:v>1.3489999997545965E-2</c:v>
                </c:pt>
                <c:pt idx="66">
                  <c:v>1.7302000007475726E-2</c:v>
                </c:pt>
                <c:pt idx="67">
                  <c:v>-4.8339999993913807E-3</c:v>
                </c:pt>
                <c:pt idx="68">
                  <c:v>6.5720000056899153E-3</c:v>
                </c:pt>
                <c:pt idx="69">
                  <c:v>1.3043999999354128E-2</c:v>
                </c:pt>
                <c:pt idx="70">
                  <c:v>1.1382000004232395E-2</c:v>
                </c:pt>
                <c:pt idx="71">
                  <c:v>1.4382000001205597E-2</c:v>
                </c:pt>
                <c:pt idx="72">
                  <c:v>1.7818000000261236E-2</c:v>
                </c:pt>
                <c:pt idx="73">
                  <c:v>1.325399999768706E-2</c:v>
                </c:pt>
                <c:pt idx="74">
                  <c:v>5.5620000057388097E-3</c:v>
                </c:pt>
                <c:pt idx="76">
                  <c:v>2.6562000006379094E-2</c:v>
                </c:pt>
                <c:pt idx="77">
                  <c:v>1.1374000001524109E-2</c:v>
                </c:pt>
                <c:pt idx="78">
                  <c:v>8.78000000375323E-3</c:v>
                </c:pt>
                <c:pt idx="79">
                  <c:v>1.2780000004568137E-2</c:v>
                </c:pt>
                <c:pt idx="80">
                  <c:v>1.2591999999131076E-2</c:v>
                </c:pt>
                <c:pt idx="82">
                  <c:v>3.3530000000610016E-2</c:v>
                </c:pt>
                <c:pt idx="84">
                  <c:v>1.5868000002228655E-2</c:v>
                </c:pt>
                <c:pt idx="85">
                  <c:v>2.3868000003858469E-2</c:v>
                </c:pt>
                <c:pt idx="87">
                  <c:v>2.1334000004571863E-2</c:v>
                </c:pt>
                <c:pt idx="88">
                  <c:v>2.9334000006201677E-2</c:v>
                </c:pt>
                <c:pt idx="89">
                  <c:v>1.7384000006131828E-2</c:v>
                </c:pt>
                <c:pt idx="90">
                  <c:v>1.8790000001899898E-2</c:v>
                </c:pt>
                <c:pt idx="91">
                  <c:v>7.5340000039432198E-3</c:v>
                </c:pt>
                <c:pt idx="92">
                  <c:v>7.3459999985061586E-3</c:v>
                </c:pt>
                <c:pt idx="93">
                  <c:v>2.1594000005279668E-2</c:v>
                </c:pt>
                <c:pt idx="94">
                  <c:v>2.340600000025006E-2</c:v>
                </c:pt>
                <c:pt idx="95">
                  <c:v>1.9586000002163928E-2</c:v>
                </c:pt>
                <c:pt idx="96">
                  <c:v>1.7992000000958797E-2</c:v>
                </c:pt>
                <c:pt idx="97">
                  <c:v>2.5992000002588611E-2</c:v>
                </c:pt>
                <c:pt idx="98">
                  <c:v>1.3665999998920597E-2</c:v>
                </c:pt>
                <c:pt idx="99">
                  <c:v>2.9120000035618432E-3</c:v>
                </c:pt>
                <c:pt idx="100">
                  <c:v>1.3000000762986019E-4</c:v>
                </c:pt>
                <c:pt idx="101">
                  <c:v>-6.2459999971906655E-3</c:v>
                </c:pt>
                <c:pt idx="102">
                  <c:v>1.3934000002336688E-2</c:v>
                </c:pt>
                <c:pt idx="103">
                  <c:v>1.8933999999717344E-2</c:v>
                </c:pt>
                <c:pt idx="104">
                  <c:v>4.3400000067777E-3</c:v>
                </c:pt>
                <c:pt idx="105">
                  <c:v>1.2340000001131557E-2</c:v>
                </c:pt>
                <c:pt idx="106">
                  <c:v>1.734000000578817E-2</c:v>
                </c:pt>
                <c:pt idx="107">
                  <c:v>4.7460000059800223E-3</c:v>
                </c:pt>
                <c:pt idx="108">
                  <c:v>-3.5399999906076118E-3</c:v>
                </c:pt>
                <c:pt idx="109">
                  <c:v>-1.3073999994958285E-2</c:v>
                </c:pt>
                <c:pt idx="110">
                  <c:v>-8.4439999991445802E-3</c:v>
                </c:pt>
                <c:pt idx="111">
                  <c:v>-5.8579999968060292E-3</c:v>
                </c:pt>
                <c:pt idx="112">
                  <c:v>-1.7979999975068495E-3</c:v>
                </c:pt>
                <c:pt idx="113">
                  <c:v>-7.3919999995268881E-3</c:v>
                </c:pt>
                <c:pt idx="114">
                  <c:v>6.0140000059618615E-3</c:v>
                </c:pt>
                <c:pt idx="115">
                  <c:v>3.4779999987222254E-3</c:v>
                </c:pt>
                <c:pt idx="116">
                  <c:v>1.7696000002615619E-2</c:v>
                </c:pt>
                <c:pt idx="117">
                  <c:v>-9.1839999950025231E-3</c:v>
                </c:pt>
                <c:pt idx="119">
                  <c:v>-5.2539999960572459E-3</c:v>
                </c:pt>
                <c:pt idx="120">
                  <c:v>-4.419999968376942E-4</c:v>
                </c:pt>
                <c:pt idx="121">
                  <c:v>1.9558000007236842E-2</c:v>
                </c:pt>
                <c:pt idx="122">
                  <c:v>-3.5999997635371983E-5</c:v>
                </c:pt>
                <c:pt idx="123">
                  <c:v>1.6173999996681232E-2</c:v>
                </c:pt>
                <c:pt idx="124">
                  <c:v>-7.6179999960004352E-3</c:v>
                </c:pt>
                <c:pt idx="126">
                  <c:v>-3.7759999977424741E-3</c:v>
                </c:pt>
                <c:pt idx="127">
                  <c:v>-7.2499999951105565E-3</c:v>
                </c:pt>
                <c:pt idx="128">
                  <c:v>-8.1019999997806735E-3</c:v>
                </c:pt>
                <c:pt idx="129">
                  <c:v>-9.5759999967413023E-3</c:v>
                </c:pt>
                <c:pt idx="130">
                  <c:v>-1.7357999997329898E-2</c:v>
                </c:pt>
                <c:pt idx="132">
                  <c:v>-1.729999999224674E-2</c:v>
                </c:pt>
                <c:pt idx="133">
                  <c:v>-2.1240000001853332E-2</c:v>
                </c:pt>
                <c:pt idx="134">
                  <c:v>-1.7029999995429534E-2</c:v>
                </c:pt>
                <c:pt idx="135">
                  <c:v>-1.9753999993554316E-2</c:v>
                </c:pt>
                <c:pt idx="136">
                  <c:v>-2.6423999996040948E-2</c:v>
                </c:pt>
                <c:pt idx="137">
                  <c:v>-2.0424000002094544E-2</c:v>
                </c:pt>
                <c:pt idx="139">
                  <c:v>-1.2080000000423752E-2</c:v>
                </c:pt>
                <c:pt idx="140">
                  <c:v>-1.1283999992883764E-2</c:v>
                </c:pt>
                <c:pt idx="141">
                  <c:v>-2.260999999998603E-2</c:v>
                </c:pt>
                <c:pt idx="143">
                  <c:v>-1.1720000002242159E-2</c:v>
                </c:pt>
                <c:pt idx="145">
                  <c:v>-3.6723999997775536E-2</c:v>
                </c:pt>
                <c:pt idx="146">
                  <c:v>-2.8227999995579012E-2</c:v>
                </c:pt>
                <c:pt idx="148">
                  <c:v>-8.7619999976595864E-3</c:v>
                </c:pt>
                <c:pt idx="150">
                  <c:v>-3.0691999992995989E-2</c:v>
                </c:pt>
                <c:pt idx="151">
                  <c:v>-2.4473999998008367E-2</c:v>
                </c:pt>
                <c:pt idx="153">
                  <c:v>-4.0205999990575947E-2</c:v>
                </c:pt>
                <c:pt idx="154">
                  <c:v>-5.0810000000637956E-2</c:v>
                </c:pt>
                <c:pt idx="155">
                  <c:v>-5.0539999996544793E-2</c:v>
                </c:pt>
                <c:pt idx="157">
                  <c:v>-5.4727999995520804E-2</c:v>
                </c:pt>
                <c:pt idx="160">
                  <c:v>-5.968600000051083E-2</c:v>
                </c:pt>
                <c:pt idx="174">
                  <c:v>-8.5639999990235083E-2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7F-4D81-AC02-2BBBB73139CC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1'!$J$21:$J$993</c:f>
              <c:numCache>
                <c:formatCode>General</c:formatCode>
                <c:ptCount val="973"/>
                <c:pt idx="22">
                  <c:v>-2.861999993911013E-3</c:v>
                </c:pt>
                <c:pt idx="60">
                  <c:v>8.5120000076130964E-3</c:v>
                </c:pt>
                <c:pt idx="61">
                  <c:v>8.8120000073104165E-3</c:v>
                </c:pt>
                <c:pt idx="125">
                  <c:v>-1.387599999725353E-2</c:v>
                </c:pt>
                <c:pt idx="152">
                  <c:v>-2.6813999989826698E-2</c:v>
                </c:pt>
                <c:pt idx="158">
                  <c:v>-5.3968000000168104E-2</c:v>
                </c:pt>
                <c:pt idx="159">
                  <c:v>-5.5409999993571546E-2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7F-4D81-AC02-2BBBB73139CC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1'!$K$21:$K$993</c:f>
              <c:numCache>
                <c:formatCode>General</c:formatCode>
                <c:ptCount val="973"/>
                <c:pt idx="44">
                  <c:v>1.2298000008740928E-2</c:v>
                </c:pt>
                <c:pt idx="75">
                  <c:v>5.9620000029099174E-3</c:v>
                </c:pt>
                <c:pt idx="81">
                  <c:v>1.3892000002670102E-2</c:v>
                </c:pt>
                <c:pt idx="83">
                  <c:v>1.5768000004754867E-2</c:v>
                </c:pt>
                <c:pt idx="86">
                  <c:v>2.7567999997700099E-2</c:v>
                </c:pt>
                <c:pt idx="118">
                  <c:v>-7.9839999962132424E-3</c:v>
                </c:pt>
                <c:pt idx="131">
                  <c:v>-1.6627999990305398E-2</c:v>
                </c:pt>
                <c:pt idx="138">
                  <c:v>-1.9324000000779051E-2</c:v>
                </c:pt>
                <c:pt idx="147">
                  <c:v>-2.7927999995881692E-2</c:v>
                </c:pt>
                <c:pt idx="149">
                  <c:v>-3.0841999992844649E-2</c:v>
                </c:pt>
                <c:pt idx="156">
                  <c:v>-5.0049999998009298E-2</c:v>
                </c:pt>
                <c:pt idx="161">
                  <c:v>-6.0189999996509869E-2</c:v>
                </c:pt>
                <c:pt idx="162">
                  <c:v>-6.0400000002118759E-2</c:v>
                </c:pt>
                <c:pt idx="163">
                  <c:v>-6.9472000002861023E-2</c:v>
                </c:pt>
                <c:pt idx="164">
                  <c:v>-6.2771999997494277E-2</c:v>
                </c:pt>
                <c:pt idx="165">
                  <c:v>-7.1874000001116656E-2</c:v>
                </c:pt>
                <c:pt idx="166">
                  <c:v>-7.5098000001162291E-2</c:v>
                </c:pt>
                <c:pt idx="167">
                  <c:v>-7.4485999997705221E-2</c:v>
                </c:pt>
                <c:pt idx="168">
                  <c:v>-8.3694000000832602E-2</c:v>
                </c:pt>
                <c:pt idx="169">
                  <c:v>-8.3021999991615303E-2</c:v>
                </c:pt>
                <c:pt idx="170">
                  <c:v>-9.069900000031339E-2</c:v>
                </c:pt>
                <c:pt idx="171">
                  <c:v>-8.4495999995851889E-2</c:v>
                </c:pt>
                <c:pt idx="172">
                  <c:v>-8.4675999991304707E-2</c:v>
                </c:pt>
                <c:pt idx="173">
                  <c:v>-8.7599999991653021E-2</c:v>
                </c:pt>
                <c:pt idx="175">
                  <c:v>-9.5481999996991362E-2</c:v>
                </c:pt>
                <c:pt idx="176">
                  <c:v>-9.6270000001823064E-2</c:v>
                </c:pt>
                <c:pt idx="177">
                  <c:v>-9.5227999998314772E-2</c:v>
                </c:pt>
                <c:pt idx="178">
                  <c:v>-0.10127400000055786</c:v>
                </c:pt>
                <c:pt idx="179">
                  <c:v>-0.11284200000227429</c:v>
                </c:pt>
                <c:pt idx="180">
                  <c:v>-0.11812599999393569</c:v>
                </c:pt>
                <c:pt idx="181">
                  <c:v>-0.11801599999307655</c:v>
                </c:pt>
                <c:pt idx="182">
                  <c:v>-0.11769199999253033</c:v>
                </c:pt>
                <c:pt idx="183">
                  <c:v>-0.12623699999676319</c:v>
                </c:pt>
                <c:pt idx="184">
                  <c:v>-0.10593099999823608</c:v>
                </c:pt>
                <c:pt idx="185">
                  <c:v>-0.12158199999976205</c:v>
                </c:pt>
                <c:pt idx="186">
                  <c:v>-0.13452099999267375</c:v>
                </c:pt>
                <c:pt idx="187">
                  <c:v>-0.12406599999667378</c:v>
                </c:pt>
                <c:pt idx="188">
                  <c:v>-0.12355599999136757</c:v>
                </c:pt>
                <c:pt idx="189">
                  <c:v>-0.12314599999081111</c:v>
                </c:pt>
                <c:pt idx="190">
                  <c:v>-0.12281599999550963</c:v>
                </c:pt>
                <c:pt idx="191">
                  <c:v>-0.12805300000036368</c:v>
                </c:pt>
                <c:pt idx="192">
                  <c:v>-0.12382999999681488</c:v>
                </c:pt>
                <c:pt idx="193">
                  <c:v>-0.1236499999940861</c:v>
                </c:pt>
                <c:pt idx="194">
                  <c:v>-0.12320999999792548</c:v>
                </c:pt>
                <c:pt idx="195">
                  <c:v>-0.12495999999373453</c:v>
                </c:pt>
                <c:pt idx="196">
                  <c:v>-0.12470999999641208</c:v>
                </c:pt>
                <c:pt idx="197">
                  <c:v>-0.12459999999555293</c:v>
                </c:pt>
                <c:pt idx="198">
                  <c:v>-0.13075899999967078</c:v>
                </c:pt>
                <c:pt idx="199">
                  <c:v>-0.12905899999896064</c:v>
                </c:pt>
                <c:pt idx="200">
                  <c:v>-0.12938799999392359</c:v>
                </c:pt>
                <c:pt idx="201">
                  <c:v>-0.13391199999750825</c:v>
                </c:pt>
                <c:pt idx="202">
                  <c:v>-0.13360199999442557</c:v>
                </c:pt>
                <c:pt idx="203">
                  <c:v>-0.13777799999661511</c:v>
                </c:pt>
                <c:pt idx="204">
                  <c:v>-0.13757800000166753</c:v>
                </c:pt>
                <c:pt idx="205">
                  <c:v>-0.13850199999433244</c:v>
                </c:pt>
                <c:pt idx="206">
                  <c:v>-0.13827199999650475</c:v>
                </c:pt>
                <c:pt idx="207">
                  <c:v>-0.13888600000063889</c:v>
                </c:pt>
                <c:pt idx="208">
                  <c:v>-0.13802600000053644</c:v>
                </c:pt>
                <c:pt idx="209">
                  <c:v>-0.14359799999510869</c:v>
                </c:pt>
                <c:pt idx="210">
                  <c:v>-0.14314400000148453</c:v>
                </c:pt>
                <c:pt idx="211">
                  <c:v>-0.14312400000198977</c:v>
                </c:pt>
                <c:pt idx="212">
                  <c:v>-0.14305400000012014</c:v>
                </c:pt>
                <c:pt idx="213">
                  <c:v>-0.14275400000042282</c:v>
                </c:pt>
                <c:pt idx="214">
                  <c:v>-0.14192400000320049</c:v>
                </c:pt>
                <c:pt idx="215">
                  <c:v>-0.14678599999751896</c:v>
                </c:pt>
                <c:pt idx="216">
                  <c:v>-0.14678599999751896</c:v>
                </c:pt>
                <c:pt idx="217">
                  <c:v>-0.15708399999857647</c:v>
                </c:pt>
                <c:pt idx="218">
                  <c:v>-0.15548399999534013</c:v>
                </c:pt>
                <c:pt idx="219">
                  <c:v>-0.15088399999513058</c:v>
                </c:pt>
                <c:pt idx="220">
                  <c:v>-0.15048399999795947</c:v>
                </c:pt>
                <c:pt idx="221">
                  <c:v>-0.14736899999843445</c:v>
                </c:pt>
                <c:pt idx="222">
                  <c:v>-0.14136899999721209</c:v>
                </c:pt>
                <c:pt idx="223">
                  <c:v>-0.14036899999337038</c:v>
                </c:pt>
                <c:pt idx="224">
                  <c:v>-0.13136899999517482</c:v>
                </c:pt>
                <c:pt idx="225">
                  <c:v>-0.1520059999966179</c:v>
                </c:pt>
                <c:pt idx="226">
                  <c:v>-0.1520059999966179</c:v>
                </c:pt>
                <c:pt idx="227">
                  <c:v>-0.15205199999763863</c:v>
                </c:pt>
                <c:pt idx="228">
                  <c:v>-0.15205199999763863</c:v>
                </c:pt>
                <c:pt idx="229">
                  <c:v>-0.15454999999928987</c:v>
                </c:pt>
                <c:pt idx="230">
                  <c:v>-0.15834399999585003</c:v>
                </c:pt>
                <c:pt idx="231">
                  <c:v>-0.15868999998929212</c:v>
                </c:pt>
                <c:pt idx="232">
                  <c:v>-0.16217599999799859</c:v>
                </c:pt>
                <c:pt idx="233">
                  <c:v>-0.16255799999635201</c:v>
                </c:pt>
                <c:pt idx="234">
                  <c:v>-0.18164100005378714</c:v>
                </c:pt>
                <c:pt idx="235">
                  <c:v>-0.16551800000161165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7F-4D81-AC02-2BBBB73139CC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7F-4D81-AC02-2BBBB73139CC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7F-4D81-AC02-2BBBB73139CC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1'!$N$21:$N$993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D7F-4D81-AC02-2BBBB73139CC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1'!$O$21:$O$993</c:f>
              <c:numCache>
                <c:formatCode>General</c:formatCode>
                <c:ptCount val="973"/>
                <c:pt idx="44">
                  <c:v>9.1050897382153412E-2</c:v>
                </c:pt>
                <c:pt idx="75">
                  <c:v>7.0707125131945825E-2</c:v>
                </c:pt>
                <c:pt idx="81">
                  <c:v>7.0570406232414853E-2</c:v>
                </c:pt>
                <c:pt idx="83">
                  <c:v>6.6578214366110666E-2</c:v>
                </c:pt>
                <c:pt idx="86">
                  <c:v>6.6578214366110666E-2</c:v>
                </c:pt>
                <c:pt idx="118">
                  <c:v>4.038287321597777E-2</c:v>
                </c:pt>
                <c:pt idx="131">
                  <c:v>2.4769574889541554E-2</c:v>
                </c:pt>
                <c:pt idx="138">
                  <c:v>1.4132844506032485E-2</c:v>
                </c:pt>
                <c:pt idx="147">
                  <c:v>-2.5953136836446483E-2</c:v>
                </c:pt>
                <c:pt idx="149">
                  <c:v>-3.5687522483051182E-2</c:v>
                </c:pt>
                <c:pt idx="152">
                  <c:v>-3.6042991621831694E-2</c:v>
                </c:pt>
                <c:pt idx="153">
                  <c:v>-4.0636746646072114E-2</c:v>
                </c:pt>
                <c:pt idx="154">
                  <c:v>-4.5175814110500173E-2</c:v>
                </c:pt>
                <c:pt idx="155">
                  <c:v>-4.6406284206278847E-2</c:v>
                </c:pt>
                <c:pt idx="156">
                  <c:v>-4.6406284206278847E-2</c:v>
                </c:pt>
                <c:pt idx="157">
                  <c:v>-4.6460971766091236E-2</c:v>
                </c:pt>
                <c:pt idx="158">
                  <c:v>-4.6734409565153151E-2</c:v>
                </c:pt>
                <c:pt idx="159">
                  <c:v>-5.0644570091738755E-2</c:v>
                </c:pt>
                <c:pt idx="160">
                  <c:v>-5.2121134206673192E-2</c:v>
                </c:pt>
                <c:pt idx="161">
                  <c:v>-6.0761768657030174E-2</c:v>
                </c:pt>
                <c:pt idx="162">
                  <c:v>-6.1171925355623075E-2</c:v>
                </c:pt>
                <c:pt idx="163">
                  <c:v>-7.1781311959225963E-2</c:v>
                </c:pt>
                <c:pt idx="164">
                  <c:v>-7.1781311959225963E-2</c:v>
                </c:pt>
                <c:pt idx="165">
                  <c:v>-7.2683656696130333E-2</c:v>
                </c:pt>
                <c:pt idx="166">
                  <c:v>-7.6675848562434507E-2</c:v>
                </c:pt>
                <c:pt idx="167">
                  <c:v>-7.6730536122246895E-2</c:v>
                </c:pt>
                <c:pt idx="168">
                  <c:v>-8.5808671051102986E-2</c:v>
                </c:pt>
                <c:pt idx="169">
                  <c:v>-8.613679640997729E-2</c:v>
                </c:pt>
                <c:pt idx="170">
                  <c:v>-8.6697343898054252E-2</c:v>
                </c:pt>
                <c:pt idx="171">
                  <c:v>-8.6711015788007356E-2</c:v>
                </c:pt>
                <c:pt idx="172">
                  <c:v>-8.7257891386131214E-2</c:v>
                </c:pt>
                <c:pt idx="173">
                  <c:v>-9.1250083252435388E-2</c:v>
                </c:pt>
                <c:pt idx="174">
                  <c:v>-9.1523521051497331E-2</c:v>
                </c:pt>
                <c:pt idx="175">
                  <c:v>-9.6800870573392567E-2</c:v>
                </c:pt>
                <c:pt idx="176">
                  <c:v>-9.6855558133204955E-2</c:v>
                </c:pt>
                <c:pt idx="177">
                  <c:v>-9.7046964592548302E-2</c:v>
                </c:pt>
                <c:pt idx="178">
                  <c:v>-0.10139462559763299</c:v>
                </c:pt>
                <c:pt idx="179">
                  <c:v>-0.11197666842132969</c:v>
                </c:pt>
                <c:pt idx="180">
                  <c:v>-0.11665245478528868</c:v>
                </c:pt>
                <c:pt idx="181">
                  <c:v>-0.11665245478528868</c:v>
                </c:pt>
                <c:pt idx="182">
                  <c:v>-0.11689854880444442</c:v>
                </c:pt>
                <c:pt idx="183">
                  <c:v>-0.11696690825420991</c:v>
                </c:pt>
                <c:pt idx="184">
                  <c:v>-0.11699425203411612</c:v>
                </c:pt>
                <c:pt idx="185">
                  <c:v>-0.12113683468990435</c:v>
                </c:pt>
                <c:pt idx="186">
                  <c:v>-0.12177941351769989</c:v>
                </c:pt>
                <c:pt idx="187">
                  <c:v>-0.12184777296746538</c:v>
                </c:pt>
                <c:pt idx="188">
                  <c:v>-0.12198449186699634</c:v>
                </c:pt>
                <c:pt idx="189">
                  <c:v>-0.12198449186699634</c:v>
                </c:pt>
                <c:pt idx="190">
                  <c:v>-0.12198449186699634</c:v>
                </c:pt>
                <c:pt idx="191">
                  <c:v>-0.12199816375694944</c:v>
                </c:pt>
                <c:pt idx="192">
                  <c:v>-0.12201183564690252</c:v>
                </c:pt>
                <c:pt idx="193">
                  <c:v>-0.12201183564690252</c:v>
                </c:pt>
                <c:pt idx="194">
                  <c:v>-0.12201183564690252</c:v>
                </c:pt>
                <c:pt idx="195">
                  <c:v>-0.12296886794361928</c:v>
                </c:pt>
                <c:pt idx="196">
                  <c:v>-0.12296886794361928</c:v>
                </c:pt>
                <c:pt idx="197">
                  <c:v>-0.12296886794361928</c:v>
                </c:pt>
                <c:pt idx="198">
                  <c:v>-0.12607238696297218</c:v>
                </c:pt>
                <c:pt idx="199">
                  <c:v>-0.12607238696297218</c:v>
                </c:pt>
                <c:pt idx="200">
                  <c:v>-0.12821887368560833</c:v>
                </c:pt>
                <c:pt idx="201">
                  <c:v>-0.1322110655519125</c:v>
                </c:pt>
                <c:pt idx="202">
                  <c:v>-0.1322110655519125</c:v>
                </c:pt>
                <c:pt idx="203">
                  <c:v>-0.13737903995418299</c:v>
                </c:pt>
                <c:pt idx="204">
                  <c:v>-0.13737903995418299</c:v>
                </c:pt>
                <c:pt idx="205">
                  <c:v>-0.1374063837340892</c:v>
                </c:pt>
                <c:pt idx="206">
                  <c:v>-0.1374063837340892</c:v>
                </c:pt>
                <c:pt idx="207">
                  <c:v>-0.13825404091118118</c:v>
                </c:pt>
                <c:pt idx="208">
                  <c:v>-0.13825404091118118</c:v>
                </c:pt>
                <c:pt idx="209">
                  <c:v>-0.14230092033729774</c:v>
                </c:pt>
                <c:pt idx="210">
                  <c:v>-0.14295717105504638</c:v>
                </c:pt>
                <c:pt idx="211">
                  <c:v>-0.14295717105504638</c:v>
                </c:pt>
                <c:pt idx="212">
                  <c:v>-0.14295717105504638</c:v>
                </c:pt>
                <c:pt idx="213">
                  <c:v>-0.14295717105504638</c:v>
                </c:pt>
                <c:pt idx="214">
                  <c:v>-0.14309388995457734</c:v>
                </c:pt>
                <c:pt idx="215">
                  <c:v>-0.14782436387834871</c:v>
                </c:pt>
                <c:pt idx="216">
                  <c:v>-0.14782436387834871</c:v>
                </c:pt>
                <c:pt idx="217">
                  <c:v>-0.15239077512268295</c:v>
                </c:pt>
                <c:pt idx="218">
                  <c:v>-0.15239077512268295</c:v>
                </c:pt>
                <c:pt idx="219">
                  <c:v>-0.15239077512268295</c:v>
                </c:pt>
                <c:pt idx="220">
                  <c:v>-0.15239077512268295</c:v>
                </c:pt>
                <c:pt idx="221">
                  <c:v>-0.15245913457244842</c:v>
                </c:pt>
                <c:pt idx="222">
                  <c:v>-0.15245913457244842</c:v>
                </c:pt>
                <c:pt idx="223">
                  <c:v>-0.15245913457244842</c:v>
                </c:pt>
                <c:pt idx="224">
                  <c:v>-0.15245913457244842</c:v>
                </c:pt>
                <c:pt idx="225">
                  <c:v>-0.15274624426146349</c:v>
                </c:pt>
                <c:pt idx="226">
                  <c:v>-0.15274624426146349</c:v>
                </c:pt>
                <c:pt idx="227">
                  <c:v>-0.1529923382806192</c:v>
                </c:pt>
                <c:pt idx="228">
                  <c:v>-0.1529923382806192</c:v>
                </c:pt>
                <c:pt idx="229">
                  <c:v>-0.15755874952495341</c:v>
                </c:pt>
                <c:pt idx="230">
                  <c:v>-0.15758609330485962</c:v>
                </c:pt>
                <c:pt idx="231">
                  <c:v>-0.15783218732401538</c:v>
                </c:pt>
                <c:pt idx="232">
                  <c:v>-0.16245328612816201</c:v>
                </c:pt>
                <c:pt idx="233">
                  <c:v>-0.16253531746788058</c:v>
                </c:pt>
                <c:pt idx="234">
                  <c:v>-0.16306852117605131</c:v>
                </c:pt>
                <c:pt idx="235">
                  <c:v>-0.1636290686641283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D7F-4D81-AC02-2BBBB73139CC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1'!$U$21:$U$993</c:f>
              <c:numCache>
                <c:formatCode>General</c:formatCode>
                <c:ptCount val="973"/>
                <c:pt idx="142">
                  <c:v>3.8478000002214685E-2</c:v>
                </c:pt>
                <c:pt idx="144">
                  <c:v>3.1571999999869149E-2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D7F-4D81-AC02-2BBBB73139CC}"/>
            </c:ext>
          </c:extLst>
        </c:ser>
        <c:ser>
          <c:idx val="9"/>
          <c:order val="9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1'!$V$2:$V$21</c:f>
              <c:numCache>
                <c:formatCode>General</c:formatCode>
                <c:ptCount val="20"/>
                <c:pt idx="0">
                  <c:v>-10000</c:v>
                </c:pt>
                <c:pt idx="1">
                  <c:v>-9000</c:v>
                </c:pt>
                <c:pt idx="2">
                  <c:v>-8000</c:v>
                </c:pt>
                <c:pt idx="3">
                  <c:v>-7000</c:v>
                </c:pt>
                <c:pt idx="4">
                  <c:v>-6000</c:v>
                </c:pt>
                <c:pt idx="5">
                  <c:v>-5000</c:v>
                </c:pt>
                <c:pt idx="6">
                  <c:v>-4000</c:v>
                </c:pt>
                <c:pt idx="7">
                  <c:v>-3000</c:v>
                </c:pt>
                <c:pt idx="8">
                  <c:v>-2000</c:v>
                </c:pt>
                <c:pt idx="9">
                  <c:v>-1000</c:v>
                </c:pt>
                <c:pt idx="10">
                  <c:v>0</c:v>
                </c:pt>
                <c:pt idx="11">
                  <c:v>1000</c:v>
                </c:pt>
                <c:pt idx="12">
                  <c:v>2000</c:v>
                </c:pt>
                <c:pt idx="13">
                  <c:v>3000</c:v>
                </c:pt>
                <c:pt idx="14">
                  <c:v>4000</c:v>
                </c:pt>
                <c:pt idx="15">
                  <c:v>5000</c:v>
                </c:pt>
                <c:pt idx="16">
                  <c:v>6000</c:v>
                </c:pt>
                <c:pt idx="17">
                  <c:v>7000</c:v>
                </c:pt>
                <c:pt idx="18">
                  <c:v>8000</c:v>
                </c:pt>
              </c:numCache>
            </c:numRef>
          </c:xVal>
          <c:yVal>
            <c:numRef>
              <c:f>'Active 1'!$W$2:$W$21</c:f>
              <c:numCache>
                <c:formatCode>General</c:formatCode>
                <c:ptCount val="20"/>
                <c:pt idx="6">
                  <c:v>-9.4536169702443357E-2</c:v>
                </c:pt>
                <c:pt idx="7">
                  <c:v>-6.2426834633348811E-2</c:v>
                </c:pt>
                <c:pt idx="8">
                  <c:v>-3.6606535556744348E-2</c:v>
                </c:pt>
                <c:pt idx="9">
                  <c:v>-1.7075272472629941E-2</c:v>
                </c:pt>
                <c:pt idx="10">
                  <c:v>-3.833045381005601E-3</c:v>
                </c:pt>
                <c:pt idx="11">
                  <c:v>3.1201457181286737E-3</c:v>
                </c:pt>
                <c:pt idx="12">
                  <c:v>3.7843008247728811E-3</c:v>
                </c:pt>
                <c:pt idx="13">
                  <c:v>-1.8405800610729779E-3</c:v>
                </c:pt>
                <c:pt idx="14">
                  <c:v>-1.3754496939408896E-2</c:v>
                </c:pt>
                <c:pt idx="15">
                  <c:v>-3.1957449810234885E-2</c:v>
                </c:pt>
                <c:pt idx="16">
                  <c:v>-5.6449438673550942E-2</c:v>
                </c:pt>
                <c:pt idx="17">
                  <c:v>-8.7230463529357039E-2</c:v>
                </c:pt>
                <c:pt idx="18">
                  <c:v>-0.12430052437765322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D7F-4D81-AC02-2BBBB7313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976784"/>
        <c:axId val="1"/>
      </c:scatterChart>
      <c:valAx>
        <c:axId val="847976784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46291176997217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580698835274545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9767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48103991160838"/>
          <c:y val="0.92073298764483702"/>
          <c:w val="0.8802003659692289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RY Aqr - Residuals from quadratic fit</a:t>
            </a:r>
          </a:p>
        </c:rich>
      </c:tx>
      <c:layout>
        <c:manualLayout>
          <c:xMode val="edge"/>
          <c:yMode val="edge"/>
          <c:x val="0.26744186046511625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1827242524917"/>
          <c:y val="0.1458966565349544"/>
          <c:w val="0.80232558139534882"/>
          <c:h val="0.66261398176291797"/>
        </c:manualLayout>
      </c:layout>
      <c:scatterChart>
        <c:scatterStyle val="lineMarker"/>
        <c:varyColors val="0"/>
        <c:ser>
          <c:idx val="4"/>
          <c:order val="0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1.5E-3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-8861</c:v>
                </c:pt>
                <c:pt idx="1">
                  <c:v>-8537</c:v>
                </c:pt>
                <c:pt idx="2">
                  <c:v>-8359</c:v>
                </c:pt>
                <c:pt idx="3">
                  <c:v>-8001</c:v>
                </c:pt>
                <c:pt idx="4">
                  <c:v>-6112</c:v>
                </c:pt>
                <c:pt idx="5">
                  <c:v>-3891</c:v>
                </c:pt>
                <c:pt idx="6">
                  <c:v>-3535</c:v>
                </c:pt>
                <c:pt idx="7">
                  <c:v>-3357</c:v>
                </c:pt>
                <c:pt idx="8">
                  <c:v>-3355</c:v>
                </c:pt>
                <c:pt idx="9">
                  <c:v>-3191</c:v>
                </c:pt>
                <c:pt idx="10">
                  <c:v>-3177</c:v>
                </c:pt>
                <c:pt idx="11">
                  <c:v>-2967</c:v>
                </c:pt>
                <c:pt idx="12">
                  <c:v>-2788</c:v>
                </c:pt>
                <c:pt idx="13">
                  <c:v>-2787</c:v>
                </c:pt>
                <c:pt idx="14">
                  <c:v>-2786</c:v>
                </c:pt>
                <c:pt idx="15">
                  <c:v>-2249</c:v>
                </c:pt>
                <c:pt idx="16">
                  <c:v>-2246</c:v>
                </c:pt>
                <c:pt idx="17">
                  <c:v>-2066</c:v>
                </c:pt>
                <c:pt idx="18">
                  <c:v>-895</c:v>
                </c:pt>
                <c:pt idx="19">
                  <c:v>-192</c:v>
                </c:pt>
                <c:pt idx="20">
                  <c:v>-188</c:v>
                </c:pt>
                <c:pt idx="21">
                  <c:v>-187</c:v>
                </c:pt>
                <c:pt idx="22">
                  <c:v>-177</c:v>
                </c:pt>
                <c:pt idx="23">
                  <c:v>-177</c:v>
                </c:pt>
                <c:pt idx="24">
                  <c:v>-149</c:v>
                </c:pt>
                <c:pt idx="25">
                  <c:v>-146</c:v>
                </c:pt>
                <c:pt idx="26">
                  <c:v>0</c:v>
                </c:pt>
                <c:pt idx="27">
                  <c:v>21</c:v>
                </c:pt>
                <c:pt idx="28">
                  <c:v>32</c:v>
                </c:pt>
                <c:pt idx="29">
                  <c:v>33</c:v>
                </c:pt>
                <c:pt idx="30">
                  <c:v>33</c:v>
                </c:pt>
                <c:pt idx="31">
                  <c:v>175</c:v>
                </c:pt>
                <c:pt idx="32">
                  <c:v>177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181</c:v>
                </c:pt>
                <c:pt idx="37">
                  <c:v>181</c:v>
                </c:pt>
                <c:pt idx="38">
                  <c:v>213</c:v>
                </c:pt>
                <c:pt idx="39">
                  <c:v>213</c:v>
                </c:pt>
                <c:pt idx="40">
                  <c:v>215</c:v>
                </c:pt>
                <c:pt idx="41">
                  <c:v>355</c:v>
                </c:pt>
                <c:pt idx="42">
                  <c:v>358</c:v>
                </c:pt>
                <c:pt idx="43">
                  <c:v>383</c:v>
                </c:pt>
                <c:pt idx="44">
                  <c:v>383</c:v>
                </c:pt>
                <c:pt idx="45">
                  <c:v>387</c:v>
                </c:pt>
                <c:pt idx="46">
                  <c:v>388</c:v>
                </c:pt>
                <c:pt idx="47">
                  <c:v>390</c:v>
                </c:pt>
                <c:pt idx="48">
                  <c:v>390</c:v>
                </c:pt>
                <c:pt idx="49">
                  <c:v>392</c:v>
                </c:pt>
                <c:pt idx="50">
                  <c:v>392</c:v>
                </c:pt>
                <c:pt idx="51">
                  <c:v>392</c:v>
                </c:pt>
                <c:pt idx="52">
                  <c:v>504</c:v>
                </c:pt>
                <c:pt idx="53">
                  <c:v>534</c:v>
                </c:pt>
                <c:pt idx="54">
                  <c:v>602</c:v>
                </c:pt>
                <c:pt idx="55">
                  <c:v>603</c:v>
                </c:pt>
                <c:pt idx="56">
                  <c:v>603</c:v>
                </c:pt>
                <c:pt idx="57">
                  <c:v>740</c:v>
                </c:pt>
                <c:pt idx="58">
                  <c:v>741</c:v>
                </c:pt>
                <c:pt idx="59">
                  <c:v>750</c:v>
                </c:pt>
                <c:pt idx="60">
                  <c:v>752</c:v>
                </c:pt>
                <c:pt idx="61">
                  <c:v>752</c:v>
                </c:pt>
                <c:pt idx="62">
                  <c:v>752</c:v>
                </c:pt>
                <c:pt idx="63">
                  <c:v>784</c:v>
                </c:pt>
                <c:pt idx="64">
                  <c:v>895</c:v>
                </c:pt>
                <c:pt idx="65">
                  <c:v>915</c:v>
                </c:pt>
                <c:pt idx="66">
                  <c:v>917</c:v>
                </c:pt>
                <c:pt idx="67">
                  <c:v>961</c:v>
                </c:pt>
                <c:pt idx="68">
                  <c:v>962</c:v>
                </c:pt>
                <c:pt idx="69">
                  <c:v>1074</c:v>
                </c:pt>
                <c:pt idx="70">
                  <c:v>1097</c:v>
                </c:pt>
                <c:pt idx="71">
                  <c:v>1097</c:v>
                </c:pt>
                <c:pt idx="72">
                  <c:v>1103</c:v>
                </c:pt>
                <c:pt idx="73">
                  <c:v>1109</c:v>
                </c:pt>
                <c:pt idx="74">
                  <c:v>1127</c:v>
                </c:pt>
                <c:pt idx="75">
                  <c:v>1127</c:v>
                </c:pt>
                <c:pt idx="76">
                  <c:v>1127</c:v>
                </c:pt>
                <c:pt idx="77">
                  <c:v>1129</c:v>
                </c:pt>
                <c:pt idx="78">
                  <c:v>1130</c:v>
                </c:pt>
                <c:pt idx="79">
                  <c:v>1130</c:v>
                </c:pt>
                <c:pt idx="80">
                  <c:v>1132</c:v>
                </c:pt>
                <c:pt idx="81">
                  <c:v>1132</c:v>
                </c:pt>
                <c:pt idx="82">
                  <c:v>1255</c:v>
                </c:pt>
                <c:pt idx="83">
                  <c:v>1278</c:v>
                </c:pt>
                <c:pt idx="84">
                  <c:v>1278</c:v>
                </c:pt>
                <c:pt idx="85">
                  <c:v>1278</c:v>
                </c:pt>
                <c:pt idx="86">
                  <c:v>1278</c:v>
                </c:pt>
                <c:pt idx="87">
                  <c:v>1289</c:v>
                </c:pt>
                <c:pt idx="88">
                  <c:v>1289</c:v>
                </c:pt>
                <c:pt idx="89">
                  <c:v>1464</c:v>
                </c:pt>
                <c:pt idx="90">
                  <c:v>1465</c:v>
                </c:pt>
                <c:pt idx="91">
                  <c:v>1489</c:v>
                </c:pt>
                <c:pt idx="92">
                  <c:v>1491</c:v>
                </c:pt>
                <c:pt idx="93">
                  <c:v>1499</c:v>
                </c:pt>
                <c:pt idx="94">
                  <c:v>1501</c:v>
                </c:pt>
                <c:pt idx="95">
                  <c:v>1531</c:v>
                </c:pt>
                <c:pt idx="96">
                  <c:v>1532</c:v>
                </c:pt>
                <c:pt idx="97">
                  <c:v>1532</c:v>
                </c:pt>
                <c:pt idx="98">
                  <c:v>1711</c:v>
                </c:pt>
                <c:pt idx="99">
                  <c:v>1852</c:v>
                </c:pt>
                <c:pt idx="100">
                  <c:v>1855</c:v>
                </c:pt>
                <c:pt idx="101">
                  <c:v>1859</c:v>
                </c:pt>
                <c:pt idx="102">
                  <c:v>1889</c:v>
                </c:pt>
                <c:pt idx="103">
                  <c:v>1889</c:v>
                </c:pt>
                <c:pt idx="104">
                  <c:v>1890</c:v>
                </c:pt>
                <c:pt idx="105">
                  <c:v>1890</c:v>
                </c:pt>
                <c:pt idx="106">
                  <c:v>1890</c:v>
                </c:pt>
                <c:pt idx="107">
                  <c:v>1891</c:v>
                </c:pt>
                <c:pt idx="108">
                  <c:v>1910</c:v>
                </c:pt>
                <c:pt idx="109">
                  <c:v>1921</c:v>
                </c:pt>
                <c:pt idx="110">
                  <c:v>2026</c:v>
                </c:pt>
                <c:pt idx="111">
                  <c:v>2057</c:v>
                </c:pt>
                <c:pt idx="112">
                  <c:v>2067</c:v>
                </c:pt>
                <c:pt idx="113">
                  <c:v>2068</c:v>
                </c:pt>
                <c:pt idx="114">
                  <c:v>2069</c:v>
                </c:pt>
                <c:pt idx="115">
                  <c:v>2213</c:v>
                </c:pt>
                <c:pt idx="116">
                  <c:v>2216</c:v>
                </c:pt>
                <c:pt idx="117">
                  <c:v>2236</c:v>
                </c:pt>
                <c:pt idx="118">
                  <c:v>2236</c:v>
                </c:pt>
                <c:pt idx="119">
                  <c:v>2391</c:v>
                </c:pt>
                <c:pt idx="120">
                  <c:v>2393</c:v>
                </c:pt>
                <c:pt idx="121">
                  <c:v>2393</c:v>
                </c:pt>
                <c:pt idx="122">
                  <c:v>2394</c:v>
                </c:pt>
                <c:pt idx="123">
                  <c:v>2429</c:v>
                </c:pt>
                <c:pt idx="124">
                  <c:v>2597</c:v>
                </c:pt>
                <c:pt idx="125">
                  <c:v>2604</c:v>
                </c:pt>
                <c:pt idx="126">
                  <c:v>2604</c:v>
                </c:pt>
                <c:pt idx="127">
                  <c:v>2625</c:v>
                </c:pt>
                <c:pt idx="128">
                  <c:v>2783</c:v>
                </c:pt>
                <c:pt idx="129">
                  <c:v>2804</c:v>
                </c:pt>
                <c:pt idx="130">
                  <c:v>2807</c:v>
                </c:pt>
                <c:pt idx="131">
                  <c:v>2807</c:v>
                </c:pt>
                <c:pt idx="132">
                  <c:v>2950</c:v>
                </c:pt>
                <c:pt idx="133">
                  <c:v>2960</c:v>
                </c:pt>
                <c:pt idx="134">
                  <c:v>2995</c:v>
                </c:pt>
                <c:pt idx="135">
                  <c:v>3141</c:v>
                </c:pt>
                <c:pt idx="136">
                  <c:v>3196</c:v>
                </c:pt>
                <c:pt idx="137">
                  <c:v>3196</c:v>
                </c:pt>
                <c:pt idx="138">
                  <c:v>3196</c:v>
                </c:pt>
                <c:pt idx="139">
                  <c:v>3320</c:v>
                </c:pt>
                <c:pt idx="140">
                  <c:v>3386</c:v>
                </c:pt>
                <c:pt idx="141">
                  <c:v>3565</c:v>
                </c:pt>
                <c:pt idx="142">
                  <c:v>3713</c:v>
                </c:pt>
                <c:pt idx="143">
                  <c:v>3880</c:v>
                </c:pt>
                <c:pt idx="144">
                  <c:v>4462</c:v>
                </c:pt>
                <c:pt idx="145">
                  <c:v>4646</c:v>
                </c:pt>
                <c:pt idx="146">
                  <c:v>4662</c:v>
                </c:pt>
                <c:pt idx="147">
                  <c:v>4662</c:v>
                </c:pt>
                <c:pt idx="148">
                  <c:v>4673</c:v>
                </c:pt>
                <c:pt idx="149">
                  <c:v>5018</c:v>
                </c:pt>
                <c:pt idx="150">
                  <c:v>5018</c:v>
                </c:pt>
                <c:pt idx="151">
                  <c:v>5021</c:v>
                </c:pt>
                <c:pt idx="152">
                  <c:v>5031</c:v>
                </c:pt>
                <c:pt idx="153">
                  <c:v>5199</c:v>
                </c:pt>
                <c:pt idx="154">
                  <c:v>5365</c:v>
                </c:pt>
                <c:pt idx="155">
                  <c:v>5410</c:v>
                </c:pt>
                <c:pt idx="156">
                  <c:v>5410</c:v>
                </c:pt>
                <c:pt idx="157">
                  <c:v>5412</c:v>
                </c:pt>
                <c:pt idx="158">
                  <c:v>5422</c:v>
                </c:pt>
                <c:pt idx="159">
                  <c:v>5565</c:v>
                </c:pt>
                <c:pt idx="160">
                  <c:v>5619</c:v>
                </c:pt>
                <c:pt idx="161">
                  <c:v>5935</c:v>
                </c:pt>
                <c:pt idx="162">
                  <c:v>5950</c:v>
                </c:pt>
                <c:pt idx="163">
                  <c:v>6338</c:v>
                </c:pt>
                <c:pt idx="164">
                  <c:v>6338</c:v>
                </c:pt>
                <c:pt idx="165">
                  <c:v>6371</c:v>
                </c:pt>
                <c:pt idx="166">
                  <c:v>6517</c:v>
                </c:pt>
                <c:pt idx="167">
                  <c:v>6519</c:v>
                </c:pt>
                <c:pt idx="168">
                  <c:v>6851</c:v>
                </c:pt>
                <c:pt idx="169">
                  <c:v>6863</c:v>
                </c:pt>
                <c:pt idx="170">
                  <c:v>6883.5</c:v>
                </c:pt>
                <c:pt idx="171">
                  <c:v>6884</c:v>
                </c:pt>
                <c:pt idx="172">
                  <c:v>6904</c:v>
                </c:pt>
                <c:pt idx="173">
                  <c:v>7050</c:v>
                </c:pt>
                <c:pt idx="174">
                  <c:v>7060</c:v>
                </c:pt>
                <c:pt idx="175">
                  <c:v>7253</c:v>
                </c:pt>
                <c:pt idx="176">
                  <c:v>7255</c:v>
                </c:pt>
                <c:pt idx="177">
                  <c:v>7262</c:v>
                </c:pt>
                <c:pt idx="178">
                  <c:v>7421</c:v>
                </c:pt>
                <c:pt idx="179">
                  <c:v>7808</c:v>
                </c:pt>
                <c:pt idx="180">
                  <c:v>7979</c:v>
                </c:pt>
                <c:pt idx="181">
                  <c:v>7979</c:v>
                </c:pt>
                <c:pt idx="182">
                  <c:v>7988</c:v>
                </c:pt>
                <c:pt idx="183">
                  <c:v>7990.5</c:v>
                </c:pt>
                <c:pt idx="184">
                  <c:v>7991.5</c:v>
                </c:pt>
                <c:pt idx="185">
                  <c:v>8143</c:v>
                </c:pt>
                <c:pt idx="186">
                  <c:v>8166.5</c:v>
                </c:pt>
                <c:pt idx="187">
                  <c:v>8169</c:v>
                </c:pt>
                <c:pt idx="188">
                  <c:v>8174</c:v>
                </c:pt>
                <c:pt idx="189">
                  <c:v>8174</c:v>
                </c:pt>
                <c:pt idx="190">
                  <c:v>8174</c:v>
                </c:pt>
                <c:pt idx="191">
                  <c:v>8174.5</c:v>
                </c:pt>
                <c:pt idx="192">
                  <c:v>8175</c:v>
                </c:pt>
                <c:pt idx="193">
                  <c:v>8175</c:v>
                </c:pt>
                <c:pt idx="194">
                  <c:v>8175</c:v>
                </c:pt>
                <c:pt idx="195">
                  <c:v>8210</c:v>
                </c:pt>
                <c:pt idx="196">
                  <c:v>8210</c:v>
                </c:pt>
                <c:pt idx="197">
                  <c:v>8210</c:v>
                </c:pt>
                <c:pt idx="198">
                  <c:v>8323.5</c:v>
                </c:pt>
                <c:pt idx="199">
                  <c:v>8323.5</c:v>
                </c:pt>
                <c:pt idx="200">
                  <c:v>8402</c:v>
                </c:pt>
                <c:pt idx="201">
                  <c:v>8548</c:v>
                </c:pt>
                <c:pt idx="202">
                  <c:v>8548</c:v>
                </c:pt>
                <c:pt idx="203">
                  <c:v>8737</c:v>
                </c:pt>
                <c:pt idx="204">
                  <c:v>8737</c:v>
                </c:pt>
                <c:pt idx="205">
                  <c:v>8738</c:v>
                </c:pt>
                <c:pt idx="206">
                  <c:v>8738</c:v>
                </c:pt>
                <c:pt idx="207">
                  <c:v>8769</c:v>
                </c:pt>
                <c:pt idx="208">
                  <c:v>8769</c:v>
                </c:pt>
                <c:pt idx="209">
                  <c:v>8917</c:v>
                </c:pt>
                <c:pt idx="210">
                  <c:v>8941</c:v>
                </c:pt>
                <c:pt idx="211">
                  <c:v>8941</c:v>
                </c:pt>
                <c:pt idx="212">
                  <c:v>8941</c:v>
                </c:pt>
                <c:pt idx="213">
                  <c:v>8941</c:v>
                </c:pt>
                <c:pt idx="214">
                  <c:v>8946</c:v>
                </c:pt>
                <c:pt idx="215">
                  <c:v>9119</c:v>
                </c:pt>
                <c:pt idx="216">
                  <c:v>9119</c:v>
                </c:pt>
                <c:pt idx="217">
                  <c:v>9286</c:v>
                </c:pt>
                <c:pt idx="218">
                  <c:v>9286</c:v>
                </c:pt>
                <c:pt idx="219">
                  <c:v>9286</c:v>
                </c:pt>
                <c:pt idx="220">
                  <c:v>9286</c:v>
                </c:pt>
                <c:pt idx="221">
                  <c:v>9288.5</c:v>
                </c:pt>
                <c:pt idx="222">
                  <c:v>9288.5</c:v>
                </c:pt>
                <c:pt idx="223">
                  <c:v>9288.5</c:v>
                </c:pt>
                <c:pt idx="224">
                  <c:v>9288.5</c:v>
                </c:pt>
                <c:pt idx="225">
                  <c:v>9299</c:v>
                </c:pt>
                <c:pt idx="226">
                  <c:v>9299</c:v>
                </c:pt>
                <c:pt idx="227">
                  <c:v>9308</c:v>
                </c:pt>
                <c:pt idx="228">
                  <c:v>9308</c:v>
                </c:pt>
                <c:pt idx="229">
                  <c:v>9475</c:v>
                </c:pt>
                <c:pt idx="230">
                  <c:v>9476</c:v>
                </c:pt>
                <c:pt idx="231">
                  <c:v>9485</c:v>
                </c:pt>
                <c:pt idx="232">
                  <c:v>9654</c:v>
                </c:pt>
                <c:pt idx="233">
                  <c:v>9657</c:v>
                </c:pt>
                <c:pt idx="234">
                  <c:v>9676.5</c:v>
                </c:pt>
                <c:pt idx="235">
                  <c:v>9697</c:v>
                </c:pt>
              </c:numCache>
            </c:numRef>
          </c:xVal>
          <c:yVal>
            <c:numRef>
              <c:f>'Active 1'!$X$21:$X$993</c:f>
              <c:numCache>
                <c:formatCode>General</c:formatCode>
                <c:ptCount val="973"/>
                <c:pt idx="5">
                  <c:v>-1.2015140260206697E-2</c:v>
                </c:pt>
                <c:pt idx="6">
                  <c:v>-1.9386948565671761E-2</c:v>
                </c:pt>
                <c:pt idx="7">
                  <c:v>-2.2773959997463178E-2</c:v>
                </c:pt>
                <c:pt idx="8">
                  <c:v>-3.5024367418565405E-2</c:v>
                </c:pt>
                <c:pt idx="9">
                  <c:v>-1.8472170143350133E-2</c:v>
                </c:pt>
                <c:pt idx="10">
                  <c:v>-1.6209878132675465E-2</c:v>
                </c:pt>
                <c:pt idx="11">
                  <c:v>-1.6127579947526095E-2</c:v>
                </c:pt>
                <c:pt idx="12">
                  <c:v>-1.5500379359565802E-2</c:v>
                </c:pt>
                <c:pt idx="13">
                  <c:v>-7.1220077629340697E-3</c:v>
                </c:pt>
                <c:pt idx="14">
                  <c:v>-8.7436298720276542E-3</c:v>
                </c:pt>
                <c:pt idx="15">
                  <c:v>-1.1646231693128832E-2</c:v>
                </c:pt>
                <c:pt idx="16">
                  <c:v>-7.5009286437382056E-3</c:v>
                </c:pt>
                <c:pt idx="17">
                  <c:v>1.0320834626313037E-2</c:v>
                </c:pt>
                <c:pt idx="18">
                  <c:v>-7.9806674533024306E-3</c:v>
                </c:pt>
                <c:pt idx="19">
                  <c:v>-1.1064274959395571E-2</c:v>
                </c:pt>
                <c:pt idx="20">
                  <c:v>-4.8544546085057139E-4</c:v>
                </c:pt>
                <c:pt idx="21">
                  <c:v>1.8909277635240609E-2</c:v>
                </c:pt>
                <c:pt idx="22">
                  <c:v>2.8568545012810859E-3</c:v>
                </c:pt>
                <c:pt idx="23">
                  <c:v>7.8568544986617403E-3</c:v>
                </c:pt>
                <c:pt idx="24">
                  <c:v>9.13415486823165E-4</c:v>
                </c:pt>
                <c:pt idx="25">
                  <c:v>5.0983394556905195E-3</c:v>
                </c:pt>
                <c:pt idx="26">
                  <c:v>3.833045381005601E-3</c:v>
                </c:pt>
                <c:pt idx="27">
                  <c:v>-9.8516197769663704E-3</c:v>
                </c:pt>
                <c:pt idx="28">
                  <c:v>6.5051386779224913E-3</c:v>
                </c:pt>
                <c:pt idx="29">
                  <c:v>-1.4098754631665137E-2</c:v>
                </c:pt>
                <c:pt idx="30">
                  <c:v>-5.0987546334695742E-3</c:v>
                </c:pt>
                <c:pt idx="31">
                  <c:v>9.2122471531122085E-3</c:v>
                </c:pt>
                <c:pt idx="32">
                  <c:v>1.8006265475625265E-2</c:v>
                </c:pt>
                <c:pt idx="33">
                  <c:v>-1.9969104030439578E-4</c:v>
                </c:pt>
                <c:pt idx="34">
                  <c:v>5.1973401291438544E-3</c:v>
                </c:pt>
                <c:pt idx="35">
                  <c:v>1.319734012349771E-2</c:v>
                </c:pt>
                <c:pt idx="36">
                  <c:v>-4.4056224117898267E-3</c:v>
                </c:pt>
                <c:pt idx="37">
                  <c:v>5.5943775902474414E-3</c:v>
                </c:pt>
                <c:pt idx="38">
                  <c:v>3.3028969862521794E-3</c:v>
                </c:pt>
                <c:pt idx="39">
                  <c:v>9.3028969801985818E-3</c:v>
                </c:pt>
                <c:pt idx="40">
                  <c:v>1.4097393268632161E-2</c:v>
                </c:pt>
                <c:pt idx="41">
                  <c:v>5.7746465303572855E-3</c:v>
                </c:pt>
                <c:pt idx="42">
                  <c:v>1.096907952548699E-2</c:v>
                </c:pt>
                <c:pt idx="43">
                  <c:v>3.9248890033194549E-3</c:v>
                </c:pt>
                <c:pt idx="44">
                  <c:v>1.2724889006567442E-2</c:v>
                </c:pt>
                <c:pt idx="45">
                  <c:v>5.5181832791756612E-3</c:v>
                </c:pt>
                <c:pt idx="46">
                  <c:v>4.916522574163946E-3</c:v>
                </c:pt>
                <c:pt idx="47">
                  <c:v>-3.286779981091531E-3</c:v>
                </c:pt>
                <c:pt idx="48">
                  <c:v>2.7132200201308299E-3</c:v>
                </c:pt>
                <c:pt idx="49">
                  <c:v>-1.3490057366058577E-2</c:v>
                </c:pt>
                <c:pt idx="50">
                  <c:v>2.5099426372010522E-3</c:v>
                </c:pt>
                <c:pt idx="51">
                  <c:v>7.5099426345817078E-3</c:v>
                </c:pt>
                <c:pt idx="52">
                  <c:v>4.1665578886030154E-3</c:v>
                </c:pt>
                <c:pt idx="53">
                  <c:v>3.1415468977558179E-3</c:v>
                </c:pt>
                <c:pt idx="54">
                  <c:v>-6.9418959326801978E-4</c:v>
                </c:pt>
                <c:pt idx="55">
                  <c:v>-1.3294498157986072E-2</c:v>
                </c:pt>
                <c:pt idx="56">
                  <c:v>3.7055018418393057E-3</c:v>
                </c:pt>
                <c:pt idx="57">
                  <c:v>6.5226787029591324E-3</c:v>
                </c:pt>
                <c:pt idx="58">
                  <c:v>2.9232380306795638E-3</c:v>
                </c:pt>
                <c:pt idx="59">
                  <c:v>1.0528554936724527E-2</c:v>
                </c:pt>
                <c:pt idx="60">
                  <c:v>6.5298056538420097E-3</c:v>
                </c:pt>
                <c:pt idx="61">
                  <c:v>6.8298056535393298E-3</c:v>
                </c:pt>
                <c:pt idx="62">
                  <c:v>1.0329805652433384E-2</c:v>
                </c:pt>
                <c:pt idx="63">
                  <c:v>1.1153238311066101E-2</c:v>
                </c:pt>
                <c:pt idx="64">
                  <c:v>1.9684433274632238E-2</c:v>
                </c:pt>
                <c:pt idx="65">
                  <c:v>1.0716310635685749E-2</c:v>
                </c:pt>
                <c:pt idx="66">
                  <c:v>1.4519636741362993E-2</c:v>
                </c:pt>
                <c:pt idx="67">
                  <c:v>-7.8008246546350845E-3</c:v>
                </c:pt>
                <c:pt idx="68">
                  <c:v>3.601124549457612E-3</c:v>
                </c:pt>
                <c:pt idx="69">
                  <c:v>9.6592318521590888E-3</c:v>
                </c:pt>
                <c:pt idx="70">
                  <c:v>7.9219997649501352E-3</c:v>
                </c:pt>
                <c:pt idx="71">
                  <c:v>1.0921999761923337E-2</c:v>
                </c:pt>
                <c:pt idx="72">
                  <c:v>1.4338921143957134E-2</c:v>
                </c:pt>
                <c:pt idx="73">
                  <c:v>9.7560689296568477E-3</c:v>
                </c:pt>
                <c:pt idx="74">
                  <c:v>2.0088707343046399E-3</c:v>
                </c:pt>
                <c:pt idx="75">
                  <c:v>2.4088707314757476E-3</c:v>
                </c:pt>
                <c:pt idx="76">
                  <c:v>2.3008870734944925E-2</c:v>
                </c:pt>
                <c:pt idx="77">
                  <c:v>7.8148633770982381E-3</c:v>
                </c:pt>
                <c:pt idx="78">
                  <c:v>5.2178691363854958E-3</c:v>
                </c:pt>
                <c:pt idx="79">
                  <c:v>9.2178691372004039E-3</c:v>
                </c:pt>
                <c:pt idx="80">
                  <c:v>9.0238995129875987E-3</c:v>
                </c:pt>
                <c:pt idx="81">
                  <c:v>1.0323899516526625E-2</c:v>
                </c:pt>
                <c:pt idx="82">
                  <c:v>2.9643114923950421E-2</c:v>
                </c:pt>
                <c:pt idx="83">
                  <c:v>1.1832064092844787E-2</c:v>
                </c:pt>
                <c:pt idx="84">
                  <c:v>1.1932064090318575E-2</c:v>
                </c:pt>
                <c:pt idx="85">
                  <c:v>1.9932064091948389E-2</c:v>
                </c:pt>
                <c:pt idx="86">
                  <c:v>2.3632064085790019E-2</c:v>
                </c:pt>
                <c:pt idx="87">
                  <c:v>1.7375781047272582E-2</c:v>
                </c:pt>
                <c:pt idx="88">
                  <c:v>2.5375781048902396E-2</c:v>
                </c:pt>
                <c:pt idx="89">
                  <c:v>1.3173632114782117E-2</c:v>
                </c:pt>
                <c:pt idx="90">
                  <c:v>1.457874469466581E-2</c:v>
                </c:pt>
                <c:pt idx="91">
                  <c:v>3.3033334262818157E-3</c:v>
                </c:pt>
                <c:pt idx="92">
                  <c:v>3.1138793299116162E-3</c:v>
                </c:pt>
                <c:pt idx="93">
                  <c:v>1.7356314534392275E-2</c:v>
                </c:pt>
                <c:pt idx="94">
                  <c:v>1.9166986219149376E-2</c:v>
                </c:pt>
                <c:pt idx="95">
                  <c:v>1.5330080305140313E-2</c:v>
                </c:pt>
                <c:pt idx="96">
                  <c:v>1.3735614253462302E-2</c:v>
                </c:pt>
                <c:pt idx="97">
                  <c:v>2.1735614255092114E-2</c:v>
                </c:pt>
                <c:pt idx="98">
                  <c:v>9.4275075866174594E-3</c:v>
                </c:pt>
                <c:pt idx="99">
                  <c:v>-1.170517006682208E-3</c:v>
                </c:pt>
                <c:pt idx="100">
                  <c:v>-3.9478399452640908E-3</c:v>
                </c:pt>
                <c:pt idx="101">
                  <c:v>-1.0317515827113913E-2</c:v>
                </c:pt>
                <c:pt idx="102">
                  <c:v>9.9131225030498499E-3</c:v>
                </c:pt>
                <c:pt idx="103">
                  <c:v>1.4913122500430505E-2</c:v>
                </c:pt>
                <c:pt idx="104">
                  <c:v>3.209079319032946E-4</c:v>
                </c:pt>
                <c:pt idx="105">
                  <c:v>8.3209079262571515E-3</c:v>
                </c:pt>
                <c:pt idx="106">
                  <c:v>1.3320907930913764E-2</c:v>
                </c:pt>
                <c:pt idx="107">
                  <c:v>7.2869964455403967E-4</c:v>
                </c:pt>
                <c:pt idx="108">
                  <c:v>-7.5220628796749817E-3</c:v>
                </c:pt>
                <c:pt idx="109">
                  <c:v>-1.7034624551195067E-2</c:v>
                </c:pt>
                <c:pt idx="110">
                  <c:v>-1.2161685694622377E-2</c:v>
                </c:pt>
                <c:pt idx="111">
                  <c:v>-9.4907035979018631E-3</c:v>
                </c:pt>
                <c:pt idx="112">
                  <c:v>-5.4020007673913299E-3</c:v>
                </c:pt>
                <c:pt idx="113">
                  <c:v>-1.0993095896592276E-2</c:v>
                </c:pt>
                <c:pt idx="114">
                  <c:v>2.41581527075156E-3</c:v>
                </c:pt>
                <c:pt idx="115">
                  <c:v>3.6468010640596134E-4</c:v>
                </c:pt>
                <c:pt idx="116">
                  <c:v>1.4594168193629327E-2</c:v>
                </c:pt>
                <c:pt idx="117">
                  <c:v>-1.2207798103510744E-2</c:v>
                </c:pt>
                <c:pt idx="118">
                  <c:v>-1.1007798104721463E-2</c:v>
                </c:pt>
                <c:pt idx="119">
                  <c:v>-7.5877418752122658E-3</c:v>
                </c:pt>
                <c:pt idx="120">
                  <c:v>-2.7658505459954019E-3</c:v>
                </c:pt>
                <c:pt idx="121">
                  <c:v>1.7234149458079134E-2</c:v>
                </c:pt>
                <c:pt idx="122">
                  <c:v>-2.3548954482404301E-3</c:v>
                </c:pt>
                <c:pt idx="123">
                  <c:v>1.4032495088094038E-2</c:v>
                </c:pt>
                <c:pt idx="124">
                  <c:v>-8.8007896611579269E-3</c:v>
                </c:pt>
                <c:pt idx="125">
                  <c:v>-1.5014991159389382E-2</c:v>
                </c:pt>
                <c:pt idx="126">
                  <c:v>-4.9149911598783264E-3</c:v>
                </c:pt>
                <c:pt idx="127">
                  <c:v>-8.2557466715997042E-3</c:v>
                </c:pt>
                <c:pt idx="128">
                  <c:v>-8.016307288196238E-3</c:v>
                </c:pt>
                <c:pt idx="129">
                  <c:v>-9.3334223132143894E-3</c:v>
                </c:pt>
                <c:pt idx="130">
                  <c:v>-1.709278376965833E-2</c:v>
                </c:pt>
                <c:pt idx="131">
                  <c:v>-1.636278376263383E-2</c:v>
                </c:pt>
                <c:pt idx="132">
                  <c:v>-1.5890028580287693E-2</c:v>
                </c:pt>
                <c:pt idx="133">
                  <c:v>-1.9745164667269995E-2</c:v>
                </c:pt>
                <c:pt idx="134">
                  <c:v>-1.5233188315817103E-2</c:v>
                </c:pt>
                <c:pt idx="135">
                  <c:v>-1.6614418527823176E-2</c:v>
                </c:pt>
                <c:pt idx="136">
                  <c:v>-2.2743817950734407E-2</c:v>
                </c:pt>
                <c:pt idx="137">
                  <c:v>-1.6743817956788004E-2</c:v>
                </c:pt>
                <c:pt idx="138">
                  <c:v>-1.5643817955472511E-2</c:v>
                </c:pt>
                <c:pt idx="139">
                  <c:v>-7.1112136542662019E-3</c:v>
                </c:pt>
                <c:pt idx="140">
                  <c:v>-5.5899113599551797E-3</c:v>
                </c:pt>
                <c:pt idx="141">
                  <c:v>-1.4810900813180372E-2</c:v>
                </c:pt>
                <c:pt idx="143">
                  <c:v>2.7276581136295719E-4</c:v>
                </c:pt>
                <c:pt idx="145">
                  <c:v>-1.1929496457266341E-2</c:v>
                </c:pt>
                <c:pt idx="146">
                  <c:v>-3.1267530244511108E-3</c:v>
                </c:pt>
                <c:pt idx="147">
                  <c:v>-2.8267530247537906E-3</c:v>
                </c:pt>
                <c:pt idx="148">
                  <c:v>1.6551067003863572E-2</c:v>
                </c:pt>
                <c:pt idx="149">
                  <c:v>1.5007231168283064E-3</c:v>
                </c:pt>
                <c:pt idx="150">
                  <c:v>1.6507231166769665E-3</c:v>
                </c:pt>
                <c:pt idx="151">
                  <c:v>7.9331334328713587E-3</c:v>
                </c:pt>
                <c:pt idx="152">
                  <c:v>5.8082432990817848E-3</c:v>
                </c:pt>
                <c:pt idx="153">
                  <c:v>-3.8758774206246252E-3</c:v>
                </c:pt>
                <c:pt idx="154">
                  <c:v>-1.0641794913872397E-2</c:v>
                </c:pt>
                <c:pt idx="155">
                  <c:v>-9.301493655642E-3</c:v>
                </c:pt>
                <c:pt idx="156">
                  <c:v>-8.8114936571065047E-3</c:v>
                </c:pt>
                <c:pt idx="157">
                  <c:v>-1.3441629125298039E-2</c:v>
                </c:pt>
                <c:pt idx="158">
                  <c:v>-1.2441929141185935E-2</c:v>
                </c:pt>
                <c:pt idx="159">
                  <c:v>-1.0387420386090217E-2</c:v>
                </c:pt>
                <c:pt idx="160">
                  <c:v>-1.3309609063599737E-2</c:v>
                </c:pt>
                <c:pt idx="161">
                  <c:v>-5.5236486802962559E-3</c:v>
                </c:pt>
                <c:pt idx="162">
                  <c:v>-5.3245253765552558E-3</c:v>
                </c:pt>
                <c:pt idx="163">
                  <c:v>-3.3221796968154194E-3</c:v>
                </c:pt>
                <c:pt idx="164">
                  <c:v>3.377820308551327E-3</c:v>
                </c:pt>
                <c:pt idx="165">
                  <c:v>-4.7386026811473692E-3</c:v>
                </c:pt>
                <c:pt idx="166">
                  <c:v>-3.5199922105199344E-3</c:v>
                </c:pt>
                <c:pt idx="167">
                  <c:v>-2.8462037520554928E-3</c:v>
                </c:pt>
                <c:pt idx="168">
                  <c:v>-1.4486309123965257E-3</c:v>
                </c:pt>
                <c:pt idx="169">
                  <c:v>-3.8031637471773461E-4</c:v>
                </c:pt>
                <c:pt idx="170">
                  <c:v>-7.378184028845769E-3</c:v>
                </c:pt>
                <c:pt idx="171">
                  <c:v>-1.1585868031752933E-3</c:v>
                </c:pt>
                <c:pt idx="172">
                  <c:v>-6.7340869789117574E-4</c:v>
                </c:pt>
                <c:pt idx="173">
                  <c:v>1.3346019752972088E-3</c:v>
                </c:pt>
                <c:pt idx="174">
                  <c:v>3.6373163750315352E-3</c:v>
                </c:pt>
                <c:pt idx="175">
                  <c:v>5.3290332635629045E-4</c:v>
                </c:pt>
                <c:pt idx="176">
                  <c:v>-1.8405076248713403E-4</c:v>
                </c:pt>
                <c:pt idx="177">
                  <c:v>1.1068080516139361E-3</c:v>
                </c:pt>
                <c:pt idx="178">
                  <c:v>7.9645458368518551E-4</c:v>
                </c:pt>
                <c:pt idx="179">
                  <c:v>3.8532447486406135E-3</c:v>
                </c:pt>
                <c:pt idx="180">
                  <c:v>5.3314049604185343E-3</c:v>
                </c:pt>
                <c:pt idx="181">
                  <c:v>5.4414049612776794E-3</c:v>
                </c:pt>
                <c:pt idx="182">
                  <c:v>6.1264022495798737E-3</c:v>
                </c:pt>
                <c:pt idx="183">
                  <c:v>-2.3182303253839326E-3</c:v>
                </c:pt>
                <c:pt idx="184">
                  <c:v>1.8027927650663786E-2</c:v>
                </c:pt>
                <c:pt idx="185">
                  <c:v>8.5335114011658164E-3</c:v>
                </c:pt>
                <c:pt idx="186">
                  <c:v>-3.4375751233829965E-3</c:v>
                </c:pt>
                <c:pt idx="187">
                  <c:v>7.120598784197657E-3</c:v>
                </c:pt>
                <c:pt idx="188">
                  <c:v>7.8370645320901544E-3</c:v>
                </c:pt>
                <c:pt idx="189">
                  <c:v>8.2470645326466197E-3</c:v>
                </c:pt>
                <c:pt idx="190">
                  <c:v>8.5770645279480973E-3</c:v>
                </c:pt>
                <c:pt idx="191">
                  <c:v>3.3607197447771409E-3</c:v>
                </c:pt>
                <c:pt idx="192">
                  <c:v>7.6043765422680876E-3</c:v>
                </c:pt>
                <c:pt idx="193">
                  <c:v>7.7843765449968627E-3</c:v>
                </c:pt>
                <c:pt idx="194">
                  <c:v>8.2243765411574854E-3</c:v>
                </c:pt>
                <c:pt idx="195">
                  <c:v>7.9242591849067456E-3</c:v>
                </c:pt>
                <c:pt idx="196">
                  <c:v>8.1742591822291932E-3</c:v>
                </c:pt>
                <c:pt idx="197">
                  <c:v>8.2842591830883383E-3</c:v>
                </c:pt>
                <c:pt idx="198">
                  <c:v>6.8800215176640922E-3</c:v>
                </c:pt>
                <c:pt idx="199">
                  <c:v>8.5800215183742257E-3</c:v>
                </c:pt>
                <c:pt idx="200">
                  <c:v>1.1586951765500397E-2</c:v>
                </c:pt>
                <c:pt idx="201">
                  <c:v>1.3370424919297963E-2</c:v>
                </c:pt>
                <c:pt idx="202">
                  <c:v>1.3680424922380641E-2</c:v>
                </c:pt>
                <c:pt idx="203">
                  <c:v>1.7868673684967418E-2</c:v>
                </c:pt>
                <c:pt idx="204">
                  <c:v>1.8068673679914993E-2</c:v>
                </c:pt>
                <c:pt idx="205">
                  <c:v>1.7189526430139102E-2</c:v>
                </c:pt>
                <c:pt idx="206">
                  <c:v>1.7419526427966792E-2</c:v>
                </c:pt>
                <c:pt idx="207">
                  <c:v>1.8199080815244018E-2</c:v>
                </c:pt>
                <c:pt idx="208">
                  <c:v>1.9059080815346463E-2</c:v>
                </c:pt>
                <c:pt idx="209">
                  <c:v>2.0223483776333318E-2</c:v>
                </c:pt>
                <c:pt idx="210">
                  <c:v>2.1782854008715047E-2</c:v>
                </c:pt>
                <c:pt idx="211">
                  <c:v>2.1802854008209804E-2</c:v>
                </c:pt>
                <c:pt idx="212">
                  <c:v>2.1872854010079434E-2</c:v>
                </c:pt>
                <c:pt idx="213">
                  <c:v>2.2172854009776755E-2</c:v>
                </c:pt>
                <c:pt idx="214">
                  <c:v>2.3233595428516329E-2</c:v>
                </c:pt>
                <c:pt idx="215">
                  <c:v>2.6452080905872088E-2</c:v>
                </c:pt>
                <c:pt idx="216">
                  <c:v>2.6452080905872088E-2</c:v>
                </c:pt>
                <c:pt idx="217">
                  <c:v>2.4132864057274828E-2</c:v>
                </c:pt>
                <c:pt idx="218">
                  <c:v>2.5732864060511174E-2</c:v>
                </c:pt>
                <c:pt idx="219">
                  <c:v>3.0332864060720721E-2</c:v>
                </c:pt>
                <c:pt idx="220">
                  <c:v>3.0732864057891829E-2</c:v>
                </c:pt>
                <c:pt idx="221">
                  <c:v>3.3968639408481521E-2</c:v>
                </c:pt>
                <c:pt idx="222">
                  <c:v>3.9968639409703882E-2</c:v>
                </c:pt>
                <c:pt idx="223">
                  <c:v>4.0968639413545588E-2</c:v>
                </c:pt>
                <c:pt idx="224">
                  <c:v>4.996863941174115E-2</c:v>
                </c:pt>
                <c:pt idx="225">
                  <c:v>2.9839325111476245E-2</c:v>
                </c:pt>
                <c:pt idx="226">
                  <c:v>2.9839325111476245E-2</c:v>
                </c:pt>
                <c:pt idx="227">
                  <c:v>3.0229036145802246E-2</c:v>
                </c:pt>
                <c:pt idx="228">
                  <c:v>3.0229036145802246E-2</c:v>
                </c:pt>
                <c:pt idx="229">
                  <c:v>3.5908320139642236E-2</c:v>
                </c:pt>
                <c:pt idx="230">
                  <c:v>3.2163814194533569E-2</c:v>
                </c:pt>
                <c:pt idx="231">
                  <c:v>3.2263543670774275E-2</c:v>
                </c:pt>
                <c:pt idx="232">
                  <c:v>3.7241945983141289E-2</c:v>
                </c:pt>
                <c:pt idx="233">
                  <c:v>3.7011824218578182E-2</c:v>
                </c:pt>
                <c:pt idx="234">
                  <c:v>1.8917412338051054E-2</c:v>
                </c:pt>
                <c:pt idx="235">
                  <c:v>3.6082275901476418E-2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C7-41EB-B8E3-81A0F51F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981376"/>
        <c:axId val="1"/>
      </c:scatterChart>
      <c:valAx>
        <c:axId val="847981376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25581395348841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95016611295678E-2"/>
              <c:y val="0.3860182370820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981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1993355481727577"/>
          <c:y val="0.92097264437689974"/>
          <c:w val="6.4784053156146215E-2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342900</xdr:colOff>
      <xdr:row>0</xdr:row>
      <xdr:rowOff>76200</xdr:rowOff>
    </xdr:from>
    <xdr:to>
      <xdr:col>26</xdr:col>
      <xdr:colOff>571500</xdr:colOff>
      <xdr:row>18</xdr:row>
      <xdr:rowOff>57150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C27841AC-385A-A23D-9335-65B9AC1BCC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0</xdr:row>
      <xdr:rowOff>0</xdr:rowOff>
    </xdr:from>
    <xdr:to>
      <xdr:col>18</xdr:col>
      <xdr:colOff>133350</xdr:colOff>
      <xdr:row>18</xdr:row>
      <xdr:rowOff>95249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223D76E4-2F65-7D71-5289-CE8ECDDA4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228600</xdr:colOff>
      <xdr:row>0</xdr:row>
      <xdr:rowOff>28575</xdr:rowOff>
    </xdr:from>
    <xdr:to>
      <xdr:col>36</xdr:col>
      <xdr:colOff>476250</xdr:colOff>
      <xdr:row>19</xdr:row>
      <xdr:rowOff>85725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13C598F4-B86E-AB7A-8017-E2864AA3C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hyperlink" Target="http://cdsbib.u-strasbg.fr/cgi-bin/cdsbib?1990RMxAA..21..381G" TargetMode="External"/><Relationship Id="rId47" Type="http://schemas.openxmlformats.org/officeDocument/2006/relationships/hyperlink" Target="http://cdsbib.u-strasbg.fr/cgi-bin/cdsbib?1990RMxAA..21..381G" TargetMode="External"/><Relationship Id="rId50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s://www.aavso.org/ejaavso" TargetMode="External"/><Relationship Id="rId38" Type="http://schemas.openxmlformats.org/officeDocument/2006/relationships/hyperlink" Target="http://cdsbib.u-strasbg.fr/cgi-bin/cdsbib?1990RMxAA..21..381G" TargetMode="External"/><Relationship Id="rId46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vsolj.cetus-net.org/bulletin.html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vsolj.cetus-net.org/bulletin.html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vsolj.cetus-net.org/bulletin.html" TargetMode="External"/><Relationship Id="rId28" Type="http://schemas.openxmlformats.org/officeDocument/2006/relationships/hyperlink" Target="http://vsolj.cetus-net.org/bulletin.html" TargetMode="External"/><Relationship Id="rId36" Type="http://schemas.openxmlformats.org/officeDocument/2006/relationships/hyperlink" Target="https://www.aavso.org/ejaavso" TargetMode="External"/><Relationship Id="rId49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vsolj.cetus-net.org/bulletin.html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s://www.aavso.org/ejaavso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hyperlink" Target="http://cdsbib.u-strasbg.fr/cgi-bin/cdsbib?1990RMxAA..21..381G" TargetMode="External"/><Relationship Id="rId8" Type="http://schemas.openxmlformats.org/officeDocument/2006/relationships/hyperlink" Target="http://cdsbib.u-strasbg.fr/cgi-bin/cdsbib?1990RMxAA..21..381G" TargetMode="External"/><Relationship Id="rId51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32" TargetMode="External"/><Relationship Id="rId13" Type="http://schemas.openxmlformats.org/officeDocument/2006/relationships/hyperlink" Target="http://www.konkoly.hu/cgi-bin/IBVS?5897" TargetMode="External"/><Relationship Id="rId18" Type="http://schemas.openxmlformats.org/officeDocument/2006/relationships/hyperlink" Target="http://vsolj.cetus-net.org/vsoljno50.pdf" TargetMode="External"/><Relationship Id="rId26" Type="http://schemas.openxmlformats.org/officeDocument/2006/relationships/hyperlink" Target="http://www.konkoly.hu/cgi-bin/IBVS?6114" TargetMode="External"/><Relationship Id="rId3" Type="http://schemas.openxmlformats.org/officeDocument/2006/relationships/hyperlink" Target="http://www.konkoly.hu/cgi-bin/IBVS?795" TargetMode="External"/><Relationship Id="rId21" Type="http://schemas.openxmlformats.org/officeDocument/2006/relationships/hyperlink" Target="http://www.konkoly.hu/cgi-bin/IBVS?6114" TargetMode="External"/><Relationship Id="rId7" Type="http://schemas.openxmlformats.org/officeDocument/2006/relationships/hyperlink" Target="http://vsolj.cetus-net.org/no47.pdf" TargetMode="External"/><Relationship Id="rId12" Type="http://schemas.openxmlformats.org/officeDocument/2006/relationships/hyperlink" Target="http://vsolj.cetus-net.org/no46.pdf" TargetMode="External"/><Relationship Id="rId17" Type="http://schemas.openxmlformats.org/officeDocument/2006/relationships/hyperlink" Target="http://var.astro.cz/oejv/issues/oejv0116.pdf" TargetMode="External"/><Relationship Id="rId25" Type="http://schemas.openxmlformats.org/officeDocument/2006/relationships/hyperlink" Target="http://www.konkoly.hu/cgi-bin/IBVS?6114" TargetMode="External"/><Relationship Id="rId2" Type="http://schemas.openxmlformats.org/officeDocument/2006/relationships/hyperlink" Target="http://www.konkoly.hu/cgi-bin/IBVS?795" TargetMode="External"/><Relationship Id="rId16" Type="http://schemas.openxmlformats.org/officeDocument/2006/relationships/hyperlink" Target="http://www.aavso.org/sites/default/files/jaavso/v36n2/186.pdf" TargetMode="External"/><Relationship Id="rId20" Type="http://schemas.openxmlformats.org/officeDocument/2006/relationships/hyperlink" Target="http://www.konkoly.hu/cgi-bin/IBVS?598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1053" TargetMode="External"/><Relationship Id="rId11" Type="http://schemas.openxmlformats.org/officeDocument/2006/relationships/hyperlink" Target="http://www.konkoly.hu/cgi-bin/IBVS?5897" TargetMode="External"/><Relationship Id="rId24" Type="http://schemas.openxmlformats.org/officeDocument/2006/relationships/hyperlink" Target="http://www.konkoly.hu/cgi-bin/IBVS?6114" TargetMode="External"/><Relationship Id="rId5" Type="http://schemas.openxmlformats.org/officeDocument/2006/relationships/hyperlink" Target="http://www.konkoly.hu/cgi-bin/IBVS?456" TargetMode="External"/><Relationship Id="rId15" Type="http://schemas.openxmlformats.org/officeDocument/2006/relationships/hyperlink" Target="http://www.aavso.org/sites/default/files/jaavso/v36n2/171.pdf" TargetMode="External"/><Relationship Id="rId23" Type="http://schemas.openxmlformats.org/officeDocument/2006/relationships/hyperlink" Target="http://www.konkoly.hu/cgi-bin/IBVS?6114" TargetMode="External"/><Relationship Id="rId10" Type="http://schemas.openxmlformats.org/officeDocument/2006/relationships/hyperlink" Target="http://vsolj.cetus-net.org/no40.pdf" TargetMode="External"/><Relationship Id="rId19" Type="http://schemas.openxmlformats.org/officeDocument/2006/relationships/hyperlink" Target="http://vsolj.cetus-net.org/vsoljno50.pdf" TargetMode="External"/><Relationship Id="rId4" Type="http://schemas.openxmlformats.org/officeDocument/2006/relationships/hyperlink" Target="http://www.konkoly.hu/cgi-bin/IBVS?795" TargetMode="External"/><Relationship Id="rId9" Type="http://schemas.openxmlformats.org/officeDocument/2006/relationships/hyperlink" Target="http://www.bav-astro.de/sfs/BAVM_link.php?BAVMnr=152" TargetMode="External"/><Relationship Id="rId14" Type="http://schemas.openxmlformats.org/officeDocument/2006/relationships/hyperlink" Target="http://www.konkoly.hu/cgi-bin/IBVS?5897" TargetMode="External"/><Relationship Id="rId22" Type="http://schemas.openxmlformats.org/officeDocument/2006/relationships/hyperlink" Target="http://www.konkoly.hu/cgi-bin/IBVS?6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6"/>
  <sheetViews>
    <sheetView tabSelected="1" workbookViewId="0">
      <pane xSplit="14" ySplit="21" topLeftCell="O238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6" customWidth="1"/>
    <col min="2" max="2" width="5.140625" customWidth="1"/>
    <col min="3" max="3" width="13" customWidth="1"/>
    <col min="4" max="4" width="9.42578125" customWidth="1"/>
    <col min="5" max="5" width="10.570312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39</v>
      </c>
      <c r="V1" s="5" t="s">
        <v>15</v>
      </c>
      <c r="W1" s="7" t="s">
        <v>27</v>
      </c>
    </row>
    <row r="2" spans="1:23" ht="12.95" customHeight="1" x14ac:dyDescent="0.2">
      <c r="A2" t="s">
        <v>29</v>
      </c>
      <c r="B2" s="13" t="s">
        <v>38</v>
      </c>
      <c r="V2">
        <v>-10000</v>
      </c>
    </row>
    <row r="3" spans="1:23" ht="12.95" customHeight="1" x14ac:dyDescent="0.2">
      <c r="V3">
        <v>-9000</v>
      </c>
    </row>
    <row r="4" spans="1:23" ht="12.95" customHeight="1" thickTop="1" thickBot="1" x14ac:dyDescent="0.25">
      <c r="A4" s="6" t="s">
        <v>5</v>
      </c>
      <c r="C4" s="2">
        <v>40824.413999999997</v>
      </c>
      <c r="D4" s="3">
        <v>1.966594</v>
      </c>
      <c r="V4">
        <v>-8000</v>
      </c>
    </row>
    <row r="5" spans="1:23" ht="12.95" customHeight="1" thickTop="1" x14ac:dyDescent="0.2">
      <c r="A5" s="14" t="s">
        <v>40</v>
      </c>
      <c r="B5" s="15"/>
      <c r="C5" s="16">
        <v>-9.5</v>
      </c>
      <c r="D5" s="15" t="s">
        <v>41</v>
      </c>
      <c r="V5">
        <v>-7000</v>
      </c>
    </row>
    <row r="6" spans="1:23" ht="12.95" customHeight="1" x14ac:dyDescent="0.2">
      <c r="A6" s="6" t="s">
        <v>6</v>
      </c>
      <c r="V6">
        <v>-6000</v>
      </c>
    </row>
    <row r="7" spans="1:23" ht="12.95" customHeight="1" x14ac:dyDescent="0.2">
      <c r="A7" t="s">
        <v>7</v>
      </c>
      <c r="C7">
        <v>40824.413999999997</v>
      </c>
      <c r="V7">
        <v>-5000</v>
      </c>
    </row>
    <row r="8" spans="1:23" ht="12.95" customHeight="1" x14ac:dyDescent="0.2">
      <c r="A8" t="s">
        <v>8</v>
      </c>
      <c r="C8">
        <v>1.966594</v>
      </c>
      <c r="V8">
        <v>-4000</v>
      </c>
      <c r="W8">
        <f t="shared" ref="W8:W20" si="0">+D$11+D$12*V8+D$13*V8^2</f>
        <v>-9.4536169702443357E-2</v>
      </c>
    </row>
    <row r="9" spans="1:23" ht="12.95" customHeight="1" x14ac:dyDescent="0.2">
      <c r="A9" s="29" t="s">
        <v>45</v>
      </c>
      <c r="B9" s="30">
        <v>171</v>
      </c>
      <c r="C9" s="18" t="str">
        <f>"F"&amp;B9</f>
        <v>F171</v>
      </c>
      <c r="D9" s="19" t="str">
        <f>"G"&amp;B9</f>
        <v>G171</v>
      </c>
      <c r="V9">
        <v>-3000</v>
      </c>
      <c r="W9">
        <f t="shared" si="0"/>
        <v>-6.2426834633348811E-2</v>
      </c>
    </row>
    <row r="10" spans="1:23" ht="12.95" customHeight="1" thickBot="1" x14ac:dyDescent="0.25">
      <c r="A10" s="15"/>
      <c r="B10" s="15"/>
      <c r="C10" s="5" t="s">
        <v>25</v>
      </c>
      <c r="D10" s="5" t="s">
        <v>26</v>
      </c>
      <c r="E10" s="15"/>
      <c r="V10">
        <v>-2000</v>
      </c>
      <c r="W10">
        <f t="shared" si="0"/>
        <v>-3.6606535556744348E-2</v>
      </c>
    </row>
    <row r="11" spans="1:23" ht="12.95" customHeight="1" x14ac:dyDescent="0.2">
      <c r="A11" s="15" t="s">
        <v>21</v>
      </c>
      <c r="B11" s="15"/>
      <c r="C11" s="17">
        <f ca="1">INTERCEPT(INDIRECT($D$9):G992,INDIRECT($C$9):F992)</f>
        <v>0.10152356508622534</v>
      </c>
      <c r="D11" s="4">
        <f>E11*F11</f>
        <v>-3.833045381005601E-3</v>
      </c>
      <c r="E11" s="66">
        <v>-3.833045381005601E-3</v>
      </c>
      <c r="F11">
        <v>1</v>
      </c>
      <c r="V11">
        <v>-1000</v>
      </c>
      <c r="W11">
        <f t="shared" si="0"/>
        <v>-1.7075272472629941E-2</v>
      </c>
    </row>
    <row r="12" spans="1:23" ht="12.95" customHeight="1" x14ac:dyDescent="0.2">
      <c r="A12" s="15" t="s">
        <v>22</v>
      </c>
      <c r="B12" s="15"/>
      <c r="C12" s="17">
        <f ca="1">SLOPE(INDIRECT($D$9):G992,INDIRECT($C$9):F992)</f>
        <v>-2.7343779906193011E-5</v>
      </c>
      <c r="D12" s="4">
        <f>E12*F12</f>
        <v>1.0097709095379306E-5</v>
      </c>
      <c r="E12" s="67">
        <v>0.10097709095379305</v>
      </c>
      <c r="F12" s="68">
        <v>1E-4</v>
      </c>
      <c r="V12">
        <v>0</v>
      </c>
      <c r="W12">
        <f t="shared" si="0"/>
        <v>-3.833045381005601E-3</v>
      </c>
    </row>
    <row r="13" spans="1:23" ht="12.95" customHeight="1" thickBot="1" x14ac:dyDescent="0.25">
      <c r="A13" s="15" t="s">
        <v>24</v>
      </c>
      <c r="B13" s="15"/>
      <c r="C13" s="4" t="s">
        <v>19</v>
      </c>
      <c r="D13" s="4">
        <f>E13*F13</f>
        <v>-3.1445179962450326E-9</v>
      </c>
      <c r="E13" s="69">
        <v>-0.31445179962450326</v>
      </c>
      <c r="F13" s="68">
        <v>1E-8</v>
      </c>
      <c r="V13">
        <v>1000</v>
      </c>
      <c r="W13">
        <f t="shared" si="0"/>
        <v>3.1201457181286737E-3</v>
      </c>
    </row>
    <row r="14" spans="1:23" ht="12.95" customHeight="1" x14ac:dyDescent="0.2">
      <c r="A14" s="15"/>
      <c r="B14" s="15"/>
      <c r="C14" s="15"/>
      <c r="E14">
        <f>SUM(T21:T9295)</f>
        <v>3.3902792100589905E-2</v>
      </c>
      <c r="V14">
        <v>2000</v>
      </c>
      <c r="W14">
        <f t="shared" si="0"/>
        <v>3.7843008247728811E-3</v>
      </c>
    </row>
    <row r="15" spans="1:23" ht="12.95" customHeight="1" x14ac:dyDescent="0.2">
      <c r="A15" s="20" t="s">
        <v>23</v>
      </c>
      <c r="B15" s="15"/>
      <c r="C15" s="21">
        <f ca="1">(C7+C11)+(C8+C12)*INT(MAX(F21:F3533))</f>
        <v>59894.312388931328</v>
      </c>
      <c r="E15" s="22" t="s">
        <v>49</v>
      </c>
      <c r="F15" s="65">
        <v>1</v>
      </c>
      <c r="V15">
        <v>3000</v>
      </c>
      <c r="W15">
        <f t="shared" si="0"/>
        <v>-1.8405800610729779E-3</v>
      </c>
    </row>
    <row r="16" spans="1:23" ht="12.95" customHeight="1" x14ac:dyDescent="0.2">
      <c r="A16" s="24" t="s">
        <v>9</v>
      </c>
      <c r="B16" s="15"/>
      <c r="C16" s="25">
        <f ca="1">+C8+C12</f>
        <v>1.9665666562200939</v>
      </c>
      <c r="E16" s="22" t="s">
        <v>42</v>
      </c>
      <c r="F16" s="23">
        <f ca="1">NOW()+15018.5+$C$5/24</f>
        <v>60320.817653472222</v>
      </c>
      <c r="V16">
        <v>4000</v>
      </c>
      <c r="W16">
        <f t="shared" si="0"/>
        <v>-1.3754496939408896E-2</v>
      </c>
    </row>
    <row r="17" spans="1:24" ht="12.95" customHeight="1" thickBot="1" x14ac:dyDescent="0.25">
      <c r="A17" s="22" t="s">
        <v>37</v>
      </c>
      <c r="B17" s="15"/>
      <c r="C17" s="15">
        <f>COUNT(C21:C2191)</f>
        <v>236</v>
      </c>
      <c r="E17" s="22" t="s">
        <v>50</v>
      </c>
      <c r="F17" s="23">
        <f ca="1">ROUND(2*(F16-$C$7)/$C$8,0)/2+F15</f>
        <v>9915</v>
      </c>
      <c r="V17">
        <v>5000</v>
      </c>
      <c r="W17">
        <f t="shared" si="0"/>
        <v>-3.1957449810234885E-2</v>
      </c>
    </row>
    <row r="18" spans="1:24" ht="12.95" customHeight="1" thickTop="1" thickBot="1" x14ac:dyDescent="0.25">
      <c r="A18" s="24" t="s">
        <v>10</v>
      </c>
      <c r="B18" s="15"/>
      <c r="C18" s="27">
        <f ca="1">+C15</f>
        <v>59894.312388931328</v>
      </c>
      <c r="D18" s="28">
        <f ca="1">+C16</f>
        <v>1.9665666562200939</v>
      </c>
      <c r="E18" s="22" t="s">
        <v>43</v>
      </c>
      <c r="F18" s="19">
        <f ca="1">ROUND(2*(F16-$C$15)/$C$16,0)/2+F15</f>
        <v>218</v>
      </c>
      <c r="V18">
        <v>6000</v>
      </c>
      <c r="W18">
        <f t="shared" si="0"/>
        <v>-5.6449438673550942E-2</v>
      </c>
    </row>
    <row r="19" spans="1:24" ht="12.95" customHeight="1" thickTop="1" x14ac:dyDescent="0.2">
      <c r="E19" s="22" t="s">
        <v>44</v>
      </c>
      <c r="F19" s="26">
        <f ca="1">+$C$15+$C$16*F18-15018.5-$C$5/24</f>
        <v>45304.919753320646</v>
      </c>
      <c r="V19">
        <v>7000</v>
      </c>
      <c r="W19">
        <f t="shared" si="0"/>
        <v>-8.7230463529357039E-2</v>
      </c>
    </row>
    <row r="20" spans="1:24" ht="12.95" customHeight="1" thickBot="1" x14ac:dyDescent="0.25">
      <c r="A20" s="5" t="s">
        <v>11</v>
      </c>
      <c r="B20" s="5" t="s">
        <v>12</v>
      </c>
      <c r="C20" s="5" t="s">
        <v>13</v>
      </c>
      <c r="D20" s="5" t="s">
        <v>18</v>
      </c>
      <c r="E20" s="5" t="s">
        <v>14</v>
      </c>
      <c r="F20" s="5" t="s">
        <v>15</v>
      </c>
      <c r="G20" s="5" t="s">
        <v>16</v>
      </c>
      <c r="H20" s="8" t="s">
        <v>64</v>
      </c>
      <c r="I20" s="8" t="s">
        <v>67</v>
      </c>
      <c r="J20" s="8" t="s">
        <v>61</v>
      </c>
      <c r="K20" s="8" t="s">
        <v>59</v>
      </c>
      <c r="L20" s="8" t="s">
        <v>693</v>
      </c>
      <c r="M20" s="8" t="s">
        <v>694</v>
      </c>
      <c r="N20" s="8" t="s">
        <v>695</v>
      </c>
      <c r="O20" s="8" t="s">
        <v>28</v>
      </c>
      <c r="P20" s="7" t="s">
        <v>27</v>
      </c>
      <c r="Q20" s="5" t="s">
        <v>20</v>
      </c>
      <c r="R20" s="7" t="s">
        <v>698</v>
      </c>
      <c r="S20" s="7" t="s">
        <v>697</v>
      </c>
      <c r="T20" s="7" t="s">
        <v>699</v>
      </c>
      <c r="U20" s="64" t="s">
        <v>696</v>
      </c>
      <c r="V20">
        <v>8000</v>
      </c>
      <c r="W20">
        <f t="shared" si="0"/>
        <v>-0.12430052437765322</v>
      </c>
      <c r="X20" s="7" t="s">
        <v>700</v>
      </c>
    </row>
    <row r="21" spans="1:24" ht="12.95" customHeight="1" x14ac:dyDescent="0.2">
      <c r="A21" s="19" t="s">
        <v>76</v>
      </c>
      <c r="B21" s="4" t="s">
        <v>33</v>
      </c>
      <c r="C21" s="51">
        <v>23398.249</v>
      </c>
      <c r="D21" s="51" t="s">
        <v>67</v>
      </c>
      <c r="E21" s="32">
        <f t="shared" ref="E21:E84" si="1">+(C21-C$7)/C$8</f>
        <v>-8861.0892741460611</v>
      </c>
      <c r="F21" s="32">
        <f t="shared" ref="F21:F84" si="2">ROUND(2*E21,0)/2</f>
        <v>-8861</v>
      </c>
      <c r="G21" s="32">
        <f t="shared" ref="G21:G52" si="3">+C21-(C$7+F21*C$8)</f>
        <v>-0.17556599999807077</v>
      </c>
      <c r="H21" s="32"/>
      <c r="I21" s="32">
        <f t="shared" ref="I21:I42" si="4">+G21</f>
        <v>-0.17556599999807077</v>
      </c>
      <c r="J21" s="32"/>
      <c r="K21" s="32"/>
      <c r="L21" s="32"/>
      <c r="M21" s="32"/>
      <c r="O21" s="32"/>
      <c r="P21" s="32">
        <f t="shared" ref="P21:P84" si="5">+D$11+D$12*F21+D$13*F21^2</f>
        <v>-0.34020797457660967</v>
      </c>
      <c r="Q21" s="33">
        <f t="shared" ref="Q21:Q84" si="6">+C21-15018.5</f>
        <v>8379.7489999999998</v>
      </c>
      <c r="S21" s="4">
        <v>0.1</v>
      </c>
    </row>
    <row r="22" spans="1:24" ht="12.95" customHeight="1" x14ac:dyDescent="0.2">
      <c r="A22" s="19" t="s">
        <v>81</v>
      </c>
      <c r="B22" s="4" t="s">
        <v>33</v>
      </c>
      <c r="C22" s="51">
        <v>24035.436000000002</v>
      </c>
      <c r="D22" s="51" t="s">
        <v>67</v>
      </c>
      <c r="E22" s="32">
        <f t="shared" si="1"/>
        <v>-8537.0839125920229</v>
      </c>
      <c r="F22" s="32">
        <f t="shared" si="2"/>
        <v>-8537</v>
      </c>
      <c r="G22" s="32">
        <f t="shared" si="3"/>
        <v>-0.16502199999740697</v>
      </c>
      <c r="H22" s="32"/>
      <c r="I22" s="32">
        <f t="shared" si="4"/>
        <v>-0.16502199999740697</v>
      </c>
      <c r="J22" s="32"/>
      <c r="K22" s="32"/>
      <c r="L22" s="32"/>
      <c r="M22" s="32"/>
      <c r="O22" s="32"/>
      <c r="P22" s="32">
        <f t="shared" si="5"/>
        <v>-0.31921081982173732</v>
      </c>
      <c r="Q22" s="33">
        <f t="shared" si="6"/>
        <v>9016.9360000000015</v>
      </c>
      <c r="S22" s="4">
        <v>0.1</v>
      </c>
    </row>
    <row r="23" spans="1:24" ht="12.95" customHeight="1" x14ac:dyDescent="0.2">
      <c r="A23" s="19" t="s">
        <v>86</v>
      </c>
      <c r="B23" s="4" t="s">
        <v>33</v>
      </c>
      <c r="C23" s="51">
        <v>24385.481</v>
      </c>
      <c r="D23" s="51" t="s">
        <v>67</v>
      </c>
      <c r="E23" s="32">
        <f t="shared" si="1"/>
        <v>-8359.0883527560836</v>
      </c>
      <c r="F23" s="32">
        <f t="shared" si="2"/>
        <v>-8359</v>
      </c>
      <c r="G23" s="32">
        <f t="shared" si="3"/>
        <v>-0.17375399999946239</v>
      </c>
      <c r="H23" s="32"/>
      <c r="I23" s="32">
        <f t="shared" si="4"/>
        <v>-0.17375399999946239</v>
      </c>
      <c r="J23" s="32"/>
      <c r="K23" s="32"/>
      <c r="L23" s="32"/>
      <c r="M23" s="32"/>
      <c r="O23" s="32"/>
      <c r="P23" s="32">
        <f t="shared" si="5"/>
        <v>-0.30795632746326884</v>
      </c>
      <c r="Q23" s="33">
        <f t="shared" si="6"/>
        <v>9366.9809999999998</v>
      </c>
      <c r="S23" s="4">
        <v>0.1</v>
      </c>
    </row>
    <row r="24" spans="1:24" ht="12.95" customHeight="1" x14ac:dyDescent="0.2">
      <c r="A24" s="19" t="s">
        <v>91</v>
      </c>
      <c r="B24" s="4" t="s">
        <v>33</v>
      </c>
      <c r="C24" s="51">
        <v>25089.528999999999</v>
      </c>
      <c r="D24" s="51" t="s">
        <v>67</v>
      </c>
      <c r="E24" s="32">
        <f t="shared" si="1"/>
        <v>-8001.0846163468404</v>
      </c>
      <c r="F24" s="32">
        <f t="shared" si="2"/>
        <v>-8001</v>
      </c>
      <c r="G24" s="32">
        <f t="shared" si="3"/>
        <v>-0.16640600000027916</v>
      </c>
      <c r="H24" s="32"/>
      <c r="I24" s="32">
        <f t="shared" si="4"/>
        <v>-0.16640600000027916</v>
      </c>
      <c r="J24" s="32"/>
      <c r="K24" s="32"/>
      <c r="L24" s="32"/>
      <c r="M24" s="32"/>
      <c r="O24" s="32"/>
      <c r="P24" s="32">
        <f t="shared" si="5"/>
        <v>-0.2859242830452754</v>
      </c>
      <c r="Q24" s="33">
        <f t="shared" si="6"/>
        <v>10071.028999999999</v>
      </c>
      <c r="S24" s="4">
        <v>0.1</v>
      </c>
    </row>
    <row r="25" spans="1:24" ht="12.95" customHeight="1" x14ac:dyDescent="0.2">
      <c r="A25" s="19" t="s">
        <v>96</v>
      </c>
      <c r="B25" s="4" t="s">
        <v>33</v>
      </c>
      <c r="C25" s="51">
        <v>28804.425999999999</v>
      </c>
      <c r="D25" s="51" t="s">
        <v>67</v>
      </c>
      <c r="E25" s="32">
        <f t="shared" si="1"/>
        <v>-6112.0841414140377</v>
      </c>
      <c r="F25" s="32">
        <f t="shared" si="2"/>
        <v>-6112</v>
      </c>
      <c r="G25" s="32">
        <f t="shared" si="3"/>
        <v>-0.16547199999695295</v>
      </c>
      <c r="H25" s="32"/>
      <c r="I25" s="32">
        <f t="shared" si="4"/>
        <v>-0.16547199999695295</v>
      </c>
      <c r="J25" s="32"/>
      <c r="K25" s="32"/>
      <c r="L25" s="32"/>
      <c r="M25" s="32"/>
      <c r="O25" s="32"/>
      <c r="P25" s="32">
        <f t="shared" si="5"/>
        <v>-0.18301856825748331</v>
      </c>
      <c r="Q25" s="33">
        <f t="shared" si="6"/>
        <v>13785.925999999999</v>
      </c>
      <c r="S25" s="4">
        <v>0.1</v>
      </c>
    </row>
    <row r="26" spans="1:24" ht="12.95" customHeight="1" x14ac:dyDescent="0.2">
      <c r="A26" s="19" t="s">
        <v>101</v>
      </c>
      <c r="B26" s="4" t="s">
        <v>33</v>
      </c>
      <c r="C26" s="51">
        <v>33172.294000000002</v>
      </c>
      <c r="D26" s="51" t="s">
        <v>67</v>
      </c>
      <c r="E26" s="32">
        <f t="shared" si="1"/>
        <v>-3891.0522456592439</v>
      </c>
      <c r="F26" s="32">
        <f t="shared" si="2"/>
        <v>-3891</v>
      </c>
      <c r="G26" s="32">
        <f t="shared" si="3"/>
        <v>-0.10274599999684142</v>
      </c>
      <c r="H26" s="32"/>
      <c r="I26" s="32">
        <f t="shared" si="4"/>
        <v>-0.10274599999684142</v>
      </c>
      <c r="J26" s="32"/>
      <c r="K26" s="32"/>
      <c r="L26" s="32"/>
      <c r="M26" s="32"/>
      <c r="O26" s="32"/>
      <c r="P26" s="32">
        <f t="shared" si="5"/>
        <v>-9.0730859736634722E-2</v>
      </c>
      <c r="Q26" s="33">
        <f t="shared" si="6"/>
        <v>18153.794000000002</v>
      </c>
      <c r="R26">
        <f t="shared" ref="R26:R57" si="7">+(P26-G26)^2</f>
        <v>1.4436359547243986E-4</v>
      </c>
      <c r="S26" s="4">
        <v>0.1</v>
      </c>
      <c r="T26">
        <f t="shared" ref="T26:T89" si="8">+S26*R26</f>
        <v>1.4436359547243986E-5</v>
      </c>
      <c r="X26">
        <f t="shared" ref="X26:X57" si="9">(G26-P26)</f>
        <v>-1.2015140260206697E-2</v>
      </c>
    </row>
    <row r="27" spans="1:24" ht="12.95" customHeight="1" x14ac:dyDescent="0.2">
      <c r="A27" s="19" t="s">
        <v>105</v>
      </c>
      <c r="B27" s="4" t="s">
        <v>33</v>
      </c>
      <c r="C27" s="51">
        <v>33872.406000000003</v>
      </c>
      <c r="D27" s="51" t="s">
        <v>67</v>
      </c>
      <c r="E27" s="32">
        <f t="shared" si="1"/>
        <v>-3535.0499391333415</v>
      </c>
      <c r="F27" s="32">
        <f t="shared" si="2"/>
        <v>-3535</v>
      </c>
      <c r="G27" s="32">
        <f t="shared" si="3"/>
        <v>-9.8209999996470287E-2</v>
      </c>
      <c r="H27" s="32"/>
      <c r="I27" s="32">
        <f t="shared" si="4"/>
        <v>-9.8209999996470287E-2</v>
      </c>
      <c r="J27" s="32"/>
      <c r="K27" s="32"/>
      <c r="L27" s="32"/>
      <c r="M27" s="32"/>
      <c r="O27" s="32"/>
      <c r="P27" s="32">
        <f t="shared" si="5"/>
        <v>-7.8823051430798527E-2</v>
      </c>
      <c r="Q27" s="33">
        <f t="shared" si="6"/>
        <v>18853.906000000003</v>
      </c>
      <c r="R27">
        <f t="shared" si="7"/>
        <v>3.7585377468800233E-4</v>
      </c>
      <c r="S27" s="4">
        <v>0.1</v>
      </c>
      <c r="T27">
        <f t="shared" si="8"/>
        <v>3.7585377468800235E-5</v>
      </c>
      <c r="X27">
        <f t="shared" si="9"/>
        <v>-1.9386948565671761E-2</v>
      </c>
    </row>
    <row r="28" spans="1:24" ht="12.95" customHeight="1" x14ac:dyDescent="0.2">
      <c r="A28" s="19" t="s">
        <v>109</v>
      </c>
      <c r="B28" s="4" t="s">
        <v>33</v>
      </c>
      <c r="C28" s="51">
        <v>34222.462</v>
      </c>
      <c r="D28" s="51" t="s">
        <v>67</v>
      </c>
      <c r="E28" s="32">
        <f t="shared" si="1"/>
        <v>-3357.0487858703918</v>
      </c>
      <c r="F28" s="32">
        <f t="shared" si="2"/>
        <v>-3357</v>
      </c>
      <c r="G28" s="32">
        <f t="shared" si="3"/>
        <v>-9.59419999999227E-2</v>
      </c>
      <c r="H28" s="32"/>
      <c r="I28" s="32">
        <f t="shared" si="4"/>
        <v>-9.59419999999227E-2</v>
      </c>
      <c r="J28" s="32"/>
      <c r="K28" s="32"/>
      <c r="L28" s="32"/>
      <c r="M28" s="32"/>
      <c r="O28" s="32"/>
      <c r="P28" s="32">
        <f t="shared" si="5"/>
        <v>-7.3168040002459522E-2</v>
      </c>
      <c r="Q28" s="33">
        <f t="shared" si="6"/>
        <v>19203.962</v>
      </c>
      <c r="R28">
        <f t="shared" si="7"/>
        <v>5.1865325396605304E-4</v>
      </c>
      <c r="S28" s="4">
        <v>0.1</v>
      </c>
      <c r="T28">
        <f t="shared" si="8"/>
        <v>5.186532539660531E-5</v>
      </c>
      <c r="X28">
        <f t="shared" si="9"/>
        <v>-2.2773959997463178E-2</v>
      </c>
    </row>
    <row r="29" spans="1:24" ht="12.95" customHeight="1" x14ac:dyDescent="0.2">
      <c r="A29" s="19" t="s">
        <v>113</v>
      </c>
      <c r="B29" s="4" t="s">
        <v>33</v>
      </c>
      <c r="C29" s="51">
        <v>34226.383000000002</v>
      </c>
      <c r="D29" s="51" t="s">
        <v>67</v>
      </c>
      <c r="E29" s="32">
        <f t="shared" si="1"/>
        <v>-3355.0549833875193</v>
      </c>
      <c r="F29" s="32">
        <f t="shared" si="2"/>
        <v>-3355</v>
      </c>
      <c r="G29" s="32">
        <f t="shared" si="3"/>
        <v>-0.10812999999325257</v>
      </c>
      <c r="H29" s="32"/>
      <c r="I29" s="32">
        <f t="shared" si="4"/>
        <v>-0.10812999999325257</v>
      </c>
      <c r="J29" s="32"/>
      <c r="K29" s="32"/>
      <c r="L29" s="32"/>
      <c r="M29" s="32"/>
      <c r="O29" s="32"/>
      <c r="P29" s="32">
        <f t="shared" si="5"/>
        <v>-7.3105632574687163E-2</v>
      </c>
      <c r="Q29" s="33">
        <f t="shared" si="6"/>
        <v>19207.883000000002</v>
      </c>
      <c r="R29">
        <f t="shared" si="7"/>
        <v>1.2267063130706659E-3</v>
      </c>
      <c r="S29" s="4">
        <v>0.1</v>
      </c>
      <c r="T29">
        <f t="shared" si="8"/>
        <v>1.2267063130706659E-4</v>
      </c>
      <c r="X29">
        <f t="shared" si="9"/>
        <v>-3.5024367418565405E-2</v>
      </c>
    </row>
    <row r="30" spans="1:24" ht="12.95" customHeight="1" x14ac:dyDescent="0.2">
      <c r="A30" s="19" t="s">
        <v>117</v>
      </c>
      <c r="B30" s="4" t="s">
        <v>33</v>
      </c>
      <c r="C30" s="51">
        <v>34548.925999999999</v>
      </c>
      <c r="D30" s="51" t="s">
        <v>67</v>
      </c>
      <c r="E30" s="32">
        <f t="shared" si="1"/>
        <v>-3191.0440080667377</v>
      </c>
      <c r="F30" s="32">
        <f t="shared" si="2"/>
        <v>-3191</v>
      </c>
      <c r="G30" s="32">
        <f t="shared" si="3"/>
        <v>-8.6545999998634215E-2</v>
      </c>
      <c r="H30" s="32"/>
      <c r="I30" s="32">
        <f t="shared" si="4"/>
        <v>-8.6545999998634215E-2</v>
      </c>
      <c r="J30" s="32"/>
      <c r="K30" s="32"/>
      <c r="L30" s="32"/>
      <c r="M30" s="32"/>
      <c r="O30" s="32"/>
      <c r="P30" s="32">
        <f t="shared" si="5"/>
        <v>-6.8073829855284082E-2</v>
      </c>
      <c r="Q30" s="33">
        <f t="shared" si="6"/>
        <v>19530.425999999999</v>
      </c>
      <c r="R30">
        <f t="shared" si="7"/>
        <v>3.4122106980487608E-4</v>
      </c>
      <c r="S30" s="4">
        <v>0.1</v>
      </c>
      <c r="T30">
        <f t="shared" si="8"/>
        <v>3.4122106980487609E-5</v>
      </c>
      <c r="X30">
        <f t="shared" si="9"/>
        <v>-1.8472170143350133E-2</v>
      </c>
    </row>
    <row r="31" spans="1:24" ht="12.95" customHeight="1" x14ac:dyDescent="0.2">
      <c r="A31" s="19" t="s">
        <v>113</v>
      </c>
      <c r="B31" s="4" t="s">
        <v>33</v>
      </c>
      <c r="C31" s="51">
        <v>34576.461000000003</v>
      </c>
      <c r="D31" s="51" t="s">
        <v>67</v>
      </c>
      <c r="E31" s="32">
        <f t="shared" si="1"/>
        <v>-3177.0426432705449</v>
      </c>
      <c r="F31" s="32">
        <f t="shared" si="2"/>
        <v>-3177</v>
      </c>
      <c r="G31" s="32">
        <f t="shared" si="3"/>
        <v>-8.3861999992222991E-2</v>
      </c>
      <c r="H31" s="32"/>
      <c r="I31" s="32">
        <f t="shared" si="4"/>
        <v>-8.3861999992222991E-2</v>
      </c>
      <c r="J31" s="32"/>
      <c r="K31" s="32"/>
      <c r="L31" s="32"/>
      <c r="M31" s="32"/>
      <c r="O31" s="32"/>
      <c r="P31" s="32">
        <f t="shared" si="5"/>
        <v>-6.7652121859547526E-2</v>
      </c>
      <c r="Q31" s="33">
        <f t="shared" si="6"/>
        <v>19557.961000000003</v>
      </c>
      <c r="R31">
        <f t="shared" si="7"/>
        <v>2.6276014907619021E-4</v>
      </c>
      <c r="S31" s="4">
        <v>0.1</v>
      </c>
      <c r="T31">
        <f t="shared" si="8"/>
        <v>2.6276014907619021E-5</v>
      </c>
      <c r="X31">
        <f t="shared" si="9"/>
        <v>-1.6209878132675465E-2</v>
      </c>
    </row>
    <row r="32" spans="1:24" ht="12.95" customHeight="1" x14ac:dyDescent="0.2">
      <c r="A32" s="19" t="s">
        <v>124</v>
      </c>
      <c r="B32" s="4" t="s">
        <v>33</v>
      </c>
      <c r="C32" s="51">
        <v>34989.451999999997</v>
      </c>
      <c r="D32" s="51" t="s">
        <v>67</v>
      </c>
      <c r="E32" s="32">
        <f t="shared" si="1"/>
        <v>-2967.0394601020848</v>
      </c>
      <c r="F32" s="32">
        <f t="shared" si="2"/>
        <v>-2967</v>
      </c>
      <c r="G32" s="32">
        <f t="shared" si="3"/>
        <v>-7.7601999997568782E-2</v>
      </c>
      <c r="H32" s="32"/>
      <c r="I32" s="32">
        <f t="shared" si="4"/>
        <v>-7.7601999997568782E-2</v>
      </c>
      <c r="J32" s="32"/>
      <c r="K32" s="32"/>
      <c r="L32" s="32"/>
      <c r="M32" s="32"/>
      <c r="O32" s="32"/>
      <c r="P32" s="32">
        <f t="shared" si="5"/>
        <v>-6.1474420050042687E-2</v>
      </c>
      <c r="Q32" s="33">
        <f t="shared" si="6"/>
        <v>19970.951999999997</v>
      </c>
      <c r="R32">
        <f t="shared" si="7"/>
        <v>2.6009883496384579E-4</v>
      </c>
      <c r="S32" s="4">
        <v>0.1</v>
      </c>
      <c r="T32">
        <f t="shared" si="8"/>
        <v>2.600988349638458E-5</v>
      </c>
      <c r="X32">
        <f t="shared" si="9"/>
        <v>-1.6127579947526095E-2</v>
      </c>
    </row>
    <row r="33" spans="1:24" ht="12.95" customHeight="1" x14ac:dyDescent="0.2">
      <c r="A33" s="19" t="s">
        <v>128</v>
      </c>
      <c r="B33" s="4" t="s">
        <v>33</v>
      </c>
      <c r="C33" s="51">
        <v>35341.478000000003</v>
      </c>
      <c r="D33" s="51" t="s">
        <v>67</v>
      </c>
      <c r="E33" s="32">
        <f t="shared" si="1"/>
        <v>-2788.0365749107309</v>
      </c>
      <c r="F33" s="32">
        <f t="shared" si="2"/>
        <v>-2788</v>
      </c>
      <c r="G33" s="32">
        <f t="shared" si="3"/>
        <v>-7.1927999990293756E-2</v>
      </c>
      <c r="H33" s="32"/>
      <c r="I33" s="32">
        <f t="shared" si="4"/>
        <v>-7.1927999990293756E-2</v>
      </c>
      <c r="J33" s="32"/>
      <c r="K33" s="32"/>
      <c r="L33" s="32"/>
      <c r="M33" s="32"/>
      <c r="O33" s="32"/>
      <c r="P33" s="32">
        <f t="shared" si="5"/>
        <v>-5.6427620630727954E-2</v>
      </c>
      <c r="Q33" s="33">
        <f t="shared" si="6"/>
        <v>20322.978000000003</v>
      </c>
      <c r="R33">
        <f t="shared" si="7"/>
        <v>2.4026176029045356E-4</v>
      </c>
      <c r="S33" s="4">
        <v>0.1</v>
      </c>
      <c r="T33">
        <f t="shared" si="8"/>
        <v>2.4026176029045358E-5</v>
      </c>
      <c r="X33">
        <f t="shared" si="9"/>
        <v>-1.5500379359565802E-2</v>
      </c>
    </row>
    <row r="34" spans="1:24" ht="12.95" customHeight="1" x14ac:dyDescent="0.2">
      <c r="A34" s="19" t="s">
        <v>132</v>
      </c>
      <c r="B34" s="4" t="s">
        <v>33</v>
      </c>
      <c r="C34" s="51">
        <v>35343.453000000001</v>
      </c>
      <c r="D34" s="51" t="s">
        <v>67</v>
      </c>
      <c r="E34" s="32">
        <f t="shared" si="1"/>
        <v>-2787.0323005155083</v>
      </c>
      <c r="F34" s="32">
        <f t="shared" si="2"/>
        <v>-2787</v>
      </c>
      <c r="G34" s="32">
        <f t="shared" si="3"/>
        <v>-6.3521999996737577E-2</v>
      </c>
      <c r="H34" s="32"/>
      <c r="I34" s="32">
        <f t="shared" si="4"/>
        <v>-6.3521999996737577E-2</v>
      </c>
      <c r="J34" s="32"/>
      <c r="K34" s="32"/>
      <c r="L34" s="32"/>
      <c r="M34" s="32"/>
      <c r="O34" s="32"/>
      <c r="P34" s="32">
        <f t="shared" si="5"/>
        <v>-5.6399992233803507E-2</v>
      </c>
      <c r="Q34" s="33">
        <f t="shared" si="6"/>
        <v>20324.953000000001</v>
      </c>
      <c r="R34">
        <f t="shared" si="7"/>
        <v>5.0722994575293155E-5</v>
      </c>
      <c r="S34" s="4">
        <v>0.1</v>
      </c>
      <c r="T34">
        <f t="shared" si="8"/>
        <v>5.0722994575293157E-6</v>
      </c>
      <c r="X34">
        <f t="shared" si="9"/>
        <v>-7.1220077629340697E-3</v>
      </c>
    </row>
    <row r="35" spans="1:24" ht="12.95" customHeight="1" x14ac:dyDescent="0.2">
      <c r="A35" s="19" t="s">
        <v>132</v>
      </c>
      <c r="B35" s="4" t="s">
        <v>33</v>
      </c>
      <c r="C35" s="51">
        <v>35345.417999999998</v>
      </c>
      <c r="D35" s="51" t="s">
        <v>67</v>
      </c>
      <c r="E35" s="32">
        <f t="shared" si="1"/>
        <v>-2786.0331110539337</v>
      </c>
      <c r="F35" s="32">
        <f t="shared" si="2"/>
        <v>-2786</v>
      </c>
      <c r="G35" s="32">
        <f t="shared" si="3"/>
        <v>-6.5115999997942708E-2</v>
      </c>
      <c r="H35" s="32"/>
      <c r="I35" s="32">
        <f t="shared" si="4"/>
        <v>-6.5115999997942708E-2</v>
      </c>
      <c r="J35" s="32"/>
      <c r="K35" s="32"/>
      <c r="L35" s="32"/>
      <c r="M35" s="32"/>
      <c r="O35" s="32"/>
      <c r="P35" s="32">
        <f t="shared" si="5"/>
        <v>-5.6372370125915054E-2</v>
      </c>
      <c r="Q35" s="33">
        <f t="shared" si="6"/>
        <v>20326.917999999998</v>
      </c>
      <c r="R35">
        <f t="shared" si="7"/>
        <v>7.6451063339014335E-5</v>
      </c>
      <c r="S35" s="4">
        <v>0.1</v>
      </c>
      <c r="T35">
        <f t="shared" si="8"/>
        <v>7.6451063339014335E-6</v>
      </c>
      <c r="X35">
        <f t="shared" si="9"/>
        <v>-8.7436298720276542E-3</v>
      </c>
    </row>
    <row r="36" spans="1:24" ht="12.95" customHeight="1" x14ac:dyDescent="0.2">
      <c r="A36" s="19" t="s">
        <v>140</v>
      </c>
      <c r="B36" s="4" t="s">
        <v>33</v>
      </c>
      <c r="C36" s="51">
        <v>36401.49</v>
      </c>
      <c r="D36" s="51" t="s">
        <v>67</v>
      </c>
      <c r="E36" s="32">
        <f t="shared" si="1"/>
        <v>-2249.027506440068</v>
      </c>
      <c r="F36" s="32">
        <f t="shared" si="2"/>
        <v>-2249</v>
      </c>
      <c r="G36" s="32">
        <f t="shared" si="3"/>
        <v>-5.4093999999167863E-2</v>
      </c>
      <c r="H36" s="32"/>
      <c r="I36" s="32">
        <f t="shared" si="4"/>
        <v>-5.4093999999167863E-2</v>
      </c>
      <c r="J36" s="32"/>
      <c r="K36" s="32"/>
      <c r="L36" s="32"/>
      <c r="M36" s="32"/>
      <c r="O36" s="32"/>
      <c r="P36" s="32">
        <f t="shared" si="5"/>
        <v>-4.2447768306039031E-2</v>
      </c>
      <c r="Q36" s="33">
        <f t="shared" si="6"/>
        <v>21382.989999999998</v>
      </c>
      <c r="R36">
        <f t="shared" si="7"/>
        <v>1.3563471265003846E-4</v>
      </c>
      <c r="S36" s="4">
        <v>0.1</v>
      </c>
      <c r="T36">
        <f t="shared" si="8"/>
        <v>1.3563471265003846E-5</v>
      </c>
      <c r="X36">
        <f t="shared" si="9"/>
        <v>-1.1646231693128832E-2</v>
      </c>
    </row>
    <row r="37" spans="1:24" ht="12.95" customHeight="1" x14ac:dyDescent="0.2">
      <c r="A37" s="19" t="s">
        <v>140</v>
      </c>
      <c r="B37" s="4" t="s">
        <v>33</v>
      </c>
      <c r="C37" s="51">
        <v>36407.394</v>
      </c>
      <c r="D37" s="51" t="s">
        <v>67</v>
      </c>
      <c r="E37" s="32">
        <f t="shared" si="1"/>
        <v>-2246.0253616150549</v>
      </c>
      <c r="F37" s="32">
        <f t="shared" si="2"/>
        <v>-2246</v>
      </c>
      <c r="G37" s="32">
        <f t="shared" si="3"/>
        <v>-4.9875999997311737E-2</v>
      </c>
      <c r="H37" s="32"/>
      <c r="I37" s="32">
        <f t="shared" si="4"/>
        <v>-4.9875999997311737E-2</v>
      </c>
      <c r="J37" s="32"/>
      <c r="K37" s="32"/>
      <c r="L37" s="32"/>
      <c r="M37" s="32"/>
      <c r="O37" s="32"/>
      <c r="P37" s="32">
        <f t="shared" si="5"/>
        <v>-4.2375071353573532E-2</v>
      </c>
      <c r="Q37" s="33">
        <f t="shared" si="6"/>
        <v>21388.894</v>
      </c>
      <c r="R37">
        <f t="shared" si="7"/>
        <v>5.6263930518452276E-5</v>
      </c>
      <c r="S37" s="4">
        <v>0.1</v>
      </c>
      <c r="T37">
        <f t="shared" si="8"/>
        <v>5.6263930518452283E-6</v>
      </c>
      <c r="X37">
        <f t="shared" si="9"/>
        <v>-7.5009286437382056E-3</v>
      </c>
    </row>
    <row r="38" spans="1:24" ht="12.95" customHeight="1" x14ac:dyDescent="0.2">
      <c r="A38" s="19" t="s">
        <v>147</v>
      </c>
      <c r="B38" s="4" t="s">
        <v>33</v>
      </c>
      <c r="C38" s="51">
        <v>36761.402999999998</v>
      </c>
      <c r="D38" s="51" t="s">
        <v>67</v>
      </c>
      <c r="E38" s="32">
        <f t="shared" si="1"/>
        <v>-2066.0141340815635</v>
      </c>
      <c r="F38" s="32">
        <f t="shared" si="2"/>
        <v>-2066</v>
      </c>
      <c r="G38" s="32">
        <f t="shared" si="3"/>
        <v>-2.7796000002126675E-2</v>
      </c>
      <c r="H38" s="32"/>
      <c r="I38" s="32">
        <f t="shared" si="4"/>
        <v>-2.7796000002126675E-2</v>
      </c>
      <c r="J38" s="32"/>
      <c r="K38" s="32"/>
      <c r="L38" s="32"/>
      <c r="M38" s="32"/>
      <c r="O38" s="32"/>
      <c r="P38" s="32">
        <f t="shared" si="5"/>
        <v>-3.8116834628439712E-2</v>
      </c>
      <c r="Q38" s="33">
        <f t="shared" si="6"/>
        <v>21742.902999999998</v>
      </c>
      <c r="R38">
        <f t="shared" si="7"/>
        <v>1.0651962738370217E-4</v>
      </c>
      <c r="S38" s="4">
        <v>0.1</v>
      </c>
      <c r="T38">
        <f t="shared" si="8"/>
        <v>1.0651962738370218E-5</v>
      </c>
      <c r="X38">
        <f t="shared" si="9"/>
        <v>1.0320834626313037E-2</v>
      </c>
    </row>
    <row r="39" spans="1:24" ht="12.95" customHeight="1" x14ac:dyDescent="0.2">
      <c r="A39" s="19" t="s">
        <v>152</v>
      </c>
      <c r="B39" s="4" t="s">
        <v>33</v>
      </c>
      <c r="C39" s="51">
        <v>39064.288999999997</v>
      </c>
      <c r="D39" s="51" t="s">
        <v>67</v>
      </c>
      <c r="E39" s="32">
        <f t="shared" si="1"/>
        <v>-895.01188348993242</v>
      </c>
      <c r="F39" s="32">
        <f t="shared" si="2"/>
        <v>-895</v>
      </c>
      <c r="G39" s="32">
        <f t="shared" si="3"/>
        <v>-2.3370000002614688E-2</v>
      </c>
      <c r="H39" s="32"/>
      <c r="I39" s="32">
        <f t="shared" si="4"/>
        <v>-2.3370000002614688E-2</v>
      </c>
      <c r="J39" s="32"/>
      <c r="K39" s="32"/>
      <c r="L39" s="32"/>
      <c r="M39" s="32"/>
      <c r="O39" s="32"/>
      <c r="P39" s="32">
        <f t="shared" si="5"/>
        <v>-1.5389332549312257E-2</v>
      </c>
      <c r="Q39" s="33">
        <f t="shared" si="6"/>
        <v>24045.788999999997</v>
      </c>
      <c r="R39">
        <f t="shared" si="7"/>
        <v>6.3691053000200702E-5</v>
      </c>
      <c r="S39" s="4">
        <v>0.1</v>
      </c>
      <c r="T39">
        <f t="shared" si="8"/>
        <v>6.3691053000200703E-6</v>
      </c>
      <c r="X39">
        <f t="shared" si="9"/>
        <v>-7.9806674533024306E-3</v>
      </c>
    </row>
    <row r="40" spans="1:24" ht="12.95" customHeight="1" x14ac:dyDescent="0.2">
      <c r="A40" s="10" t="s">
        <v>32</v>
      </c>
      <c r="B40" s="11" t="s">
        <v>33</v>
      </c>
      <c r="C40" s="10">
        <v>40446.811000000002</v>
      </c>
      <c r="D40" s="31"/>
      <c r="E40" s="32">
        <f t="shared" si="1"/>
        <v>-192.0086199795156</v>
      </c>
      <c r="F40" s="32">
        <f t="shared" si="2"/>
        <v>-192</v>
      </c>
      <c r="G40" s="32">
        <f t="shared" si="3"/>
        <v>-1.6951999998127576E-2</v>
      </c>
      <c r="H40" s="32"/>
      <c r="I40" s="32">
        <f t="shared" si="4"/>
        <v>-1.6951999998127576E-2</v>
      </c>
      <c r="K40" s="32"/>
      <c r="L40" s="32"/>
      <c r="M40" s="32"/>
      <c r="N40" s="32"/>
      <c r="O40" s="32"/>
      <c r="P40" s="32">
        <f t="shared" si="5"/>
        <v>-5.8877250387320054E-3</v>
      </c>
      <c r="Q40" s="33">
        <f t="shared" si="6"/>
        <v>25428.311000000002</v>
      </c>
      <c r="R40">
        <f t="shared" si="7"/>
        <v>1.2241818037710787E-4</v>
      </c>
      <c r="S40" s="4">
        <v>0.1</v>
      </c>
      <c r="T40">
        <f t="shared" si="8"/>
        <v>1.2241818037710787E-5</v>
      </c>
      <c r="X40">
        <f t="shared" si="9"/>
        <v>-1.1064274959395571E-2</v>
      </c>
    </row>
    <row r="41" spans="1:24" ht="12.95" customHeight="1" x14ac:dyDescent="0.2">
      <c r="A41" s="10" t="s">
        <v>32</v>
      </c>
      <c r="B41" s="11" t="s">
        <v>33</v>
      </c>
      <c r="C41" s="10">
        <v>40454.688000000002</v>
      </c>
      <c r="D41" s="31"/>
      <c r="E41" s="32">
        <f t="shared" si="1"/>
        <v>-188.00321774600914</v>
      </c>
      <c r="F41" s="32">
        <f t="shared" si="2"/>
        <v>-188</v>
      </c>
      <c r="G41" s="32">
        <f t="shared" si="3"/>
        <v>-6.327999995846767E-3</v>
      </c>
      <c r="H41" s="32"/>
      <c r="I41" s="32">
        <f t="shared" si="4"/>
        <v>-6.327999995846767E-3</v>
      </c>
      <c r="K41" s="32"/>
      <c r="L41" s="32"/>
      <c r="M41" s="32"/>
      <c r="N41" s="32"/>
      <c r="O41" s="32"/>
      <c r="P41" s="32">
        <f t="shared" si="5"/>
        <v>-5.8425545349961956E-3</v>
      </c>
      <c r="Q41" s="33">
        <f t="shared" si="6"/>
        <v>25436.188000000002</v>
      </c>
      <c r="R41">
        <f t="shared" si="7"/>
        <v>2.3565729546042365E-7</v>
      </c>
      <c r="S41" s="4">
        <v>0.1</v>
      </c>
      <c r="T41">
        <f t="shared" si="8"/>
        <v>2.3565729546042367E-8</v>
      </c>
      <c r="X41">
        <f t="shared" si="9"/>
        <v>-4.8544546085057139E-4</v>
      </c>
    </row>
    <row r="42" spans="1:24" ht="12.95" customHeight="1" x14ac:dyDescent="0.2">
      <c r="A42" s="10" t="s">
        <v>32</v>
      </c>
      <c r="B42" s="11" t="s">
        <v>33</v>
      </c>
      <c r="C42" s="10">
        <v>40456.673999999999</v>
      </c>
      <c r="D42" s="31"/>
      <c r="E42" s="32">
        <f t="shared" si="1"/>
        <v>-186.99334992377581</v>
      </c>
      <c r="F42" s="32">
        <f t="shared" si="2"/>
        <v>-187</v>
      </c>
      <c r="G42" s="32">
        <f t="shared" si="3"/>
        <v>1.3078000003588386E-2</v>
      </c>
      <c r="H42" s="32"/>
      <c r="I42" s="32">
        <f t="shared" si="4"/>
        <v>1.3078000003588386E-2</v>
      </c>
      <c r="K42" s="32"/>
      <c r="L42" s="32"/>
      <c r="M42" s="32"/>
      <c r="N42" s="32"/>
      <c r="O42" s="32"/>
      <c r="P42" s="32">
        <f t="shared" si="5"/>
        <v>-5.8312776316522237E-3</v>
      </c>
      <c r="Q42" s="33">
        <f t="shared" si="6"/>
        <v>25438.173999999999</v>
      </c>
      <c r="R42">
        <f t="shared" si="7"/>
        <v>3.5756078068661067E-4</v>
      </c>
      <c r="S42" s="4">
        <v>0.1</v>
      </c>
      <c r="T42">
        <f t="shared" si="8"/>
        <v>3.5756078068661068E-5</v>
      </c>
      <c r="X42">
        <f t="shared" si="9"/>
        <v>1.8909277635240609E-2</v>
      </c>
    </row>
    <row r="43" spans="1:24" ht="12.95" customHeight="1" x14ac:dyDescent="0.2">
      <c r="A43" s="12" t="s">
        <v>34</v>
      </c>
      <c r="B43" s="11"/>
      <c r="C43" s="10">
        <v>40476.324000000001</v>
      </c>
      <c r="D43" s="31"/>
      <c r="E43" s="32">
        <f t="shared" si="1"/>
        <v>-177.00145530800791</v>
      </c>
      <c r="F43" s="32">
        <f t="shared" si="2"/>
        <v>-177</v>
      </c>
      <c r="G43" s="32">
        <f t="shared" si="3"/>
        <v>-2.861999993911013E-3</v>
      </c>
      <c r="H43" s="32"/>
      <c r="J43" s="32">
        <f>+G43</f>
        <v>-2.861999993911013E-3</v>
      </c>
      <c r="K43" s="32"/>
      <c r="L43" s="32"/>
      <c r="M43" s="32"/>
      <c r="N43" s="32"/>
      <c r="O43" s="32"/>
      <c r="P43" s="32">
        <f t="shared" si="5"/>
        <v>-5.7188544951920989E-3</v>
      </c>
      <c r="Q43" s="33">
        <f t="shared" si="6"/>
        <v>25457.824000000001</v>
      </c>
      <c r="R43">
        <f t="shared" si="7"/>
        <v>8.1616176414900025E-6</v>
      </c>
      <c r="S43" s="4">
        <v>1</v>
      </c>
      <c r="T43">
        <f t="shared" si="8"/>
        <v>8.1616176414900025E-6</v>
      </c>
      <c r="X43">
        <f t="shared" si="9"/>
        <v>2.8568545012810859E-3</v>
      </c>
    </row>
    <row r="44" spans="1:24" ht="12.95" customHeight="1" x14ac:dyDescent="0.2">
      <c r="A44" s="19" t="s">
        <v>176</v>
      </c>
      <c r="B44" s="4" t="s">
        <v>33</v>
      </c>
      <c r="C44" s="51">
        <v>40476.328999999998</v>
      </c>
      <c r="D44" s="51" t="s">
        <v>67</v>
      </c>
      <c r="E44" s="32">
        <f t="shared" si="1"/>
        <v>-176.9989128411859</v>
      </c>
      <c r="F44" s="32">
        <f t="shared" si="2"/>
        <v>-177</v>
      </c>
      <c r="G44" s="32">
        <f t="shared" si="3"/>
        <v>2.1380000034696423E-3</v>
      </c>
      <c r="H44" s="32"/>
      <c r="I44" s="32">
        <f t="shared" ref="I44:I64" si="10">+G44</f>
        <v>2.1380000034696423E-3</v>
      </c>
      <c r="J44" s="32"/>
      <c r="K44" s="32"/>
      <c r="L44" s="32"/>
      <c r="M44" s="32"/>
      <c r="O44" s="32"/>
      <c r="P44" s="32">
        <f t="shared" si="5"/>
        <v>-5.7188544951920989E-3</v>
      </c>
      <c r="Q44" s="33">
        <f t="shared" si="6"/>
        <v>25457.828999999998</v>
      </c>
      <c r="R44">
        <f t="shared" si="7"/>
        <v>6.1730162613141221E-5</v>
      </c>
      <c r="S44" s="4">
        <v>0.1</v>
      </c>
      <c r="T44">
        <f t="shared" si="8"/>
        <v>6.1730162613141226E-6</v>
      </c>
      <c r="X44">
        <f t="shared" si="9"/>
        <v>7.8568544986617403E-3</v>
      </c>
    </row>
    <row r="45" spans="1:24" ht="12.95" customHeight="1" x14ac:dyDescent="0.2">
      <c r="A45" s="19" t="s">
        <v>180</v>
      </c>
      <c r="B45" s="4" t="s">
        <v>33</v>
      </c>
      <c r="C45" s="51">
        <v>40531.387000000002</v>
      </c>
      <c r="D45" s="51" t="s">
        <v>67</v>
      </c>
      <c r="E45" s="32">
        <f t="shared" si="1"/>
        <v>-149.00228516917807</v>
      </c>
      <c r="F45" s="32">
        <f t="shared" si="2"/>
        <v>-149</v>
      </c>
      <c r="G45" s="32">
        <f t="shared" si="3"/>
        <v>-4.4939999934285879E-3</v>
      </c>
      <c r="H45" s="32"/>
      <c r="I45" s="32">
        <f t="shared" si="10"/>
        <v>-4.4939999934285879E-3</v>
      </c>
      <c r="J45" s="32"/>
      <c r="K45" s="32"/>
      <c r="L45" s="32"/>
      <c r="M45" s="32"/>
      <c r="O45" s="32"/>
      <c r="P45" s="32">
        <f t="shared" si="5"/>
        <v>-5.4074154802517529E-3</v>
      </c>
      <c r="Q45" s="33">
        <f t="shared" si="6"/>
        <v>25512.887000000002</v>
      </c>
      <c r="R45">
        <f t="shared" si="7"/>
        <v>8.3432785156839947E-7</v>
      </c>
      <c r="S45" s="4">
        <v>0.1</v>
      </c>
      <c r="T45">
        <f t="shared" si="8"/>
        <v>8.3432785156839947E-8</v>
      </c>
      <c r="X45">
        <f t="shared" si="9"/>
        <v>9.13415486823165E-4</v>
      </c>
    </row>
    <row r="46" spans="1:24" ht="12.95" customHeight="1" x14ac:dyDescent="0.2">
      <c r="A46" s="19" t="s">
        <v>180</v>
      </c>
      <c r="B46" s="4" t="s">
        <v>33</v>
      </c>
      <c r="C46" s="51">
        <v>40537.290999999997</v>
      </c>
      <c r="D46" s="51" t="s">
        <v>67</v>
      </c>
      <c r="E46" s="32">
        <f t="shared" si="1"/>
        <v>-146.00014034416844</v>
      </c>
      <c r="F46" s="32">
        <f t="shared" si="2"/>
        <v>-146</v>
      </c>
      <c r="G46" s="32">
        <f t="shared" si="3"/>
        <v>-2.7599999884841964E-4</v>
      </c>
      <c r="H46" s="32"/>
      <c r="I46" s="32">
        <f t="shared" si="10"/>
        <v>-2.7599999884841964E-4</v>
      </c>
      <c r="J46" s="32"/>
      <c r="K46" s="32"/>
      <c r="L46" s="32"/>
      <c r="M46" s="32"/>
      <c r="O46" s="32"/>
      <c r="P46" s="32">
        <f t="shared" si="5"/>
        <v>-5.3743394545389392E-3</v>
      </c>
      <c r="Q46" s="33">
        <f t="shared" si="6"/>
        <v>25518.790999999997</v>
      </c>
      <c r="R46">
        <f t="shared" si="7"/>
        <v>2.5993065205450702E-5</v>
      </c>
      <c r="S46" s="4">
        <v>0.1</v>
      </c>
      <c r="T46">
        <f t="shared" si="8"/>
        <v>2.5993065205450705E-6</v>
      </c>
      <c r="X46">
        <f t="shared" si="9"/>
        <v>5.0983394556905195E-3</v>
      </c>
    </row>
    <row r="47" spans="1:24" ht="12.95" customHeight="1" x14ac:dyDescent="0.2">
      <c r="A47" s="32" t="s">
        <v>17</v>
      </c>
      <c r="B47" s="32"/>
      <c r="C47" s="31">
        <v>40824.413999999997</v>
      </c>
      <c r="D47" s="31" t="s">
        <v>19</v>
      </c>
      <c r="E47" s="32">
        <f t="shared" si="1"/>
        <v>0</v>
      </c>
      <c r="F47" s="32">
        <f t="shared" si="2"/>
        <v>0</v>
      </c>
      <c r="G47" s="32">
        <f t="shared" si="3"/>
        <v>0</v>
      </c>
      <c r="I47" s="32">
        <f t="shared" si="10"/>
        <v>0</v>
      </c>
      <c r="J47" s="32"/>
      <c r="K47" s="32"/>
      <c r="L47" s="32"/>
      <c r="M47" s="32"/>
      <c r="N47" s="32"/>
      <c r="O47" s="32"/>
      <c r="P47" s="32">
        <f t="shared" si="5"/>
        <v>-3.833045381005601E-3</v>
      </c>
      <c r="Q47" s="33">
        <f t="shared" si="6"/>
        <v>25805.913999999997</v>
      </c>
      <c r="R47">
        <f t="shared" si="7"/>
        <v>1.4692236892848373E-5</v>
      </c>
      <c r="S47" s="4">
        <v>0.1</v>
      </c>
      <c r="T47">
        <f t="shared" si="8"/>
        <v>1.4692236892848374E-6</v>
      </c>
      <c r="X47">
        <f t="shared" si="9"/>
        <v>3.833045381005601E-3</v>
      </c>
    </row>
    <row r="48" spans="1:24" ht="12.95" customHeight="1" x14ac:dyDescent="0.2">
      <c r="A48" s="19" t="s">
        <v>192</v>
      </c>
      <c r="B48" s="4" t="s">
        <v>33</v>
      </c>
      <c r="C48" s="51">
        <v>40865.699000000001</v>
      </c>
      <c r="D48" s="51" t="s">
        <v>67</v>
      </c>
      <c r="E48" s="32">
        <f t="shared" si="1"/>
        <v>20.993148560406212</v>
      </c>
      <c r="F48" s="32">
        <f t="shared" si="2"/>
        <v>21</v>
      </c>
      <c r="G48" s="32">
        <f t="shared" si="3"/>
        <v>-1.3473999999405351E-2</v>
      </c>
      <c r="H48" s="32"/>
      <c r="I48" s="32">
        <f t="shared" si="10"/>
        <v>-1.3473999999405351E-2</v>
      </c>
      <c r="J48" s="32"/>
      <c r="K48" s="32"/>
      <c r="L48" s="32"/>
      <c r="M48" s="32"/>
      <c r="O48" s="32"/>
      <c r="P48" s="32">
        <f t="shared" si="5"/>
        <v>-3.6223802224389797E-3</v>
      </c>
      <c r="Q48" s="33">
        <f t="shared" si="6"/>
        <v>25847.199000000001</v>
      </c>
      <c r="R48">
        <f t="shared" si="7"/>
        <v>9.7054412229914913E-5</v>
      </c>
      <c r="S48" s="4">
        <v>0.1</v>
      </c>
      <c r="T48">
        <f t="shared" si="8"/>
        <v>9.705441222991492E-6</v>
      </c>
      <c r="X48">
        <f t="shared" si="9"/>
        <v>-9.8516197769663704E-3</v>
      </c>
    </row>
    <row r="49" spans="1:24" ht="12.95" customHeight="1" x14ac:dyDescent="0.2">
      <c r="A49" s="19" t="s">
        <v>196</v>
      </c>
      <c r="B49" s="4" t="s">
        <v>33</v>
      </c>
      <c r="C49" s="51">
        <v>40887.347999999998</v>
      </c>
      <c r="D49" s="51" t="s">
        <v>67</v>
      </c>
      <c r="E49" s="32">
        <f t="shared" si="1"/>
        <v>32.001521412147653</v>
      </c>
      <c r="F49" s="32">
        <f t="shared" si="2"/>
        <v>32</v>
      </c>
      <c r="G49" s="32">
        <f t="shared" si="3"/>
        <v>2.9920000015408732E-3</v>
      </c>
      <c r="H49" s="32"/>
      <c r="I49" s="32">
        <f t="shared" si="10"/>
        <v>2.9920000015408732E-3</v>
      </c>
      <c r="J49" s="32"/>
      <c r="K49" s="32"/>
      <c r="L49" s="32"/>
      <c r="M49" s="32"/>
      <c r="O49" s="32"/>
      <c r="P49" s="32">
        <f t="shared" si="5"/>
        <v>-3.5131386763816181E-3</v>
      </c>
      <c r="Q49" s="33">
        <f t="shared" si="6"/>
        <v>25868.847999999998</v>
      </c>
      <c r="R49">
        <f t="shared" si="7"/>
        <v>4.2316829219003181E-5</v>
      </c>
      <c r="S49" s="4">
        <v>0.1</v>
      </c>
      <c r="T49">
        <f t="shared" si="8"/>
        <v>4.2316829219003179E-6</v>
      </c>
      <c r="X49">
        <f t="shared" si="9"/>
        <v>6.5051386779224913E-3</v>
      </c>
    </row>
    <row r="50" spans="1:24" ht="12.95" customHeight="1" x14ac:dyDescent="0.2">
      <c r="A50" s="19" t="s">
        <v>196</v>
      </c>
      <c r="B50" s="4" t="s">
        <v>33</v>
      </c>
      <c r="C50" s="51">
        <v>40889.294000000002</v>
      </c>
      <c r="D50" s="51" t="s">
        <v>67</v>
      </c>
      <c r="E50" s="32">
        <f t="shared" si="1"/>
        <v>32.991049499797448</v>
      </c>
      <c r="F50" s="32">
        <f t="shared" si="2"/>
        <v>33</v>
      </c>
      <c r="G50" s="32">
        <f t="shared" si="3"/>
        <v>-1.7601999992621131E-2</v>
      </c>
      <c r="H50" s="32"/>
      <c r="I50" s="32">
        <f t="shared" si="10"/>
        <v>-1.7601999992621131E-2</v>
      </c>
      <c r="J50" s="32"/>
      <c r="K50" s="32"/>
      <c r="L50" s="32"/>
      <c r="M50" s="32"/>
      <c r="O50" s="32"/>
      <c r="P50" s="32">
        <f t="shared" si="5"/>
        <v>-3.5032453609559946E-3</v>
      </c>
      <c r="Q50" s="33">
        <f t="shared" si="6"/>
        <v>25870.794000000002</v>
      </c>
      <c r="R50">
        <f t="shared" si="7"/>
        <v>1.9877488216389914E-4</v>
      </c>
      <c r="S50" s="4">
        <v>0.1</v>
      </c>
      <c r="T50">
        <f t="shared" si="8"/>
        <v>1.9877488216389916E-5</v>
      </c>
      <c r="X50">
        <f t="shared" si="9"/>
        <v>-1.4098754631665137E-2</v>
      </c>
    </row>
    <row r="51" spans="1:24" ht="12.95" customHeight="1" x14ac:dyDescent="0.2">
      <c r="A51" s="19" t="s">
        <v>196</v>
      </c>
      <c r="B51" s="4" t="s">
        <v>33</v>
      </c>
      <c r="C51" s="51">
        <v>40889.303</v>
      </c>
      <c r="D51" s="51" t="s">
        <v>67</v>
      </c>
      <c r="E51" s="32">
        <f t="shared" si="1"/>
        <v>32.995625940078561</v>
      </c>
      <c r="F51" s="32">
        <f t="shared" si="2"/>
        <v>33</v>
      </c>
      <c r="G51" s="32">
        <f t="shared" si="3"/>
        <v>-8.6019999944255687E-3</v>
      </c>
      <c r="H51" s="32"/>
      <c r="I51" s="32">
        <f t="shared" si="10"/>
        <v>-8.6019999944255687E-3</v>
      </c>
      <c r="J51" s="32"/>
      <c r="K51" s="32"/>
      <c r="L51" s="32"/>
      <c r="M51" s="32"/>
      <c r="O51" s="32"/>
      <c r="P51" s="32">
        <f t="shared" si="5"/>
        <v>-3.5032453609559946E-3</v>
      </c>
      <c r="Q51" s="33">
        <f t="shared" si="6"/>
        <v>25870.803</v>
      </c>
      <c r="R51">
        <f t="shared" si="7"/>
        <v>2.599729881232745E-5</v>
      </c>
      <c r="S51" s="4">
        <v>0.1</v>
      </c>
      <c r="T51">
        <f t="shared" si="8"/>
        <v>2.5997298812327453E-6</v>
      </c>
      <c r="X51">
        <f t="shared" si="9"/>
        <v>-5.0987546334695742E-3</v>
      </c>
    </row>
    <row r="52" spans="1:24" ht="12.95" customHeight="1" x14ac:dyDescent="0.2">
      <c r="A52" s="19" t="s">
        <v>206</v>
      </c>
      <c r="B52" s="4" t="s">
        <v>33</v>
      </c>
      <c r="C52" s="51">
        <v>41168.574999999997</v>
      </c>
      <c r="D52" s="51" t="s">
        <v>67</v>
      </c>
      <c r="E52" s="32">
        <f t="shared" si="1"/>
        <v>175.00358487822095</v>
      </c>
      <c r="F52" s="32">
        <f t="shared" si="2"/>
        <v>175</v>
      </c>
      <c r="G52" s="32">
        <f t="shared" si="3"/>
        <v>7.0500000001629815E-3</v>
      </c>
      <c r="H52" s="32"/>
      <c r="I52" s="32">
        <f t="shared" si="10"/>
        <v>7.0500000001629815E-3</v>
      </c>
      <c r="J52" s="32"/>
      <c r="K52" s="32"/>
      <c r="L52" s="32"/>
      <c r="M52" s="32"/>
      <c r="O52" s="32"/>
      <c r="P52" s="32">
        <f t="shared" si="5"/>
        <v>-2.162247152949227E-3</v>
      </c>
      <c r="Q52" s="33">
        <f t="shared" si="6"/>
        <v>26150.074999999997</v>
      </c>
      <c r="R52">
        <f t="shared" si="7"/>
        <v>8.4865497610023995E-5</v>
      </c>
      <c r="S52" s="4">
        <v>0.1</v>
      </c>
      <c r="T52">
        <f t="shared" si="8"/>
        <v>8.4865497610023992E-6</v>
      </c>
      <c r="X52">
        <f t="shared" si="9"/>
        <v>9.2122471531122085E-3</v>
      </c>
    </row>
    <row r="53" spans="1:24" ht="12.95" customHeight="1" x14ac:dyDescent="0.2">
      <c r="A53" s="19" t="s">
        <v>211</v>
      </c>
      <c r="B53" s="4" t="s">
        <v>33</v>
      </c>
      <c r="C53" s="51">
        <v>41172.517</v>
      </c>
      <c r="D53" s="51" t="s">
        <v>67</v>
      </c>
      <c r="E53" s="32">
        <f t="shared" si="1"/>
        <v>177.00806572175182</v>
      </c>
      <c r="F53" s="32">
        <f t="shared" si="2"/>
        <v>177</v>
      </c>
      <c r="G53" s="32">
        <f t="shared" ref="G53:G84" si="11">+C53-(C$7+F53*C$8)</f>
        <v>1.586200000019744E-2</v>
      </c>
      <c r="H53" s="32"/>
      <c r="I53" s="32">
        <f t="shared" si="10"/>
        <v>1.586200000019744E-2</v>
      </c>
      <c r="J53" s="32"/>
      <c r="K53" s="32"/>
      <c r="L53" s="32"/>
      <c r="M53" s="32"/>
      <c r="O53" s="32"/>
      <c r="P53" s="32">
        <f t="shared" si="5"/>
        <v>-2.1442654754278245E-3</v>
      </c>
      <c r="Q53" s="33">
        <f t="shared" si="6"/>
        <v>26154.017</v>
      </c>
      <c r="R53">
        <f t="shared" si="7"/>
        <v>3.2422559637869435E-4</v>
      </c>
      <c r="S53" s="4">
        <v>0.1</v>
      </c>
      <c r="T53">
        <f t="shared" si="8"/>
        <v>3.2422559637869435E-5</v>
      </c>
      <c r="X53">
        <f t="shared" si="9"/>
        <v>1.8006265475625265E-2</v>
      </c>
    </row>
    <row r="54" spans="1:24" ht="12.95" customHeight="1" x14ac:dyDescent="0.2">
      <c r="A54" s="19" t="s">
        <v>206</v>
      </c>
      <c r="B54" s="4" t="s">
        <v>33</v>
      </c>
      <c r="C54" s="51">
        <v>41176.432000000001</v>
      </c>
      <c r="D54" s="51" t="s">
        <v>67</v>
      </c>
      <c r="E54" s="32">
        <f t="shared" si="1"/>
        <v>178.99881724443566</v>
      </c>
      <c r="F54" s="32">
        <f t="shared" si="2"/>
        <v>179</v>
      </c>
      <c r="G54" s="32">
        <f t="shared" si="11"/>
        <v>-2.3259999943547882E-3</v>
      </c>
      <c r="H54" s="32"/>
      <c r="I54" s="32">
        <f t="shared" si="10"/>
        <v>-2.3259999943547882E-3</v>
      </c>
      <c r="J54" s="32"/>
      <c r="K54" s="32"/>
      <c r="L54" s="32"/>
      <c r="M54" s="32"/>
      <c r="O54" s="32"/>
      <c r="P54" s="32">
        <f t="shared" si="5"/>
        <v>-2.1263089540503924E-3</v>
      </c>
      <c r="Q54" s="33">
        <f t="shared" si="6"/>
        <v>26157.932000000001</v>
      </c>
      <c r="R54">
        <f t="shared" si="7"/>
        <v>3.9876511577851819E-8</v>
      </c>
      <c r="S54" s="4">
        <v>0.1</v>
      </c>
      <c r="T54">
        <f t="shared" si="8"/>
        <v>3.9876511577851819E-9</v>
      </c>
      <c r="X54">
        <f t="shared" si="9"/>
        <v>-1.9969104030439578E-4</v>
      </c>
    </row>
    <row r="55" spans="1:24" ht="12.95" customHeight="1" x14ac:dyDescent="0.2">
      <c r="A55" s="19" t="s">
        <v>206</v>
      </c>
      <c r="B55" s="4" t="s">
        <v>33</v>
      </c>
      <c r="C55" s="51">
        <v>41178.404000000002</v>
      </c>
      <c r="D55" s="51" t="s">
        <v>67</v>
      </c>
      <c r="E55" s="32">
        <f t="shared" si="1"/>
        <v>180.00156615956584</v>
      </c>
      <c r="F55" s="32">
        <f t="shared" si="2"/>
        <v>180</v>
      </c>
      <c r="G55" s="32">
        <f t="shared" si="11"/>
        <v>3.0800000022281893E-3</v>
      </c>
      <c r="H55" s="32"/>
      <c r="I55" s="32">
        <f t="shared" si="10"/>
        <v>3.0800000022281893E-3</v>
      </c>
      <c r="J55" s="32"/>
      <c r="K55" s="32"/>
      <c r="L55" s="32"/>
      <c r="M55" s="32"/>
      <c r="O55" s="32"/>
      <c r="P55" s="32">
        <f t="shared" si="5"/>
        <v>-2.1173401269156652E-3</v>
      </c>
      <c r="Q55" s="33">
        <f t="shared" si="6"/>
        <v>26159.904000000002</v>
      </c>
      <c r="R55">
        <f t="shared" si="7"/>
        <v>2.7012344418009058E-5</v>
      </c>
      <c r="S55" s="4">
        <v>0.1</v>
      </c>
      <c r="T55">
        <f t="shared" si="8"/>
        <v>2.701234441800906E-6</v>
      </c>
      <c r="X55">
        <f t="shared" si="9"/>
        <v>5.1973401291438544E-3</v>
      </c>
    </row>
    <row r="56" spans="1:24" ht="12.95" customHeight="1" x14ac:dyDescent="0.2">
      <c r="A56" s="19" t="s">
        <v>211</v>
      </c>
      <c r="B56" s="4" t="s">
        <v>33</v>
      </c>
      <c r="C56" s="51">
        <v>41178.411999999997</v>
      </c>
      <c r="D56" s="51" t="s">
        <v>67</v>
      </c>
      <c r="E56" s="32">
        <f t="shared" si="1"/>
        <v>180.00563410648033</v>
      </c>
      <c r="F56" s="32">
        <f t="shared" si="2"/>
        <v>180</v>
      </c>
      <c r="G56" s="32">
        <f t="shared" si="11"/>
        <v>1.1079999996582046E-2</v>
      </c>
      <c r="H56" s="32"/>
      <c r="I56" s="32">
        <f t="shared" si="10"/>
        <v>1.1079999996582046E-2</v>
      </c>
      <c r="J56" s="32"/>
      <c r="K56" s="32"/>
      <c r="L56" s="32"/>
      <c r="M56" s="32"/>
      <c r="O56" s="32"/>
      <c r="P56" s="32">
        <f t="shared" si="5"/>
        <v>-2.1173401269156652E-3</v>
      </c>
      <c r="Q56" s="33">
        <f t="shared" si="6"/>
        <v>26159.911999999997</v>
      </c>
      <c r="R56">
        <f t="shared" si="7"/>
        <v>1.7416978633528256E-4</v>
      </c>
      <c r="S56" s="4">
        <v>0.1</v>
      </c>
      <c r="T56">
        <f t="shared" si="8"/>
        <v>1.7416978633528256E-5</v>
      </c>
      <c r="X56">
        <f t="shared" si="9"/>
        <v>1.319734012349771E-2</v>
      </c>
    </row>
    <row r="57" spans="1:24" ht="12.95" customHeight="1" x14ac:dyDescent="0.2">
      <c r="A57" s="19" t="s">
        <v>206</v>
      </c>
      <c r="B57" s="4" t="s">
        <v>33</v>
      </c>
      <c r="C57" s="51">
        <v>41180.360999999997</v>
      </c>
      <c r="D57" s="51" t="s">
        <v>67</v>
      </c>
      <c r="E57" s="32">
        <f t="shared" si="1"/>
        <v>180.99668767422261</v>
      </c>
      <c r="F57" s="32">
        <f t="shared" si="2"/>
        <v>181</v>
      </c>
      <c r="G57" s="32">
        <f t="shared" si="11"/>
        <v>-6.5140000006067567E-3</v>
      </c>
      <c r="H57" s="32"/>
      <c r="I57" s="32">
        <f t="shared" si="10"/>
        <v>-6.5140000006067567E-3</v>
      </c>
      <c r="J57" s="32"/>
      <c r="K57" s="32"/>
      <c r="L57" s="32"/>
      <c r="M57" s="32"/>
      <c r="O57" s="32"/>
      <c r="P57" s="32">
        <f t="shared" si="5"/>
        <v>-2.1083775888169299E-3</v>
      </c>
      <c r="Q57" s="33">
        <f t="shared" si="6"/>
        <v>26161.860999999997</v>
      </c>
      <c r="R57">
        <f t="shared" si="7"/>
        <v>1.940950883526481E-5</v>
      </c>
      <c r="S57" s="4">
        <v>0.1</v>
      </c>
      <c r="T57">
        <f t="shared" si="8"/>
        <v>1.9409508835264809E-6</v>
      </c>
      <c r="X57">
        <f t="shared" si="9"/>
        <v>-4.4056224117898267E-3</v>
      </c>
    </row>
    <row r="58" spans="1:24" ht="12.95" customHeight="1" x14ac:dyDescent="0.2">
      <c r="A58" s="19" t="s">
        <v>206</v>
      </c>
      <c r="B58" s="4" t="s">
        <v>33</v>
      </c>
      <c r="C58" s="51">
        <v>41180.370999999999</v>
      </c>
      <c r="D58" s="51" t="s">
        <v>67</v>
      </c>
      <c r="E58" s="32">
        <f t="shared" si="1"/>
        <v>181.00177260787035</v>
      </c>
      <c r="F58" s="32">
        <f t="shared" si="2"/>
        <v>181</v>
      </c>
      <c r="G58" s="32">
        <f t="shared" si="11"/>
        <v>3.4860000014305115E-3</v>
      </c>
      <c r="H58" s="32"/>
      <c r="I58" s="32">
        <f t="shared" si="10"/>
        <v>3.4860000014305115E-3</v>
      </c>
      <c r="J58" s="32"/>
      <c r="K58" s="32"/>
      <c r="L58" s="32"/>
      <c r="M58" s="32"/>
      <c r="O58" s="32"/>
      <c r="P58" s="32">
        <f t="shared" si="5"/>
        <v>-2.1083775888169299E-3</v>
      </c>
      <c r="Q58" s="33">
        <f t="shared" si="6"/>
        <v>26161.870999999999</v>
      </c>
      <c r="R58">
        <f t="shared" ref="R58:R89" si="12">+(P58-G58)^2</f>
        <v>3.1297060622262773E-5</v>
      </c>
      <c r="S58" s="4">
        <v>0.1</v>
      </c>
      <c r="T58">
        <f t="shared" si="8"/>
        <v>3.1297060622262773E-6</v>
      </c>
      <c r="X58">
        <f t="shared" ref="X58:X89" si="13">(G58-P58)</f>
        <v>5.5943775902474414E-3</v>
      </c>
    </row>
    <row r="59" spans="1:24" ht="12.95" customHeight="1" x14ac:dyDescent="0.2">
      <c r="A59" s="19" t="s">
        <v>228</v>
      </c>
      <c r="B59" s="4" t="s">
        <v>33</v>
      </c>
      <c r="C59" s="51">
        <v>41243.300000000003</v>
      </c>
      <c r="D59" s="51" t="s">
        <v>67</v>
      </c>
      <c r="E59" s="32">
        <f t="shared" si="1"/>
        <v>213.00075155319598</v>
      </c>
      <c r="F59" s="32">
        <f t="shared" si="2"/>
        <v>213</v>
      </c>
      <c r="G59" s="32">
        <f t="shared" si="11"/>
        <v>1.4780000055907294E-3</v>
      </c>
      <c r="H59" s="32"/>
      <c r="I59" s="32">
        <f t="shared" si="10"/>
        <v>1.4780000055907294E-3</v>
      </c>
      <c r="J59" s="32"/>
      <c r="K59" s="32"/>
      <c r="L59" s="32"/>
      <c r="M59" s="32"/>
      <c r="O59" s="32"/>
      <c r="P59" s="32">
        <f t="shared" si="5"/>
        <v>-1.8248969806614497E-3</v>
      </c>
      <c r="Q59" s="33">
        <f t="shared" si="6"/>
        <v>26224.800000000003</v>
      </c>
      <c r="R59">
        <f t="shared" si="12"/>
        <v>1.0909128501793729E-5</v>
      </c>
      <c r="S59" s="4">
        <v>0.1</v>
      </c>
      <c r="T59">
        <f t="shared" si="8"/>
        <v>1.090912850179373E-6</v>
      </c>
      <c r="X59">
        <f t="shared" si="13"/>
        <v>3.3028969862521794E-3</v>
      </c>
    </row>
    <row r="60" spans="1:24" ht="12.95" customHeight="1" x14ac:dyDescent="0.2">
      <c r="A60" s="19" t="s">
        <v>228</v>
      </c>
      <c r="B60" s="4" t="s">
        <v>33</v>
      </c>
      <c r="C60" s="51">
        <v>41243.305999999997</v>
      </c>
      <c r="D60" s="51" t="s">
        <v>67</v>
      </c>
      <c r="E60" s="32">
        <f t="shared" si="1"/>
        <v>213.00380251338092</v>
      </c>
      <c r="F60" s="32">
        <f t="shared" si="2"/>
        <v>213</v>
      </c>
      <c r="G60" s="32">
        <f t="shared" si="11"/>
        <v>7.4779999995371327E-3</v>
      </c>
      <c r="H60" s="32"/>
      <c r="I60" s="32">
        <f t="shared" si="10"/>
        <v>7.4779999995371327E-3</v>
      </c>
      <c r="J60" s="32"/>
      <c r="K60" s="32"/>
      <c r="L60" s="32"/>
      <c r="M60" s="32"/>
      <c r="O60" s="32"/>
      <c r="P60" s="32">
        <f t="shared" si="5"/>
        <v>-1.8248969806614497E-3</v>
      </c>
      <c r="Q60" s="33">
        <f t="shared" si="6"/>
        <v>26224.805999999997</v>
      </c>
      <c r="R60">
        <f t="shared" si="12"/>
        <v>8.6543892224187898E-5</v>
      </c>
      <c r="S60" s="4">
        <v>0.1</v>
      </c>
      <c r="T60">
        <f t="shared" si="8"/>
        <v>8.6543892224187898E-6</v>
      </c>
      <c r="X60">
        <f t="shared" si="13"/>
        <v>9.3028969801985818E-3</v>
      </c>
    </row>
    <row r="61" spans="1:24" ht="12.95" customHeight="1" x14ac:dyDescent="0.2">
      <c r="A61" s="19" t="s">
        <v>228</v>
      </c>
      <c r="B61" s="4" t="s">
        <v>33</v>
      </c>
      <c r="C61" s="51">
        <v>41247.243999999999</v>
      </c>
      <c r="D61" s="51" t="s">
        <v>67</v>
      </c>
      <c r="E61" s="32">
        <f t="shared" si="1"/>
        <v>215.00624938345268</v>
      </c>
      <c r="F61" s="32">
        <f t="shared" si="2"/>
        <v>215</v>
      </c>
      <c r="G61" s="32">
        <f t="shared" si="11"/>
        <v>1.2289999998756684E-2</v>
      </c>
      <c r="H61" s="32"/>
      <c r="I61" s="32">
        <f t="shared" si="10"/>
        <v>1.2289999998756684E-2</v>
      </c>
      <c r="J61" s="32"/>
      <c r="K61" s="32"/>
      <c r="L61" s="32"/>
      <c r="M61" s="32"/>
      <c r="O61" s="32"/>
      <c r="P61" s="32">
        <f t="shared" si="5"/>
        <v>-1.8073932698754768E-3</v>
      </c>
      <c r="Q61" s="33">
        <f t="shared" si="6"/>
        <v>26228.743999999999</v>
      </c>
      <c r="R61">
        <f t="shared" si="12"/>
        <v>1.9873649697047538E-4</v>
      </c>
      <c r="S61" s="4">
        <v>0.1</v>
      </c>
      <c r="T61">
        <f t="shared" si="8"/>
        <v>1.9873649697047539E-5</v>
      </c>
      <c r="X61">
        <f t="shared" si="13"/>
        <v>1.4097393268632161E-2</v>
      </c>
    </row>
    <row r="62" spans="1:24" ht="12.95" customHeight="1" x14ac:dyDescent="0.2">
      <c r="A62" s="19" t="s">
        <v>237</v>
      </c>
      <c r="B62" s="4" t="s">
        <v>33</v>
      </c>
      <c r="C62" s="51">
        <v>41522.559999999998</v>
      </c>
      <c r="D62" s="51" t="s">
        <v>67</v>
      </c>
      <c r="E62" s="32">
        <f t="shared" si="1"/>
        <v>355.00260857096112</v>
      </c>
      <c r="F62" s="32">
        <f t="shared" si="2"/>
        <v>355</v>
      </c>
      <c r="G62" s="32">
        <f t="shared" si="11"/>
        <v>5.1299999977345578E-3</v>
      </c>
      <c r="H62" s="32"/>
      <c r="I62" s="32">
        <f t="shared" si="10"/>
        <v>5.1299999977345578E-3</v>
      </c>
      <c r="J62" s="32"/>
      <c r="K62" s="32"/>
      <c r="L62" s="32"/>
      <c r="M62" s="32"/>
      <c r="O62" s="32"/>
      <c r="P62" s="32">
        <f t="shared" si="5"/>
        <v>-6.4464653262272741E-4</v>
      </c>
      <c r="Q62" s="33">
        <f t="shared" si="6"/>
        <v>26504.059999999998</v>
      </c>
      <c r="R62">
        <f t="shared" si="12"/>
        <v>3.3346542550567436E-5</v>
      </c>
      <c r="S62" s="4">
        <v>0.1</v>
      </c>
      <c r="T62">
        <f t="shared" si="8"/>
        <v>3.3346542550567438E-6</v>
      </c>
      <c r="X62">
        <f t="shared" si="13"/>
        <v>5.7746465303572855E-3</v>
      </c>
    </row>
    <row r="63" spans="1:24" ht="12.95" customHeight="1" x14ac:dyDescent="0.2">
      <c r="A63" s="19" t="s">
        <v>237</v>
      </c>
      <c r="B63" s="4" t="s">
        <v>33</v>
      </c>
      <c r="C63" s="51">
        <v>41528.464999999997</v>
      </c>
      <c r="D63" s="51" t="s">
        <v>67</v>
      </c>
      <c r="E63" s="32">
        <f t="shared" si="1"/>
        <v>358.00526188933736</v>
      </c>
      <c r="F63" s="32">
        <f t="shared" si="2"/>
        <v>358</v>
      </c>
      <c r="G63" s="32">
        <f t="shared" si="11"/>
        <v>1.0347999996156432E-2</v>
      </c>
      <c r="H63" s="32"/>
      <c r="I63" s="32">
        <f t="shared" si="10"/>
        <v>1.0347999996156432E-2</v>
      </c>
      <c r="J63" s="32"/>
      <c r="K63" s="32"/>
      <c r="L63" s="32"/>
      <c r="M63" s="32"/>
      <c r="O63" s="32"/>
      <c r="P63" s="32">
        <f t="shared" si="5"/>
        <v>-6.2107952933055798E-4</v>
      </c>
      <c r="Q63" s="33">
        <f t="shared" si="6"/>
        <v>26509.964999999997</v>
      </c>
      <c r="R63">
        <f t="shared" si="12"/>
        <v>1.203207056364579E-4</v>
      </c>
      <c r="S63" s="4">
        <v>0.1</v>
      </c>
      <c r="T63">
        <f t="shared" si="8"/>
        <v>1.203207056364579E-5</v>
      </c>
      <c r="X63">
        <f t="shared" si="13"/>
        <v>1.096907952548699E-2</v>
      </c>
    </row>
    <row r="64" spans="1:24" ht="12.95" customHeight="1" x14ac:dyDescent="0.2">
      <c r="A64" s="19" t="s">
        <v>243</v>
      </c>
      <c r="B64" s="4" t="s">
        <v>33</v>
      </c>
      <c r="C64" s="51">
        <v>41577.623</v>
      </c>
      <c r="D64" s="51" t="s">
        <v>67</v>
      </c>
      <c r="E64" s="32">
        <f t="shared" si="1"/>
        <v>383.00177870979093</v>
      </c>
      <c r="F64" s="32">
        <f t="shared" si="2"/>
        <v>383</v>
      </c>
      <c r="G64" s="32">
        <f t="shared" si="11"/>
        <v>3.4980000054929405E-3</v>
      </c>
      <c r="H64" s="32"/>
      <c r="I64" s="32">
        <f t="shared" si="10"/>
        <v>3.4980000054929405E-3</v>
      </c>
      <c r="J64" s="32"/>
      <c r="K64" s="32"/>
      <c r="L64" s="32"/>
      <c r="M64" s="32"/>
      <c r="O64" s="32"/>
      <c r="P64" s="32">
        <f t="shared" si="5"/>
        <v>-4.2688899782651439E-4</v>
      </c>
      <c r="Q64" s="33">
        <f t="shared" si="6"/>
        <v>26559.123</v>
      </c>
      <c r="R64">
        <f t="shared" si="12"/>
        <v>1.5404753688377984E-5</v>
      </c>
      <c r="S64" s="4">
        <v>0.1</v>
      </c>
      <c r="T64">
        <f t="shared" si="8"/>
        <v>1.5404753688377985E-6</v>
      </c>
      <c r="X64">
        <f t="shared" si="13"/>
        <v>3.9248890033194549E-3</v>
      </c>
    </row>
    <row r="65" spans="1:24" ht="12.95" customHeight="1" x14ac:dyDescent="0.2">
      <c r="A65" s="79" t="s">
        <v>701</v>
      </c>
      <c r="B65" s="79" t="s">
        <v>19</v>
      </c>
      <c r="C65" s="80">
        <v>41577.631800000003</v>
      </c>
      <c r="D65" s="81">
        <v>1.5E-3</v>
      </c>
      <c r="E65" s="32">
        <f t="shared" si="1"/>
        <v>383.00625345140168</v>
      </c>
      <c r="F65" s="32">
        <f t="shared" si="2"/>
        <v>383</v>
      </c>
      <c r="G65" s="32">
        <f t="shared" si="11"/>
        <v>1.2298000008740928E-2</v>
      </c>
      <c r="H65" s="32"/>
      <c r="K65" s="32">
        <f>+G65</f>
        <v>1.2298000008740928E-2</v>
      </c>
      <c r="L65" s="32"/>
      <c r="M65" s="32"/>
      <c r="O65" s="32">
        <f ca="1">+C$11+C$12*$F65</f>
        <v>9.1050897382153412E-2</v>
      </c>
      <c r="P65" s="32">
        <f t="shared" si="5"/>
        <v>-4.2688899782651439E-4</v>
      </c>
      <c r="Q65" s="33">
        <f t="shared" si="6"/>
        <v>26559.131800000003</v>
      </c>
      <c r="R65">
        <f t="shared" si="12"/>
        <v>1.6192280022946096E-4</v>
      </c>
      <c r="S65" s="4">
        <v>1</v>
      </c>
      <c r="T65">
        <f t="shared" si="8"/>
        <v>1.6192280022946096E-4</v>
      </c>
      <c r="X65">
        <f t="shared" si="13"/>
        <v>1.2724889006567442E-2</v>
      </c>
    </row>
    <row r="66" spans="1:24" ht="12.95" customHeight="1" x14ac:dyDescent="0.2">
      <c r="A66" s="19" t="s">
        <v>246</v>
      </c>
      <c r="B66" s="4" t="s">
        <v>33</v>
      </c>
      <c r="C66" s="51">
        <v>41585.491000000002</v>
      </c>
      <c r="D66" s="51" t="s">
        <v>67</v>
      </c>
      <c r="E66" s="32">
        <f t="shared" si="1"/>
        <v>387.0026045030163</v>
      </c>
      <c r="F66" s="32">
        <f t="shared" si="2"/>
        <v>387</v>
      </c>
      <c r="G66" s="32">
        <f t="shared" si="11"/>
        <v>5.1220000023022294E-3</v>
      </c>
      <c r="H66" s="32"/>
      <c r="I66" s="32">
        <f t="shared" ref="I66:I80" si="14">+G66</f>
        <v>5.1220000023022294E-3</v>
      </c>
      <c r="J66" s="32"/>
      <c r="K66" s="32"/>
      <c r="L66" s="32"/>
      <c r="M66" s="32"/>
      <c r="O66" s="32"/>
      <c r="P66" s="32">
        <f t="shared" si="5"/>
        <v>-3.9618327687343172E-4</v>
      </c>
      <c r="Q66" s="33">
        <f t="shared" si="6"/>
        <v>26566.991000000002</v>
      </c>
      <c r="R66">
        <f t="shared" si="12"/>
        <v>3.0450346702573855E-5</v>
      </c>
      <c r="S66" s="4">
        <v>0.1</v>
      </c>
      <c r="T66">
        <f t="shared" si="8"/>
        <v>3.0450346702573856E-6</v>
      </c>
      <c r="X66">
        <f t="shared" si="13"/>
        <v>5.5181832791756612E-3</v>
      </c>
    </row>
    <row r="67" spans="1:24" ht="12.95" customHeight="1" x14ac:dyDescent="0.2">
      <c r="A67" s="19" t="s">
        <v>246</v>
      </c>
      <c r="B67" s="4" t="s">
        <v>33</v>
      </c>
      <c r="C67" s="51">
        <v>41587.457000000002</v>
      </c>
      <c r="D67" s="51" t="s">
        <v>67</v>
      </c>
      <c r="E67" s="32">
        <f t="shared" si="1"/>
        <v>388.00230245795785</v>
      </c>
      <c r="F67" s="32">
        <f t="shared" si="2"/>
        <v>388</v>
      </c>
      <c r="G67" s="32">
        <f t="shared" si="11"/>
        <v>4.5280000049388036E-3</v>
      </c>
      <c r="H67" s="32"/>
      <c r="I67" s="32">
        <f t="shared" si="14"/>
        <v>4.5280000049388036E-3</v>
      </c>
      <c r="J67" s="32"/>
      <c r="K67" s="32"/>
      <c r="L67" s="32"/>
      <c r="M67" s="32"/>
      <c r="O67" s="32"/>
      <c r="P67" s="32">
        <f t="shared" si="5"/>
        <v>-3.8852256922514226E-4</v>
      </c>
      <c r="Q67" s="33">
        <f t="shared" si="6"/>
        <v>26568.957000000002</v>
      </c>
      <c r="R67">
        <f t="shared" si="12"/>
        <v>2.4172194222263674E-5</v>
      </c>
      <c r="S67" s="4">
        <v>0.1</v>
      </c>
      <c r="T67">
        <f t="shared" si="8"/>
        <v>2.4172194222263677E-6</v>
      </c>
      <c r="X67">
        <f t="shared" si="13"/>
        <v>4.916522574163946E-3</v>
      </c>
    </row>
    <row r="68" spans="1:24" ht="12.95" customHeight="1" x14ac:dyDescent="0.2">
      <c r="A68" s="19" t="s">
        <v>246</v>
      </c>
      <c r="B68" s="4" t="s">
        <v>33</v>
      </c>
      <c r="C68" s="51">
        <v>41591.381999999998</v>
      </c>
      <c r="D68" s="51" t="s">
        <v>67</v>
      </c>
      <c r="E68" s="32">
        <f t="shared" si="1"/>
        <v>389.99813891428568</v>
      </c>
      <c r="F68" s="32">
        <f t="shared" si="2"/>
        <v>390</v>
      </c>
      <c r="G68" s="32">
        <f t="shared" si="11"/>
        <v>-3.6600000021280721E-3</v>
      </c>
      <c r="H68" s="32"/>
      <c r="I68" s="32">
        <f t="shared" si="14"/>
        <v>-3.6600000021280721E-3</v>
      </c>
      <c r="J68" s="32"/>
      <c r="K68" s="32"/>
      <c r="L68" s="32"/>
      <c r="M68" s="32"/>
      <c r="O68" s="32"/>
      <c r="P68" s="32">
        <f t="shared" si="5"/>
        <v>-3.7322002103654084E-4</v>
      </c>
      <c r="Q68" s="33">
        <f t="shared" si="6"/>
        <v>26572.881999999998</v>
      </c>
      <c r="R68">
        <f t="shared" si="12"/>
        <v>1.0802922644104044E-5</v>
      </c>
      <c r="S68" s="4">
        <v>0.1</v>
      </c>
      <c r="T68">
        <f t="shared" si="8"/>
        <v>1.0802922644104046E-6</v>
      </c>
      <c r="X68">
        <f t="shared" si="13"/>
        <v>-3.286779981091531E-3</v>
      </c>
    </row>
    <row r="69" spans="1:24" ht="12.95" customHeight="1" x14ac:dyDescent="0.2">
      <c r="A69" s="19" t="s">
        <v>246</v>
      </c>
      <c r="B69" s="4" t="s">
        <v>33</v>
      </c>
      <c r="C69" s="51">
        <v>41591.387999999999</v>
      </c>
      <c r="D69" s="51" t="s">
        <v>67</v>
      </c>
      <c r="E69" s="32">
        <f t="shared" si="1"/>
        <v>390.00118987447433</v>
      </c>
      <c r="F69" s="32">
        <f t="shared" si="2"/>
        <v>390</v>
      </c>
      <c r="G69" s="32">
        <f t="shared" si="11"/>
        <v>2.3399999990942888E-3</v>
      </c>
      <c r="H69" s="32"/>
      <c r="I69" s="32">
        <f t="shared" si="14"/>
        <v>2.3399999990942888E-3</v>
      </c>
      <c r="J69" s="32"/>
      <c r="K69" s="32"/>
      <c r="L69" s="32"/>
      <c r="M69" s="32"/>
      <c r="O69" s="32"/>
      <c r="P69" s="32">
        <f t="shared" si="5"/>
        <v>-3.7322002103654084E-4</v>
      </c>
      <c r="Q69" s="33">
        <f t="shared" si="6"/>
        <v>26572.887999999999</v>
      </c>
      <c r="R69">
        <f t="shared" si="12"/>
        <v>7.3615628776387406E-6</v>
      </c>
      <c r="S69" s="4">
        <v>0.1</v>
      </c>
      <c r="T69">
        <f t="shared" si="8"/>
        <v>7.3615628776387408E-7</v>
      </c>
      <c r="X69">
        <f t="shared" si="13"/>
        <v>2.7132200201308299E-3</v>
      </c>
    </row>
    <row r="70" spans="1:24" ht="12.95" customHeight="1" x14ac:dyDescent="0.2">
      <c r="A70" s="19" t="s">
        <v>257</v>
      </c>
      <c r="B70" s="4" t="s">
        <v>33</v>
      </c>
      <c r="C70" s="51">
        <v>41595.305</v>
      </c>
      <c r="D70" s="51" t="s">
        <v>67</v>
      </c>
      <c r="E70" s="32">
        <f t="shared" si="1"/>
        <v>391.9929583838877</v>
      </c>
      <c r="F70" s="32">
        <f t="shared" si="2"/>
        <v>392</v>
      </c>
      <c r="G70" s="32">
        <f t="shared" si="11"/>
        <v>-1.3847999995050486E-2</v>
      </c>
      <c r="H70" s="32"/>
      <c r="I70" s="32">
        <f t="shared" si="14"/>
        <v>-1.3847999995050486E-2</v>
      </c>
      <c r="J70" s="32"/>
      <c r="K70" s="32"/>
      <c r="L70" s="32"/>
      <c r="M70" s="32"/>
      <c r="O70" s="32"/>
      <c r="P70" s="32">
        <f t="shared" si="5"/>
        <v>-3.5794262899190938E-4</v>
      </c>
      <c r="Q70" s="33">
        <f t="shared" si="6"/>
        <v>26576.805</v>
      </c>
      <c r="R70">
        <f t="shared" si="12"/>
        <v>1.8198164773955129E-4</v>
      </c>
      <c r="S70" s="4">
        <v>0.1</v>
      </c>
      <c r="T70">
        <f t="shared" si="8"/>
        <v>1.8198164773955128E-5</v>
      </c>
      <c r="X70">
        <f t="shared" si="13"/>
        <v>-1.3490057366058577E-2</v>
      </c>
    </row>
    <row r="71" spans="1:24" ht="12.95" customHeight="1" x14ac:dyDescent="0.2">
      <c r="A71" s="19" t="s">
        <v>257</v>
      </c>
      <c r="B71" s="4" t="s">
        <v>33</v>
      </c>
      <c r="C71" s="51">
        <v>41595.321000000004</v>
      </c>
      <c r="D71" s="51" t="s">
        <v>67</v>
      </c>
      <c r="E71" s="32">
        <f t="shared" si="1"/>
        <v>392.00109427772412</v>
      </c>
      <c r="F71" s="32">
        <f t="shared" si="2"/>
        <v>392</v>
      </c>
      <c r="G71" s="32">
        <f t="shared" si="11"/>
        <v>2.1520000082091428E-3</v>
      </c>
      <c r="H71" s="32"/>
      <c r="I71" s="32">
        <f t="shared" si="14"/>
        <v>2.1520000082091428E-3</v>
      </c>
      <c r="J71" s="32"/>
      <c r="K71" s="32"/>
      <c r="L71" s="32"/>
      <c r="M71" s="32"/>
      <c r="O71" s="32"/>
      <c r="P71" s="32">
        <f t="shared" si="5"/>
        <v>-3.5794262899190938E-4</v>
      </c>
      <c r="Q71" s="33">
        <f t="shared" si="6"/>
        <v>26576.821000000004</v>
      </c>
      <c r="R71">
        <f t="shared" si="12"/>
        <v>6.2998120420397729E-6</v>
      </c>
      <c r="S71" s="4">
        <v>0.1</v>
      </c>
      <c r="T71">
        <f t="shared" si="8"/>
        <v>6.2998120420397729E-7</v>
      </c>
      <c r="X71">
        <f t="shared" si="13"/>
        <v>2.5099426372010522E-3</v>
      </c>
    </row>
    <row r="72" spans="1:24" ht="12.95" customHeight="1" x14ac:dyDescent="0.2">
      <c r="A72" s="19" t="s">
        <v>257</v>
      </c>
      <c r="B72" s="4" t="s">
        <v>33</v>
      </c>
      <c r="C72" s="51">
        <v>41595.326000000001</v>
      </c>
      <c r="D72" s="51" t="s">
        <v>67</v>
      </c>
      <c r="E72" s="32">
        <f t="shared" si="1"/>
        <v>392.0036367445461</v>
      </c>
      <c r="F72" s="32">
        <f t="shared" si="2"/>
        <v>392</v>
      </c>
      <c r="G72" s="32">
        <f t="shared" si="11"/>
        <v>7.1520000055897981E-3</v>
      </c>
      <c r="H72" s="32"/>
      <c r="I72" s="32">
        <f t="shared" si="14"/>
        <v>7.1520000055897981E-3</v>
      </c>
      <c r="J72" s="32"/>
      <c r="K72" s="32"/>
      <c r="L72" s="32"/>
      <c r="M72" s="32"/>
      <c r="O72" s="32"/>
      <c r="P72" s="32">
        <f t="shared" si="5"/>
        <v>-3.5794262899190938E-4</v>
      </c>
      <c r="Q72" s="33">
        <f t="shared" si="6"/>
        <v>26576.826000000001</v>
      </c>
      <c r="R72">
        <f t="shared" si="12"/>
        <v>5.6399238374708041E-5</v>
      </c>
      <c r="S72" s="4">
        <v>0.1</v>
      </c>
      <c r="T72">
        <f t="shared" si="8"/>
        <v>5.6399238374708046E-6</v>
      </c>
      <c r="X72">
        <f t="shared" si="13"/>
        <v>7.5099426345817078E-3</v>
      </c>
    </row>
    <row r="73" spans="1:24" ht="12.95" customHeight="1" x14ac:dyDescent="0.2">
      <c r="A73" s="19" t="s">
        <v>266</v>
      </c>
      <c r="B73" s="4" t="s">
        <v>33</v>
      </c>
      <c r="C73" s="51">
        <v>41815.582000000002</v>
      </c>
      <c r="D73" s="51" t="s">
        <v>67</v>
      </c>
      <c r="E73" s="32">
        <f t="shared" si="1"/>
        <v>504.00235127332087</v>
      </c>
      <c r="F73" s="32">
        <f t="shared" si="2"/>
        <v>504</v>
      </c>
      <c r="G73" s="32">
        <f t="shared" si="11"/>
        <v>4.6240000083344057E-3</v>
      </c>
      <c r="H73" s="32"/>
      <c r="I73" s="32">
        <f t="shared" si="14"/>
        <v>4.6240000083344057E-3</v>
      </c>
      <c r="J73" s="32"/>
      <c r="K73" s="32"/>
      <c r="L73" s="32"/>
      <c r="M73" s="32"/>
      <c r="O73" s="32"/>
      <c r="P73" s="32">
        <f t="shared" si="5"/>
        <v>4.5744211973139067E-4</v>
      </c>
      <c r="Q73" s="33">
        <f t="shared" si="6"/>
        <v>26797.082000000002</v>
      </c>
      <c r="R73">
        <f t="shared" si="12"/>
        <v>1.7360204639080017E-5</v>
      </c>
      <c r="S73" s="4">
        <v>0.1</v>
      </c>
      <c r="T73">
        <f t="shared" si="8"/>
        <v>1.7360204639080017E-6</v>
      </c>
      <c r="X73">
        <f t="shared" si="13"/>
        <v>4.1665578886030154E-3</v>
      </c>
    </row>
    <row r="74" spans="1:24" ht="12.95" customHeight="1" x14ac:dyDescent="0.2">
      <c r="A74" s="19" t="s">
        <v>269</v>
      </c>
      <c r="B74" s="4" t="s">
        <v>33</v>
      </c>
      <c r="C74" s="51">
        <v>41874.578999999998</v>
      </c>
      <c r="D74" s="51" t="s">
        <v>67</v>
      </c>
      <c r="E74" s="32">
        <f t="shared" si="1"/>
        <v>534.0019343087597</v>
      </c>
      <c r="F74" s="32">
        <f t="shared" si="2"/>
        <v>534</v>
      </c>
      <c r="G74" s="32">
        <f t="shared" si="11"/>
        <v>3.8039999999455176E-3</v>
      </c>
      <c r="H74" s="32"/>
      <c r="I74" s="32">
        <f t="shared" si="14"/>
        <v>3.8039999999455176E-3</v>
      </c>
      <c r="J74" s="32"/>
      <c r="K74" s="32"/>
      <c r="L74" s="32"/>
      <c r="M74" s="32"/>
      <c r="O74" s="32"/>
      <c r="P74" s="32">
        <f t="shared" si="5"/>
        <v>6.6245310218969997E-4</v>
      </c>
      <c r="Q74" s="33">
        <f t="shared" si="6"/>
        <v>26856.078999999998</v>
      </c>
      <c r="R74">
        <f t="shared" si="12"/>
        <v>9.8693169107992029E-6</v>
      </c>
      <c r="S74" s="4">
        <v>0.1</v>
      </c>
      <c r="T74">
        <f t="shared" si="8"/>
        <v>9.8693169107992042E-7</v>
      </c>
      <c r="X74">
        <f t="shared" si="13"/>
        <v>3.1415468977558179E-3</v>
      </c>
    </row>
    <row r="75" spans="1:24" ht="12.95" customHeight="1" x14ac:dyDescent="0.2">
      <c r="A75" s="19" t="s">
        <v>272</v>
      </c>
      <c r="B75" s="4" t="s">
        <v>33</v>
      </c>
      <c r="C75" s="51">
        <v>42008.303999999996</v>
      </c>
      <c r="D75" s="51" t="s">
        <v>67</v>
      </c>
      <c r="E75" s="32">
        <f t="shared" si="1"/>
        <v>602.00020949926591</v>
      </c>
      <c r="F75" s="32">
        <f t="shared" si="2"/>
        <v>602</v>
      </c>
      <c r="G75" s="32">
        <f t="shared" si="11"/>
        <v>4.1200000123353675E-4</v>
      </c>
      <c r="H75" s="32"/>
      <c r="I75" s="32">
        <f t="shared" si="14"/>
        <v>4.1200000123353675E-4</v>
      </c>
      <c r="J75" s="32"/>
      <c r="K75" s="32"/>
      <c r="L75" s="32"/>
      <c r="M75" s="32"/>
      <c r="O75" s="32"/>
      <c r="P75" s="32">
        <f t="shared" si="5"/>
        <v>1.1061895945015565E-3</v>
      </c>
      <c r="Q75" s="33">
        <f t="shared" si="6"/>
        <v>26989.803999999996</v>
      </c>
      <c r="R75">
        <f t="shared" si="12"/>
        <v>4.8189919140161879E-7</v>
      </c>
      <c r="S75" s="4">
        <v>0.1</v>
      </c>
      <c r="T75">
        <f t="shared" si="8"/>
        <v>4.8189919140161884E-8</v>
      </c>
      <c r="X75">
        <f t="shared" si="13"/>
        <v>-6.9418959326801978E-4</v>
      </c>
    </row>
    <row r="76" spans="1:24" ht="12.95" customHeight="1" x14ac:dyDescent="0.2">
      <c r="A76" s="19" t="s">
        <v>272</v>
      </c>
      <c r="B76" s="4" t="s">
        <v>33</v>
      </c>
      <c r="C76" s="51">
        <v>42010.258000000002</v>
      </c>
      <c r="D76" s="51" t="s">
        <v>67</v>
      </c>
      <c r="E76" s="32">
        <f t="shared" si="1"/>
        <v>602.99380553383389</v>
      </c>
      <c r="F76" s="32">
        <f t="shared" si="2"/>
        <v>603</v>
      </c>
      <c r="G76" s="32">
        <f t="shared" si="11"/>
        <v>-1.2181999998574611E-2</v>
      </c>
      <c r="H76" s="32"/>
      <c r="I76" s="32">
        <f t="shared" si="14"/>
        <v>-1.2181999998574611E-2</v>
      </c>
      <c r="J76" s="32"/>
      <c r="K76" s="32"/>
      <c r="L76" s="32"/>
      <c r="M76" s="32"/>
      <c r="O76" s="32"/>
      <c r="P76" s="32">
        <f t="shared" si="5"/>
        <v>1.1124981594114608E-3</v>
      </c>
      <c r="Q76" s="33">
        <f t="shared" si="6"/>
        <v>26991.758000000002</v>
      </c>
      <c r="R76">
        <f t="shared" si="12"/>
        <v>1.7674368127269506E-4</v>
      </c>
      <c r="S76" s="4">
        <v>0.1</v>
      </c>
      <c r="T76">
        <f t="shared" si="8"/>
        <v>1.7674368127269506E-5</v>
      </c>
      <c r="X76">
        <f t="shared" si="13"/>
        <v>-1.3294498157986072E-2</v>
      </c>
    </row>
    <row r="77" spans="1:24" ht="12.95" customHeight="1" x14ac:dyDescent="0.2">
      <c r="A77" s="19" t="s">
        <v>272</v>
      </c>
      <c r="B77" s="4" t="s">
        <v>33</v>
      </c>
      <c r="C77" s="51">
        <v>42010.275000000001</v>
      </c>
      <c r="D77" s="51" t="s">
        <v>67</v>
      </c>
      <c r="E77" s="32">
        <f t="shared" si="1"/>
        <v>603.00244992103319</v>
      </c>
      <c r="F77" s="32">
        <f t="shared" si="2"/>
        <v>603</v>
      </c>
      <c r="G77" s="32">
        <f t="shared" si="11"/>
        <v>4.8180000012507662E-3</v>
      </c>
      <c r="H77" s="32"/>
      <c r="I77" s="32">
        <f t="shared" si="14"/>
        <v>4.8180000012507662E-3</v>
      </c>
      <c r="J77" s="32"/>
      <c r="K77" s="32"/>
      <c r="L77" s="32"/>
      <c r="M77" s="32"/>
      <c r="O77" s="32"/>
      <c r="P77" s="32">
        <f t="shared" si="5"/>
        <v>1.1124981594114608E-3</v>
      </c>
      <c r="Q77" s="33">
        <f t="shared" si="6"/>
        <v>26991.775000000001</v>
      </c>
      <c r="R77">
        <f t="shared" si="12"/>
        <v>1.3730743899874486E-5</v>
      </c>
      <c r="S77" s="4">
        <v>0.1</v>
      </c>
      <c r="T77">
        <f t="shared" si="8"/>
        <v>1.3730743899874488E-6</v>
      </c>
      <c r="X77">
        <f t="shared" si="13"/>
        <v>3.7055018418393057E-3</v>
      </c>
    </row>
    <row r="78" spans="1:24" ht="12.95" customHeight="1" x14ac:dyDescent="0.2">
      <c r="A78" s="19" t="s">
        <v>283</v>
      </c>
      <c r="B78" s="4" t="s">
        <v>33</v>
      </c>
      <c r="C78" s="51">
        <v>42279.701999999997</v>
      </c>
      <c r="D78" s="51" t="s">
        <v>67</v>
      </c>
      <c r="E78" s="32">
        <f t="shared" si="1"/>
        <v>740.00429168399808</v>
      </c>
      <c r="F78" s="32">
        <f t="shared" si="2"/>
        <v>740</v>
      </c>
      <c r="G78" s="32">
        <f t="shared" si="11"/>
        <v>8.4399999977904372E-3</v>
      </c>
      <c r="H78" s="32"/>
      <c r="I78" s="32">
        <f t="shared" si="14"/>
        <v>8.4399999977904372E-3</v>
      </c>
      <c r="J78" s="32"/>
      <c r="K78" s="32"/>
      <c r="L78" s="32"/>
      <c r="M78" s="32"/>
      <c r="O78" s="32"/>
      <c r="P78" s="32">
        <f t="shared" si="5"/>
        <v>1.9173212948313052E-3</v>
      </c>
      <c r="Q78" s="33">
        <f t="shared" si="6"/>
        <v>27261.201999999997</v>
      </c>
      <c r="R78">
        <f t="shared" si="12"/>
        <v>4.2545337462036627E-5</v>
      </c>
      <c r="S78" s="4">
        <v>0.1</v>
      </c>
      <c r="T78">
        <f t="shared" si="8"/>
        <v>4.254533746203663E-6</v>
      </c>
      <c r="X78">
        <f t="shared" si="13"/>
        <v>6.5226787029591324E-3</v>
      </c>
    </row>
    <row r="79" spans="1:24" ht="12.95" customHeight="1" x14ac:dyDescent="0.2">
      <c r="A79" s="19" t="s">
        <v>283</v>
      </c>
      <c r="B79" s="4" t="s">
        <v>33</v>
      </c>
      <c r="C79" s="51">
        <v>42281.665000000001</v>
      </c>
      <c r="D79" s="51" t="s">
        <v>67</v>
      </c>
      <c r="E79" s="32">
        <f t="shared" si="1"/>
        <v>741.00246415884715</v>
      </c>
      <c r="F79" s="32">
        <f t="shared" si="2"/>
        <v>741</v>
      </c>
      <c r="G79" s="32">
        <f t="shared" si="11"/>
        <v>4.8460000034538098E-3</v>
      </c>
      <c r="H79" s="32"/>
      <c r="I79" s="32">
        <f t="shared" si="14"/>
        <v>4.8460000034538098E-3</v>
      </c>
      <c r="J79" s="32"/>
      <c r="K79" s="32"/>
      <c r="L79" s="32"/>
      <c r="M79" s="32"/>
      <c r="O79" s="32"/>
      <c r="P79" s="32">
        <f t="shared" si="5"/>
        <v>1.9227619727742457E-3</v>
      </c>
      <c r="Q79" s="33">
        <f t="shared" si="6"/>
        <v>27263.165000000001</v>
      </c>
      <c r="R79">
        <f t="shared" si="12"/>
        <v>8.5453205840113336E-6</v>
      </c>
      <c r="S79" s="4">
        <v>0.1</v>
      </c>
      <c r="T79">
        <f t="shared" si="8"/>
        <v>8.5453205840113338E-7</v>
      </c>
      <c r="X79">
        <f t="shared" si="13"/>
        <v>2.9232380306795638E-3</v>
      </c>
    </row>
    <row r="80" spans="1:24" ht="12.95" customHeight="1" x14ac:dyDescent="0.2">
      <c r="A80" s="19" t="s">
        <v>290</v>
      </c>
      <c r="B80" s="4" t="s">
        <v>33</v>
      </c>
      <c r="C80" s="51">
        <v>42299.372000000003</v>
      </c>
      <c r="D80" s="51" t="s">
        <v>67</v>
      </c>
      <c r="E80" s="32">
        <f t="shared" si="1"/>
        <v>750.00635616706143</v>
      </c>
      <c r="F80" s="32">
        <f t="shared" si="2"/>
        <v>750</v>
      </c>
      <c r="G80" s="32">
        <f t="shared" si="11"/>
        <v>1.2500000004365575E-2</v>
      </c>
      <c r="H80" s="32"/>
      <c r="I80" s="32">
        <f t="shared" si="14"/>
        <v>1.2500000004365575E-2</v>
      </c>
      <c r="J80" s="32"/>
      <c r="K80" s="32"/>
      <c r="L80" s="32"/>
      <c r="M80" s="32"/>
      <c r="O80" s="32"/>
      <c r="P80" s="32">
        <f t="shared" si="5"/>
        <v>1.9714450676410478E-3</v>
      </c>
      <c r="Q80" s="33">
        <f t="shared" si="6"/>
        <v>27280.872000000003</v>
      </c>
      <c r="R80">
        <f t="shared" si="12"/>
        <v>1.1085046905562641E-4</v>
      </c>
      <c r="S80" s="4">
        <v>0.1</v>
      </c>
      <c r="T80">
        <f t="shared" si="8"/>
        <v>1.1085046905562642E-5</v>
      </c>
      <c r="X80">
        <f t="shared" si="13"/>
        <v>1.0528554936724527E-2</v>
      </c>
    </row>
    <row r="81" spans="1:24" ht="12.95" customHeight="1" x14ac:dyDescent="0.2">
      <c r="A81" s="10" t="s">
        <v>35</v>
      </c>
      <c r="B81" s="11" t="s">
        <v>36</v>
      </c>
      <c r="C81" s="10">
        <v>42303.301200000002</v>
      </c>
      <c r="D81" s="31"/>
      <c r="E81" s="32">
        <f t="shared" si="1"/>
        <v>752.00432829552244</v>
      </c>
      <c r="F81" s="32">
        <f t="shared" si="2"/>
        <v>752</v>
      </c>
      <c r="G81" s="32">
        <f t="shared" si="11"/>
        <v>8.5120000076130964E-3</v>
      </c>
      <c r="H81" s="32"/>
      <c r="J81" s="32">
        <f>+G81</f>
        <v>8.5120000076130964E-3</v>
      </c>
      <c r="K81" s="32"/>
      <c r="L81" s="32"/>
      <c r="M81" s="32"/>
      <c r="N81" s="32"/>
      <c r="O81" s="32"/>
      <c r="P81" s="32">
        <f t="shared" si="5"/>
        <v>1.9821943537710867E-3</v>
      </c>
      <c r="Q81" s="33">
        <f t="shared" si="6"/>
        <v>27284.801200000002</v>
      </c>
      <c r="R81">
        <f t="shared" si="12"/>
        <v>4.2638361876947076E-5</v>
      </c>
      <c r="S81" s="4">
        <v>1</v>
      </c>
      <c r="T81">
        <f t="shared" si="8"/>
        <v>4.2638361876947076E-5</v>
      </c>
      <c r="X81">
        <f t="shared" si="13"/>
        <v>6.5298056538420097E-3</v>
      </c>
    </row>
    <row r="82" spans="1:24" ht="12.95" customHeight="1" x14ac:dyDescent="0.2">
      <c r="A82" s="34" t="s">
        <v>35</v>
      </c>
      <c r="B82" s="35" t="s">
        <v>36</v>
      </c>
      <c r="C82" s="34">
        <v>42303.301500000001</v>
      </c>
      <c r="D82" s="9"/>
      <c r="E82" s="32">
        <f t="shared" si="1"/>
        <v>752.00448084353172</v>
      </c>
      <c r="F82" s="32">
        <f t="shared" si="2"/>
        <v>752</v>
      </c>
      <c r="G82" s="32">
        <f t="shared" si="11"/>
        <v>8.8120000073104165E-3</v>
      </c>
      <c r="H82" s="32"/>
      <c r="J82" s="32">
        <f>+G82</f>
        <v>8.8120000073104165E-3</v>
      </c>
      <c r="K82" s="32"/>
      <c r="L82" s="32"/>
      <c r="M82" s="32"/>
      <c r="N82" s="32"/>
      <c r="O82" s="32"/>
      <c r="P82" s="32">
        <f t="shared" si="5"/>
        <v>1.9821943537710867E-3</v>
      </c>
      <c r="Q82" s="33">
        <f t="shared" si="6"/>
        <v>27284.801500000001</v>
      </c>
      <c r="R82">
        <f t="shared" si="12"/>
        <v>4.6646245265117793E-5</v>
      </c>
      <c r="S82" s="4">
        <v>1</v>
      </c>
      <c r="T82">
        <f t="shared" si="8"/>
        <v>4.6646245265117793E-5</v>
      </c>
      <c r="X82">
        <f t="shared" si="13"/>
        <v>6.8298056535393298E-3</v>
      </c>
    </row>
    <row r="83" spans="1:24" ht="12.95" customHeight="1" x14ac:dyDescent="0.2">
      <c r="A83" s="19" t="s">
        <v>290</v>
      </c>
      <c r="B83" s="4" t="s">
        <v>33</v>
      </c>
      <c r="C83" s="51">
        <v>42303.305</v>
      </c>
      <c r="D83" s="51" t="s">
        <v>67</v>
      </c>
      <c r="E83" s="32">
        <f t="shared" si="1"/>
        <v>752.00626057030752</v>
      </c>
      <c r="F83" s="32">
        <f t="shared" si="2"/>
        <v>752</v>
      </c>
      <c r="G83" s="32">
        <f t="shared" si="11"/>
        <v>1.2312000006204471E-2</v>
      </c>
      <c r="H83" s="32"/>
      <c r="I83" s="32">
        <f t="shared" ref="I83:I95" si="15">+G83</f>
        <v>1.2312000006204471E-2</v>
      </c>
      <c r="J83" s="32"/>
      <c r="K83" s="32"/>
      <c r="L83" s="32"/>
      <c r="M83" s="32"/>
      <c r="O83" s="32"/>
      <c r="P83" s="32">
        <f t="shared" si="5"/>
        <v>1.9821943537710867E-3</v>
      </c>
      <c r="Q83" s="33">
        <f t="shared" si="6"/>
        <v>27284.805</v>
      </c>
      <c r="R83">
        <f t="shared" si="12"/>
        <v>1.0670488481704469E-4</v>
      </c>
      <c r="S83" s="4">
        <v>0.1</v>
      </c>
      <c r="T83">
        <f t="shared" si="8"/>
        <v>1.067048848170447E-5</v>
      </c>
      <c r="X83">
        <f t="shared" si="13"/>
        <v>1.0329805652433384E-2</v>
      </c>
    </row>
    <row r="84" spans="1:24" ht="12.95" customHeight="1" x14ac:dyDescent="0.2">
      <c r="A84" s="19" t="s">
        <v>301</v>
      </c>
      <c r="B84" s="4" t="s">
        <v>33</v>
      </c>
      <c r="C84" s="51">
        <v>42366.237000000001</v>
      </c>
      <c r="D84" s="51" t="s">
        <v>67</v>
      </c>
      <c r="E84" s="32">
        <f t="shared" si="1"/>
        <v>784.00676499572558</v>
      </c>
      <c r="F84" s="32">
        <f t="shared" si="2"/>
        <v>784</v>
      </c>
      <c r="G84" s="32">
        <f t="shared" si="11"/>
        <v>1.3304000007337891E-2</v>
      </c>
      <c r="H84" s="32"/>
      <c r="I84" s="32">
        <f t="shared" si="15"/>
        <v>1.3304000007337891E-2</v>
      </c>
      <c r="J84" s="32"/>
      <c r="K84" s="32"/>
      <c r="L84" s="32"/>
      <c r="M84" s="32"/>
      <c r="O84" s="32"/>
      <c r="P84" s="32">
        <f t="shared" si="5"/>
        <v>2.1507616962717895E-3</v>
      </c>
      <c r="Q84" s="33">
        <f t="shared" si="6"/>
        <v>27347.737000000001</v>
      </c>
      <c r="R84">
        <f t="shared" si="12"/>
        <v>1.2439472482343261E-4</v>
      </c>
      <c r="S84" s="4">
        <v>0.1</v>
      </c>
      <c r="T84">
        <f t="shared" si="8"/>
        <v>1.2439472482343263E-5</v>
      </c>
      <c r="X84">
        <f t="shared" si="13"/>
        <v>1.1153238311066101E-2</v>
      </c>
    </row>
    <row r="85" spans="1:24" ht="12.95" customHeight="1" x14ac:dyDescent="0.2">
      <c r="A85" s="19" t="s">
        <v>305</v>
      </c>
      <c r="B85" s="4" t="s">
        <v>33</v>
      </c>
      <c r="C85" s="51">
        <v>42584.538</v>
      </c>
      <c r="D85" s="51" t="s">
        <v>67</v>
      </c>
      <c r="E85" s="32">
        <f t="shared" ref="E85:E148" si="16">+(C85-C$7)/C$8</f>
        <v>895.01137499656943</v>
      </c>
      <c r="F85" s="32">
        <f t="shared" ref="F85:F148" si="17">ROUND(2*E85,0)/2</f>
        <v>895</v>
      </c>
      <c r="G85" s="32">
        <f t="shared" ref="G85:G116" si="18">+C85-(C$7+F85*C$8)</f>
        <v>2.237000000604894E-2</v>
      </c>
      <c r="H85" s="32"/>
      <c r="I85" s="32">
        <f t="shared" si="15"/>
        <v>2.237000000604894E-2</v>
      </c>
      <c r="J85" s="32"/>
      <c r="K85" s="32"/>
      <c r="L85" s="32"/>
      <c r="M85" s="32"/>
      <c r="O85" s="32"/>
      <c r="P85" s="32">
        <f t="shared" ref="P85:P148" si="19">+D$11+D$12*F85+D$13*F85^2</f>
        <v>2.6855667314167019E-3</v>
      </c>
      <c r="Q85" s="33">
        <f t="shared" ref="Q85:Q148" si="20">+C85-15018.5</f>
        <v>27566.038</v>
      </c>
      <c r="R85">
        <f t="shared" si="12"/>
        <v>3.8747691334344887E-4</v>
      </c>
      <c r="S85" s="4">
        <v>0.1</v>
      </c>
      <c r="T85">
        <f t="shared" si="8"/>
        <v>3.8747691334344887E-5</v>
      </c>
      <c r="X85">
        <f t="shared" si="13"/>
        <v>1.9684433274632238E-2</v>
      </c>
    </row>
    <row r="86" spans="1:24" ht="12.95" customHeight="1" x14ac:dyDescent="0.2">
      <c r="A86" s="19" t="s">
        <v>309</v>
      </c>
      <c r="B86" s="4" t="s">
        <v>33</v>
      </c>
      <c r="C86" s="51">
        <v>42623.860999999997</v>
      </c>
      <c r="D86" s="51" t="s">
        <v>67</v>
      </c>
      <c r="E86" s="32">
        <f t="shared" si="16"/>
        <v>915.00685957548944</v>
      </c>
      <c r="F86" s="32">
        <f t="shared" si="17"/>
        <v>915</v>
      </c>
      <c r="G86" s="32">
        <f t="shared" si="18"/>
        <v>1.3489999997545965E-2</v>
      </c>
      <c r="H86" s="32"/>
      <c r="I86" s="32">
        <f t="shared" si="15"/>
        <v>1.3489999997545965E-2</v>
      </c>
      <c r="J86" s="32"/>
      <c r="K86" s="32"/>
      <c r="L86" s="32"/>
      <c r="M86" s="32"/>
      <c r="O86" s="32"/>
      <c r="P86" s="32">
        <f t="shared" si="19"/>
        <v>2.7736893618602169E-3</v>
      </c>
      <c r="Q86" s="33">
        <f t="shared" si="20"/>
        <v>27605.360999999997</v>
      </c>
      <c r="R86">
        <f t="shared" si="12"/>
        <v>1.1483931364051149E-4</v>
      </c>
      <c r="S86" s="4">
        <v>0.1</v>
      </c>
      <c r="T86">
        <f t="shared" si="8"/>
        <v>1.1483931364051149E-5</v>
      </c>
      <c r="X86">
        <f t="shared" si="13"/>
        <v>1.0716310635685749E-2</v>
      </c>
    </row>
    <row r="87" spans="1:24" ht="12.95" customHeight="1" x14ac:dyDescent="0.2">
      <c r="A87" s="19" t="s">
        <v>309</v>
      </c>
      <c r="B87" s="4" t="s">
        <v>33</v>
      </c>
      <c r="C87" s="51">
        <v>42627.798000000003</v>
      </c>
      <c r="D87" s="51" t="s">
        <v>67</v>
      </c>
      <c r="E87" s="32">
        <f t="shared" si="16"/>
        <v>917.00879795219828</v>
      </c>
      <c r="F87" s="32">
        <f t="shared" si="17"/>
        <v>917</v>
      </c>
      <c r="G87" s="32">
        <f t="shared" si="18"/>
        <v>1.7302000007475726E-2</v>
      </c>
      <c r="H87" s="32"/>
      <c r="I87" s="32">
        <f t="shared" si="15"/>
        <v>1.7302000007475726E-2</v>
      </c>
      <c r="J87" s="32"/>
      <c r="K87" s="32"/>
      <c r="L87" s="32"/>
      <c r="M87" s="32"/>
      <c r="O87" s="32"/>
      <c r="P87" s="32">
        <f t="shared" si="19"/>
        <v>2.7823632661127338E-3</v>
      </c>
      <c r="Q87" s="33">
        <f t="shared" si="20"/>
        <v>27609.298000000003</v>
      </c>
      <c r="R87">
        <f t="shared" si="12"/>
        <v>2.1081985110113814E-4</v>
      </c>
      <c r="S87" s="4">
        <v>0.1</v>
      </c>
      <c r="T87">
        <f t="shared" si="8"/>
        <v>2.1081985110113814E-5</v>
      </c>
      <c r="X87">
        <f t="shared" si="13"/>
        <v>1.4519636741362993E-2</v>
      </c>
    </row>
    <row r="88" spans="1:24" ht="12.95" customHeight="1" x14ac:dyDescent="0.2">
      <c r="A88" s="19" t="s">
        <v>316</v>
      </c>
      <c r="B88" s="4" t="s">
        <v>33</v>
      </c>
      <c r="C88" s="51">
        <v>42714.305999999997</v>
      </c>
      <c r="D88" s="51" t="s">
        <v>67</v>
      </c>
      <c r="E88" s="32">
        <f t="shared" si="16"/>
        <v>960.99754194307513</v>
      </c>
      <c r="F88" s="32">
        <f t="shared" si="17"/>
        <v>961</v>
      </c>
      <c r="G88" s="32">
        <f t="shared" si="18"/>
        <v>-4.8339999993913807E-3</v>
      </c>
      <c r="H88" s="32"/>
      <c r="I88" s="32">
        <f t="shared" si="15"/>
        <v>-4.8339999993913807E-3</v>
      </c>
      <c r="J88" s="32"/>
      <c r="K88" s="32"/>
      <c r="L88" s="32"/>
      <c r="M88" s="32"/>
      <c r="O88" s="32"/>
      <c r="P88" s="32">
        <f t="shared" si="19"/>
        <v>2.9668246552437038E-3</v>
      </c>
      <c r="Q88" s="33">
        <f t="shared" si="20"/>
        <v>27695.805999999997</v>
      </c>
      <c r="R88">
        <f t="shared" si="12"/>
        <v>6.0852865292362582E-5</v>
      </c>
      <c r="S88" s="4">
        <v>0.1</v>
      </c>
      <c r="T88">
        <f t="shared" si="8"/>
        <v>6.0852865292362584E-6</v>
      </c>
      <c r="X88">
        <f t="shared" si="13"/>
        <v>-7.8008246546350845E-3</v>
      </c>
    </row>
    <row r="89" spans="1:24" ht="12.95" customHeight="1" x14ac:dyDescent="0.2">
      <c r="A89" s="19" t="s">
        <v>316</v>
      </c>
      <c r="B89" s="4" t="s">
        <v>33</v>
      </c>
      <c r="C89" s="51">
        <v>42716.284</v>
      </c>
      <c r="D89" s="51" t="s">
        <v>67</v>
      </c>
      <c r="E89" s="32">
        <f t="shared" si="16"/>
        <v>962.00334181839401</v>
      </c>
      <c r="F89" s="32">
        <f t="shared" si="17"/>
        <v>962</v>
      </c>
      <c r="G89" s="32">
        <f t="shared" si="18"/>
        <v>6.5720000056899153E-3</v>
      </c>
      <c r="H89" s="32"/>
      <c r="I89" s="32">
        <f t="shared" si="15"/>
        <v>6.5720000056899153E-3</v>
      </c>
      <c r="J89" s="32"/>
      <c r="K89" s="32"/>
      <c r="L89" s="32"/>
      <c r="M89" s="32"/>
      <c r="O89" s="32"/>
      <c r="P89" s="32">
        <f t="shared" si="19"/>
        <v>2.9708754562323032E-3</v>
      </c>
      <c r="Q89" s="33">
        <f t="shared" si="20"/>
        <v>27697.784</v>
      </c>
      <c r="R89">
        <f t="shared" si="12"/>
        <v>1.296809802070629E-5</v>
      </c>
      <c r="S89" s="4">
        <v>0.1</v>
      </c>
      <c r="T89">
        <f t="shared" si="8"/>
        <v>1.296809802070629E-6</v>
      </c>
      <c r="X89">
        <f t="shared" si="13"/>
        <v>3.601124549457612E-3</v>
      </c>
    </row>
    <row r="90" spans="1:24" ht="12.95" customHeight="1" x14ac:dyDescent="0.2">
      <c r="A90" s="19" t="s">
        <v>323</v>
      </c>
      <c r="B90" s="4" t="s">
        <v>33</v>
      </c>
      <c r="C90" s="51">
        <v>42936.548999999999</v>
      </c>
      <c r="D90" s="51" t="s">
        <v>67</v>
      </c>
      <c r="E90" s="32">
        <f t="shared" si="16"/>
        <v>1074.0066327874499</v>
      </c>
      <c r="F90" s="32">
        <f t="shared" si="17"/>
        <v>1074</v>
      </c>
      <c r="G90" s="32">
        <f t="shared" si="18"/>
        <v>1.3043999999354128E-2</v>
      </c>
      <c r="H90" s="32"/>
      <c r="I90" s="32">
        <f t="shared" si="15"/>
        <v>1.3043999999354128E-2</v>
      </c>
      <c r="J90" s="32"/>
      <c r="K90" s="32"/>
      <c r="L90" s="32"/>
      <c r="M90" s="32"/>
      <c r="O90" s="32"/>
      <c r="P90" s="32">
        <f t="shared" si="19"/>
        <v>3.3847681471950389E-3</v>
      </c>
      <c r="Q90" s="33">
        <f t="shared" si="20"/>
        <v>27918.048999999999</v>
      </c>
      <c r="R90">
        <f t="shared" ref="R90:R121" si="21">+(P90-G90)^2</f>
        <v>9.3300759973764696E-5</v>
      </c>
      <c r="S90" s="4">
        <v>0.1</v>
      </c>
      <c r="T90">
        <f t="shared" ref="T90:T153" si="22">+S90*R90</f>
        <v>9.3300759973764696E-6</v>
      </c>
      <c r="X90">
        <f t="shared" ref="X90:X121" si="23">(G90-P90)</f>
        <v>9.6592318521590888E-3</v>
      </c>
    </row>
    <row r="91" spans="1:24" ht="12.95" customHeight="1" x14ac:dyDescent="0.2">
      <c r="A91" s="19" t="s">
        <v>328</v>
      </c>
      <c r="B91" s="4" t="s">
        <v>33</v>
      </c>
      <c r="C91" s="51">
        <v>42981.779000000002</v>
      </c>
      <c r="D91" s="51" t="s">
        <v>67</v>
      </c>
      <c r="E91" s="32">
        <f t="shared" si="16"/>
        <v>1097.0057876714793</v>
      </c>
      <c r="F91" s="32">
        <f t="shared" si="17"/>
        <v>1097</v>
      </c>
      <c r="G91" s="32">
        <f t="shared" si="18"/>
        <v>1.1382000004232395E-2</v>
      </c>
      <c r="H91" s="32"/>
      <c r="I91" s="32">
        <f t="shared" si="15"/>
        <v>1.1382000004232395E-2</v>
      </c>
      <c r="J91" s="32"/>
      <c r="K91" s="32"/>
      <c r="L91" s="32"/>
      <c r="M91" s="32"/>
      <c r="O91" s="32"/>
      <c r="P91" s="32">
        <f t="shared" si="19"/>
        <v>3.4600002392822602E-3</v>
      </c>
      <c r="Q91" s="33">
        <f t="shared" si="20"/>
        <v>27963.279000000002</v>
      </c>
      <c r="R91">
        <f t="shared" si="21"/>
        <v>6.2758080275870001E-5</v>
      </c>
      <c r="S91" s="4">
        <v>0.1</v>
      </c>
      <c r="T91">
        <f t="shared" si="22"/>
        <v>6.2758080275870003E-6</v>
      </c>
      <c r="X91">
        <f t="shared" si="23"/>
        <v>7.9219997649501352E-3</v>
      </c>
    </row>
    <row r="92" spans="1:24" ht="12.95" customHeight="1" x14ac:dyDescent="0.2">
      <c r="A92" s="19" t="s">
        <v>328</v>
      </c>
      <c r="B92" s="4" t="s">
        <v>33</v>
      </c>
      <c r="C92" s="51">
        <v>42981.781999999999</v>
      </c>
      <c r="D92" s="51" t="s">
        <v>67</v>
      </c>
      <c r="E92" s="32">
        <f t="shared" si="16"/>
        <v>1097.0073131515719</v>
      </c>
      <c r="F92" s="32">
        <f t="shared" si="17"/>
        <v>1097</v>
      </c>
      <c r="G92" s="32">
        <f t="shared" si="18"/>
        <v>1.4382000001205597E-2</v>
      </c>
      <c r="H92" s="32"/>
      <c r="I92" s="32">
        <f t="shared" si="15"/>
        <v>1.4382000001205597E-2</v>
      </c>
      <c r="J92" s="32"/>
      <c r="K92" s="32"/>
      <c r="L92" s="32"/>
      <c r="M92" s="32"/>
      <c r="O92" s="32"/>
      <c r="P92" s="32">
        <f t="shared" si="19"/>
        <v>3.4600002392822602E-3</v>
      </c>
      <c r="Q92" s="33">
        <f t="shared" si="20"/>
        <v>27963.281999999999</v>
      </c>
      <c r="R92">
        <f t="shared" si="21"/>
        <v>1.1929007879945343E-4</v>
      </c>
      <c r="S92" s="4">
        <v>0.1</v>
      </c>
      <c r="T92">
        <f t="shared" si="22"/>
        <v>1.1929007879945344E-5</v>
      </c>
      <c r="X92">
        <f t="shared" si="23"/>
        <v>1.0921999761923337E-2</v>
      </c>
    </row>
    <row r="93" spans="1:24" ht="12.95" customHeight="1" x14ac:dyDescent="0.2">
      <c r="A93" s="19" t="s">
        <v>334</v>
      </c>
      <c r="B93" s="4" t="s">
        <v>33</v>
      </c>
      <c r="C93" s="51">
        <v>42993.584999999999</v>
      </c>
      <c r="D93" s="51" t="s">
        <v>67</v>
      </c>
      <c r="E93" s="32">
        <f t="shared" si="16"/>
        <v>1103.0090603347728</v>
      </c>
      <c r="F93" s="32">
        <f t="shared" si="17"/>
        <v>1103</v>
      </c>
      <c r="G93" s="32">
        <f t="shared" si="18"/>
        <v>1.7818000000261236E-2</v>
      </c>
      <c r="H93" s="32"/>
      <c r="I93" s="32">
        <f t="shared" si="15"/>
        <v>1.7818000000261236E-2</v>
      </c>
      <c r="J93" s="32"/>
      <c r="K93" s="32"/>
      <c r="L93" s="32"/>
      <c r="M93" s="32"/>
      <c r="O93" s="32"/>
      <c r="P93" s="32">
        <f t="shared" si="19"/>
        <v>3.4790788563041019E-3</v>
      </c>
      <c r="Q93" s="33">
        <f t="shared" si="20"/>
        <v>27975.084999999999</v>
      </c>
      <c r="R93">
        <f t="shared" si="21"/>
        <v>2.0560465957262096E-4</v>
      </c>
      <c r="S93" s="4">
        <v>0.1</v>
      </c>
      <c r="T93">
        <f t="shared" si="22"/>
        <v>2.0560465957262097E-5</v>
      </c>
      <c r="X93">
        <f t="shared" si="23"/>
        <v>1.4338921143957134E-2</v>
      </c>
    </row>
    <row r="94" spans="1:24" ht="12.95" customHeight="1" x14ac:dyDescent="0.2">
      <c r="A94" s="19" t="s">
        <v>334</v>
      </c>
      <c r="B94" s="4" t="s">
        <v>33</v>
      </c>
      <c r="C94" s="51">
        <v>43005.38</v>
      </c>
      <c r="D94" s="51" t="s">
        <v>67</v>
      </c>
      <c r="E94" s="32">
        <f t="shared" si="16"/>
        <v>1109.0067395710555</v>
      </c>
      <c r="F94" s="32">
        <f t="shared" si="17"/>
        <v>1109</v>
      </c>
      <c r="G94" s="32">
        <f t="shared" si="18"/>
        <v>1.325399999768706E-2</v>
      </c>
      <c r="H94" s="32"/>
      <c r="I94" s="32">
        <f t="shared" si="15"/>
        <v>1.325399999768706E-2</v>
      </c>
      <c r="J94" s="32"/>
      <c r="K94" s="32"/>
      <c r="L94" s="32"/>
      <c r="M94" s="32"/>
      <c r="O94" s="32"/>
      <c r="P94" s="32">
        <f t="shared" si="19"/>
        <v>3.4979310680302135E-3</v>
      </c>
      <c r="Q94" s="33">
        <f t="shared" si="20"/>
        <v>27986.879999999997</v>
      </c>
      <c r="R94">
        <f t="shared" si="21"/>
        <v>9.5180880960215713E-5</v>
      </c>
      <c r="S94" s="4">
        <v>0.1</v>
      </c>
      <c r="T94">
        <f t="shared" si="22"/>
        <v>9.5180880960215727E-6</v>
      </c>
      <c r="X94">
        <f t="shared" si="23"/>
        <v>9.7560689296568477E-3</v>
      </c>
    </row>
    <row r="95" spans="1:24" ht="12.95" customHeight="1" x14ac:dyDescent="0.2">
      <c r="A95" s="19" t="s">
        <v>328</v>
      </c>
      <c r="B95" s="4" t="s">
        <v>33</v>
      </c>
      <c r="C95" s="51">
        <v>43040.771000000001</v>
      </c>
      <c r="D95" s="51" t="s">
        <v>67</v>
      </c>
      <c r="E95" s="32">
        <f t="shared" si="16"/>
        <v>1127.0028282400961</v>
      </c>
      <c r="F95" s="32">
        <f t="shared" si="17"/>
        <v>1127</v>
      </c>
      <c r="G95" s="32">
        <f t="shared" si="18"/>
        <v>5.5620000057388097E-3</v>
      </c>
      <c r="H95" s="32"/>
      <c r="I95" s="32">
        <f t="shared" si="15"/>
        <v>5.5620000057388097E-3</v>
      </c>
      <c r="J95" s="32"/>
      <c r="K95" s="32"/>
      <c r="L95" s="32"/>
      <c r="M95" s="32"/>
      <c r="O95" s="32"/>
      <c r="P95" s="32">
        <f t="shared" si="19"/>
        <v>3.5531292714341698E-3</v>
      </c>
      <c r="Q95" s="33">
        <f t="shared" si="20"/>
        <v>28022.271000000001</v>
      </c>
      <c r="R95">
        <f t="shared" si="21"/>
        <v>4.0355616271456632E-6</v>
      </c>
      <c r="S95" s="4">
        <v>0.1</v>
      </c>
      <c r="T95">
        <f t="shared" si="22"/>
        <v>4.0355616271456636E-7</v>
      </c>
      <c r="X95">
        <f t="shared" si="23"/>
        <v>2.0088707343046399E-3</v>
      </c>
    </row>
    <row r="96" spans="1:24" ht="12.95" customHeight="1" x14ac:dyDescent="0.2">
      <c r="A96" s="79" t="s">
        <v>701</v>
      </c>
      <c r="B96" s="79" t="s">
        <v>19</v>
      </c>
      <c r="C96" s="80">
        <v>43040.771399999998</v>
      </c>
      <c r="D96" s="81">
        <v>2.3E-3</v>
      </c>
      <c r="E96" s="32">
        <f t="shared" si="16"/>
        <v>1127.0030316374407</v>
      </c>
      <c r="F96" s="32">
        <f t="shared" si="17"/>
        <v>1127</v>
      </c>
      <c r="G96" s="32">
        <f t="shared" si="18"/>
        <v>5.9620000029099174E-3</v>
      </c>
      <c r="H96" s="32"/>
      <c r="K96" s="32">
        <f>+G96</f>
        <v>5.9620000029099174E-3</v>
      </c>
      <c r="L96" s="32"/>
      <c r="M96" s="32"/>
      <c r="O96" s="32">
        <f ca="1">+C$11+C$12*$F96</f>
        <v>7.0707125131945825E-2</v>
      </c>
      <c r="P96" s="32">
        <f t="shared" si="19"/>
        <v>3.5531292714341698E-3</v>
      </c>
      <c r="Q96" s="33">
        <f t="shared" si="20"/>
        <v>28022.271399999998</v>
      </c>
      <c r="R96">
        <f t="shared" si="21"/>
        <v>5.8026582009605035E-6</v>
      </c>
      <c r="S96" s="4">
        <v>1</v>
      </c>
      <c r="T96">
        <f t="shared" si="22"/>
        <v>5.8026582009605035E-6</v>
      </c>
      <c r="X96">
        <f t="shared" si="23"/>
        <v>2.4088707314757476E-3</v>
      </c>
    </row>
    <row r="97" spans="1:24" ht="12.95" customHeight="1" x14ac:dyDescent="0.2">
      <c r="A97" s="19" t="s">
        <v>328</v>
      </c>
      <c r="B97" s="4" t="s">
        <v>33</v>
      </c>
      <c r="C97" s="51">
        <v>43040.792000000001</v>
      </c>
      <c r="D97" s="51" t="s">
        <v>67</v>
      </c>
      <c r="E97" s="32">
        <f t="shared" si="16"/>
        <v>1127.0135066007545</v>
      </c>
      <c r="F97" s="32">
        <f t="shared" si="17"/>
        <v>1127</v>
      </c>
      <c r="G97" s="32">
        <f t="shared" si="18"/>
        <v>2.6562000006379094E-2</v>
      </c>
      <c r="H97" s="32"/>
      <c r="I97" s="32">
        <f>+G97</f>
        <v>2.6562000006379094E-2</v>
      </c>
      <c r="J97" s="32"/>
      <c r="K97" s="32"/>
      <c r="L97" s="32"/>
      <c r="M97" s="32"/>
      <c r="O97" s="32"/>
      <c r="P97" s="32">
        <f t="shared" si="19"/>
        <v>3.5531292714341698E-3</v>
      </c>
      <c r="Q97" s="33">
        <f t="shared" si="20"/>
        <v>28022.292000000001</v>
      </c>
      <c r="R97">
        <f t="shared" si="21"/>
        <v>5.2940813249740507E-4</v>
      </c>
      <c r="S97" s="4">
        <v>0.1</v>
      </c>
      <c r="T97">
        <f t="shared" si="22"/>
        <v>5.2940813249740511E-5</v>
      </c>
      <c r="X97">
        <f t="shared" si="23"/>
        <v>2.3008870734944925E-2</v>
      </c>
    </row>
    <row r="98" spans="1:24" ht="12.95" customHeight="1" x14ac:dyDescent="0.2">
      <c r="A98" s="19" t="s">
        <v>328</v>
      </c>
      <c r="B98" s="4" t="s">
        <v>33</v>
      </c>
      <c r="C98" s="51">
        <v>43044.71</v>
      </c>
      <c r="D98" s="51" t="s">
        <v>67</v>
      </c>
      <c r="E98" s="32">
        <f t="shared" si="16"/>
        <v>1129.0057836035307</v>
      </c>
      <c r="F98" s="32">
        <f t="shared" si="17"/>
        <v>1129</v>
      </c>
      <c r="G98" s="32">
        <f t="shared" si="18"/>
        <v>1.1374000001524109E-2</v>
      </c>
      <c r="H98" s="32"/>
      <c r="I98" s="32">
        <f>+G98</f>
        <v>1.1374000001524109E-2</v>
      </c>
      <c r="J98" s="32"/>
      <c r="K98" s="32"/>
      <c r="L98" s="32"/>
      <c r="M98" s="32"/>
      <c r="O98" s="32"/>
      <c r="P98" s="32">
        <f t="shared" si="19"/>
        <v>3.5591366244258713E-3</v>
      </c>
      <c r="Q98" s="33">
        <f t="shared" si="20"/>
        <v>28026.21</v>
      </c>
      <c r="R98">
        <f t="shared" si="21"/>
        <v>6.1072089602711278E-5</v>
      </c>
      <c r="S98" s="4">
        <v>0.1</v>
      </c>
      <c r="T98">
        <f t="shared" si="22"/>
        <v>6.1072089602711285E-6</v>
      </c>
      <c r="X98">
        <f t="shared" si="23"/>
        <v>7.8148633770982381E-3</v>
      </c>
    </row>
    <row r="99" spans="1:24" ht="12.95" customHeight="1" x14ac:dyDescent="0.2">
      <c r="A99" s="19" t="s">
        <v>328</v>
      </c>
      <c r="B99" s="4" t="s">
        <v>33</v>
      </c>
      <c r="C99" s="51">
        <v>43046.673999999999</v>
      </c>
      <c r="D99" s="51" t="s">
        <v>67</v>
      </c>
      <c r="E99" s="32">
        <f t="shared" si="16"/>
        <v>1130.0044645717428</v>
      </c>
      <c r="F99" s="32">
        <f t="shared" si="17"/>
        <v>1130</v>
      </c>
      <c r="G99" s="32">
        <f t="shared" si="18"/>
        <v>8.78000000375323E-3</v>
      </c>
      <c r="H99" s="32"/>
      <c r="I99" s="32">
        <f>+G99</f>
        <v>8.78000000375323E-3</v>
      </c>
      <c r="J99" s="32"/>
      <c r="K99" s="32"/>
      <c r="L99" s="32"/>
      <c r="M99" s="32"/>
      <c r="O99" s="32"/>
      <c r="P99" s="32">
        <f t="shared" si="19"/>
        <v>3.5621308673677342E-3</v>
      </c>
      <c r="Q99" s="33">
        <f t="shared" si="20"/>
        <v>28028.173999999999</v>
      </c>
      <c r="R99">
        <f t="shared" si="21"/>
        <v>2.7226158324444321E-5</v>
      </c>
      <c r="S99" s="4">
        <v>0.1</v>
      </c>
      <c r="T99">
        <f t="shared" si="22"/>
        <v>2.7226158324444321E-6</v>
      </c>
      <c r="X99">
        <f t="shared" si="23"/>
        <v>5.2178691363854958E-3</v>
      </c>
    </row>
    <row r="100" spans="1:24" ht="12.95" customHeight="1" x14ac:dyDescent="0.2">
      <c r="A100" s="19" t="s">
        <v>328</v>
      </c>
      <c r="B100" s="4" t="s">
        <v>33</v>
      </c>
      <c r="C100" s="51">
        <v>43046.678</v>
      </c>
      <c r="D100" s="51" t="s">
        <v>67</v>
      </c>
      <c r="E100" s="32">
        <f t="shared" si="16"/>
        <v>1130.006498545202</v>
      </c>
      <c r="F100" s="32">
        <f t="shared" si="17"/>
        <v>1130</v>
      </c>
      <c r="G100" s="32">
        <f t="shared" si="18"/>
        <v>1.2780000004568137E-2</v>
      </c>
      <c r="H100" s="32"/>
      <c r="I100" s="32">
        <f>+G100</f>
        <v>1.2780000004568137E-2</v>
      </c>
      <c r="J100" s="32"/>
      <c r="K100" s="32"/>
      <c r="L100" s="32"/>
      <c r="M100" s="32"/>
      <c r="O100" s="32"/>
      <c r="P100" s="32">
        <f t="shared" si="19"/>
        <v>3.5621308673677342E-3</v>
      </c>
      <c r="Q100" s="33">
        <f t="shared" si="20"/>
        <v>28028.178</v>
      </c>
      <c r="R100">
        <f t="shared" si="21"/>
        <v>8.4969111430551722E-5</v>
      </c>
      <c r="S100" s="4">
        <v>0.1</v>
      </c>
      <c r="T100">
        <f t="shared" si="22"/>
        <v>8.4969111430551725E-6</v>
      </c>
      <c r="X100">
        <f t="shared" si="23"/>
        <v>9.2178691372004039E-3</v>
      </c>
    </row>
    <row r="101" spans="1:24" ht="12.95" customHeight="1" x14ac:dyDescent="0.2">
      <c r="A101" s="19" t="s">
        <v>328</v>
      </c>
      <c r="B101" s="4" t="s">
        <v>33</v>
      </c>
      <c r="C101" s="51">
        <v>43050.610999999997</v>
      </c>
      <c r="D101" s="51" t="s">
        <v>67</v>
      </c>
      <c r="E101" s="32">
        <f t="shared" si="16"/>
        <v>1132.0064029484481</v>
      </c>
      <c r="F101" s="32">
        <f t="shared" si="17"/>
        <v>1132</v>
      </c>
      <c r="G101" s="32">
        <f t="shared" si="18"/>
        <v>1.2591999999131076E-2</v>
      </c>
      <c r="H101" s="32"/>
      <c r="I101" s="32">
        <f>+G101</f>
        <v>1.2591999999131076E-2</v>
      </c>
      <c r="J101" s="32"/>
      <c r="K101" s="32"/>
      <c r="L101" s="32"/>
      <c r="M101" s="32"/>
      <c r="O101" s="32"/>
      <c r="P101" s="32">
        <f t="shared" si="19"/>
        <v>3.5681004861434782E-3</v>
      </c>
      <c r="Q101" s="33">
        <f t="shared" si="20"/>
        <v>28032.110999999997</v>
      </c>
      <c r="R101">
        <f t="shared" si="21"/>
        <v>8.1430762420497827E-5</v>
      </c>
      <c r="S101" s="4">
        <v>0.1</v>
      </c>
      <c r="T101">
        <f t="shared" si="22"/>
        <v>8.1430762420497827E-6</v>
      </c>
      <c r="X101">
        <f t="shared" si="23"/>
        <v>9.0238995129875987E-3</v>
      </c>
    </row>
    <row r="102" spans="1:24" ht="12.95" customHeight="1" x14ac:dyDescent="0.2">
      <c r="A102" s="79" t="s">
        <v>701</v>
      </c>
      <c r="B102" s="79" t="s">
        <v>19</v>
      </c>
      <c r="C102" s="80">
        <v>43050.612300000001</v>
      </c>
      <c r="D102" s="81">
        <v>5.9999999999999995E-4</v>
      </c>
      <c r="E102" s="32">
        <f t="shared" si="16"/>
        <v>1132.0070639898238</v>
      </c>
      <c r="F102" s="32">
        <f t="shared" si="17"/>
        <v>1132</v>
      </c>
      <c r="G102" s="32">
        <f t="shared" si="18"/>
        <v>1.3892000002670102E-2</v>
      </c>
      <c r="H102" s="32"/>
      <c r="K102" s="32">
        <f>+G102</f>
        <v>1.3892000002670102E-2</v>
      </c>
      <c r="L102" s="32"/>
      <c r="M102" s="32"/>
      <c r="O102" s="32">
        <f ca="1">+C$11+C$12*$F102</f>
        <v>7.0570406232414853E-2</v>
      </c>
      <c r="P102" s="32">
        <f t="shared" si="19"/>
        <v>3.5681004861434782E-3</v>
      </c>
      <c r="Q102" s="33">
        <f t="shared" si="20"/>
        <v>28032.112300000001</v>
      </c>
      <c r="R102">
        <f t="shared" si="21"/>
        <v>1.0658290122733868E-4</v>
      </c>
      <c r="S102" s="4">
        <v>1</v>
      </c>
      <c r="T102">
        <f t="shared" si="22"/>
        <v>1.0658290122733868E-4</v>
      </c>
      <c r="X102">
        <f t="shared" si="23"/>
        <v>1.0323899516526625E-2</v>
      </c>
    </row>
    <row r="103" spans="1:24" ht="12.95" customHeight="1" x14ac:dyDescent="0.2">
      <c r="A103" s="19" t="s">
        <v>359</v>
      </c>
      <c r="B103" s="4" t="s">
        <v>33</v>
      </c>
      <c r="C103" s="51">
        <v>43292.523000000001</v>
      </c>
      <c r="D103" s="51" t="s">
        <v>67</v>
      </c>
      <c r="E103" s="32">
        <f t="shared" si="16"/>
        <v>1255.0170497825195</v>
      </c>
      <c r="F103" s="32">
        <f t="shared" si="17"/>
        <v>1255</v>
      </c>
      <c r="G103" s="32">
        <f t="shared" si="18"/>
        <v>3.3530000000610016E-2</v>
      </c>
      <c r="H103" s="32"/>
      <c r="I103" s="32">
        <f>+G103</f>
        <v>3.3530000000610016E-2</v>
      </c>
      <c r="J103" s="32"/>
      <c r="K103" s="32"/>
      <c r="L103" s="32"/>
      <c r="M103" s="32"/>
      <c r="O103" s="32"/>
      <c r="P103" s="32">
        <f t="shared" si="19"/>
        <v>3.8868850766595959E-3</v>
      </c>
      <c r="Q103" s="33">
        <f t="shared" si="20"/>
        <v>28274.023000000001</v>
      </c>
      <c r="R103">
        <f t="shared" si="21"/>
        <v>8.7871426239453216E-4</v>
      </c>
      <c r="S103" s="4">
        <v>0.1</v>
      </c>
      <c r="T103">
        <f t="shared" si="22"/>
        <v>8.7871426239453224E-5</v>
      </c>
      <c r="X103">
        <f t="shared" si="23"/>
        <v>2.9643114923950421E-2</v>
      </c>
    </row>
    <row r="104" spans="1:24" ht="12.95" customHeight="1" x14ac:dyDescent="0.2">
      <c r="A104" s="79" t="s">
        <v>701</v>
      </c>
      <c r="B104" s="79" t="s">
        <v>19</v>
      </c>
      <c r="C104" s="80">
        <v>43337.736900000004</v>
      </c>
      <c r="D104" s="81">
        <v>2.3E-3</v>
      </c>
      <c r="E104" s="32">
        <f t="shared" si="16"/>
        <v>1278.0080179233773</v>
      </c>
      <c r="F104" s="32">
        <f t="shared" si="17"/>
        <v>1278</v>
      </c>
      <c r="G104" s="32">
        <f t="shared" si="18"/>
        <v>1.5768000004754867E-2</v>
      </c>
      <c r="H104" s="32"/>
      <c r="K104" s="32">
        <f>+G104</f>
        <v>1.5768000004754867E-2</v>
      </c>
      <c r="L104" s="32"/>
      <c r="M104" s="32"/>
      <c r="O104" s="32">
        <f ca="1">+C$11+C$12*$F104</f>
        <v>6.6578214366110666E-2</v>
      </c>
      <c r="P104" s="32">
        <f t="shared" si="19"/>
        <v>3.9359359119100802E-3</v>
      </c>
      <c r="Q104" s="33">
        <f t="shared" si="20"/>
        <v>28319.236900000004</v>
      </c>
      <c r="R104">
        <f t="shared" si="21"/>
        <v>1.3999774069718693E-4</v>
      </c>
      <c r="S104" s="4">
        <v>1</v>
      </c>
      <c r="T104">
        <f t="shared" si="22"/>
        <v>1.3999774069718693E-4</v>
      </c>
      <c r="X104">
        <f t="shared" si="23"/>
        <v>1.1832064092844787E-2</v>
      </c>
    </row>
    <row r="105" spans="1:24" ht="12.95" customHeight="1" x14ac:dyDescent="0.2">
      <c r="A105" s="19" t="s">
        <v>328</v>
      </c>
      <c r="B105" s="4" t="s">
        <v>33</v>
      </c>
      <c r="C105" s="51">
        <v>43337.737000000001</v>
      </c>
      <c r="D105" s="51" t="s">
        <v>67</v>
      </c>
      <c r="E105" s="32">
        <f t="shared" si="16"/>
        <v>1278.0080687727127</v>
      </c>
      <c r="F105" s="32">
        <f t="shared" si="17"/>
        <v>1278</v>
      </c>
      <c r="G105" s="32">
        <f t="shared" si="18"/>
        <v>1.5868000002228655E-2</v>
      </c>
      <c r="H105" s="32"/>
      <c r="I105" s="32">
        <f>+G105</f>
        <v>1.5868000002228655E-2</v>
      </c>
      <c r="J105" s="32"/>
      <c r="K105" s="32"/>
      <c r="L105" s="32"/>
      <c r="M105" s="32"/>
      <c r="O105" s="32"/>
      <c r="P105" s="32">
        <f t="shared" si="19"/>
        <v>3.9359359119100802E-3</v>
      </c>
      <c r="Q105" s="33">
        <f t="shared" si="20"/>
        <v>28319.237000000001</v>
      </c>
      <c r="R105">
        <f t="shared" si="21"/>
        <v>1.4237415345547003E-4</v>
      </c>
      <c r="S105" s="4">
        <v>0.1</v>
      </c>
      <c r="T105">
        <f t="shared" si="22"/>
        <v>1.4237415345547004E-5</v>
      </c>
      <c r="X105">
        <f t="shared" si="23"/>
        <v>1.1932064090318575E-2</v>
      </c>
    </row>
    <row r="106" spans="1:24" ht="12.95" customHeight="1" x14ac:dyDescent="0.2">
      <c r="A106" s="19" t="s">
        <v>328</v>
      </c>
      <c r="B106" s="4" t="s">
        <v>33</v>
      </c>
      <c r="C106" s="51">
        <v>43337.745000000003</v>
      </c>
      <c r="D106" s="51" t="s">
        <v>67</v>
      </c>
      <c r="E106" s="32">
        <f t="shared" si="16"/>
        <v>1278.0121367196309</v>
      </c>
      <c r="F106" s="32">
        <f t="shared" si="17"/>
        <v>1278</v>
      </c>
      <c r="G106" s="32">
        <f t="shared" si="18"/>
        <v>2.3868000003858469E-2</v>
      </c>
      <c r="H106" s="32"/>
      <c r="I106" s="32">
        <f>+G106</f>
        <v>2.3868000003858469E-2</v>
      </c>
      <c r="J106" s="32"/>
      <c r="K106" s="32"/>
      <c r="L106" s="32"/>
      <c r="M106" s="32"/>
      <c r="O106" s="32"/>
      <c r="P106" s="32">
        <f t="shared" si="19"/>
        <v>3.9359359119100802E-3</v>
      </c>
      <c r="Q106" s="33">
        <f t="shared" si="20"/>
        <v>28319.245000000003</v>
      </c>
      <c r="R106">
        <f t="shared" si="21"/>
        <v>3.9728717896553837E-4</v>
      </c>
      <c r="S106" s="4">
        <v>0.1</v>
      </c>
      <c r="T106">
        <f t="shared" si="22"/>
        <v>3.9728717896553839E-5</v>
      </c>
      <c r="X106">
        <f t="shared" si="23"/>
        <v>1.9932064091948389E-2</v>
      </c>
    </row>
    <row r="107" spans="1:24" ht="12.95" customHeight="1" x14ac:dyDescent="0.2">
      <c r="A107" s="79" t="s">
        <v>701</v>
      </c>
      <c r="B107" s="79" t="s">
        <v>19</v>
      </c>
      <c r="C107" s="80">
        <v>43337.748699999996</v>
      </c>
      <c r="D107" s="81">
        <v>1.6000000000000001E-3</v>
      </c>
      <c r="E107" s="32">
        <f t="shared" si="16"/>
        <v>1278.014018145077</v>
      </c>
      <c r="F107" s="32">
        <f t="shared" si="17"/>
        <v>1278</v>
      </c>
      <c r="G107" s="32">
        <f t="shared" si="18"/>
        <v>2.7567999997700099E-2</v>
      </c>
      <c r="H107" s="32"/>
      <c r="K107" s="32">
        <f>+G107</f>
        <v>2.7567999997700099E-2</v>
      </c>
      <c r="L107" s="32"/>
      <c r="M107" s="32"/>
      <c r="O107" s="32">
        <f ca="1">+C$11+C$12*$F107</f>
        <v>6.6578214366110666E-2</v>
      </c>
      <c r="P107" s="32">
        <f t="shared" si="19"/>
        <v>3.9359359119100802E-3</v>
      </c>
      <c r="Q107" s="33">
        <f t="shared" si="20"/>
        <v>28319.248699999996</v>
      </c>
      <c r="R107">
        <f t="shared" si="21"/>
        <v>5.5847445295488648E-4</v>
      </c>
      <c r="S107" s="4">
        <v>1</v>
      </c>
      <c r="T107">
        <f t="shared" si="22"/>
        <v>5.5847445295488648E-4</v>
      </c>
      <c r="X107">
        <f t="shared" si="23"/>
        <v>2.3632064085790019E-2</v>
      </c>
    </row>
    <row r="108" spans="1:24" ht="12.95" customHeight="1" x14ac:dyDescent="0.2">
      <c r="A108" s="19" t="s">
        <v>368</v>
      </c>
      <c r="B108" s="4" t="s">
        <v>33</v>
      </c>
      <c r="C108" s="51">
        <v>43359.375</v>
      </c>
      <c r="D108" s="51" t="s">
        <v>67</v>
      </c>
      <c r="E108" s="32">
        <f t="shared" si="16"/>
        <v>1289.0108481974435</v>
      </c>
      <c r="F108" s="32">
        <f t="shared" si="17"/>
        <v>1289</v>
      </c>
      <c r="G108" s="32">
        <f t="shared" si="18"/>
        <v>2.1334000004571863E-2</v>
      </c>
      <c r="H108" s="32"/>
      <c r="I108" s="32">
        <f t="shared" ref="I108:I138" si="24">+G108</f>
        <v>2.1334000004571863E-2</v>
      </c>
      <c r="J108" s="32"/>
      <c r="K108" s="32"/>
      <c r="L108" s="32"/>
      <c r="M108" s="32"/>
      <c r="O108" s="32"/>
      <c r="P108" s="32">
        <f t="shared" si="19"/>
        <v>3.9582189572992818E-3</v>
      </c>
      <c r="Q108" s="33">
        <f t="shared" si="20"/>
        <v>28340.875</v>
      </c>
      <c r="R108">
        <f t="shared" si="21"/>
        <v>3.0191776700275706E-4</v>
      </c>
      <c r="S108" s="4">
        <v>0.1</v>
      </c>
      <c r="T108">
        <f t="shared" si="22"/>
        <v>3.0191776700275706E-5</v>
      </c>
      <c r="X108">
        <f t="shared" si="23"/>
        <v>1.7375781047272582E-2</v>
      </c>
    </row>
    <row r="109" spans="1:24" ht="12.95" customHeight="1" x14ac:dyDescent="0.2">
      <c r="A109" s="19" t="s">
        <v>368</v>
      </c>
      <c r="B109" s="4" t="s">
        <v>33</v>
      </c>
      <c r="C109" s="51">
        <v>43359.383000000002</v>
      </c>
      <c r="D109" s="51" t="s">
        <v>67</v>
      </c>
      <c r="E109" s="32">
        <f t="shared" si="16"/>
        <v>1289.0149161443617</v>
      </c>
      <c r="F109" s="32">
        <f t="shared" si="17"/>
        <v>1289</v>
      </c>
      <c r="G109" s="32">
        <f t="shared" si="18"/>
        <v>2.9334000006201677E-2</v>
      </c>
      <c r="H109" s="32"/>
      <c r="I109" s="32">
        <f t="shared" si="24"/>
        <v>2.9334000006201677E-2</v>
      </c>
      <c r="J109" s="32"/>
      <c r="K109" s="32"/>
      <c r="L109" s="32"/>
      <c r="M109" s="32"/>
      <c r="O109" s="32"/>
      <c r="P109" s="32">
        <f t="shared" si="19"/>
        <v>3.9582189572992818E-3</v>
      </c>
      <c r="Q109" s="33">
        <f t="shared" si="20"/>
        <v>28340.883000000002</v>
      </c>
      <c r="R109">
        <f t="shared" si="21"/>
        <v>6.4393026384183404E-4</v>
      </c>
      <c r="S109" s="4">
        <v>0.1</v>
      </c>
      <c r="T109">
        <f t="shared" si="22"/>
        <v>6.4393026384183404E-5</v>
      </c>
      <c r="X109">
        <f t="shared" si="23"/>
        <v>2.5375781048902396E-2</v>
      </c>
    </row>
    <row r="110" spans="1:24" ht="12.95" customHeight="1" x14ac:dyDescent="0.2">
      <c r="A110" s="19" t="s">
        <v>375</v>
      </c>
      <c r="B110" s="4" t="s">
        <v>33</v>
      </c>
      <c r="C110" s="51">
        <v>43703.525000000001</v>
      </c>
      <c r="D110" s="51" t="s">
        <v>67</v>
      </c>
      <c r="E110" s="32">
        <f t="shared" si="16"/>
        <v>1464.0088396486537</v>
      </c>
      <c r="F110" s="32">
        <f t="shared" si="17"/>
        <v>1464</v>
      </c>
      <c r="G110" s="32">
        <f t="shared" si="18"/>
        <v>1.7384000006131828E-2</v>
      </c>
      <c r="H110" s="32"/>
      <c r="I110" s="32">
        <f t="shared" si="24"/>
        <v>1.7384000006131828E-2</v>
      </c>
      <c r="J110" s="32"/>
      <c r="K110" s="32"/>
      <c r="L110" s="32"/>
      <c r="M110" s="32"/>
      <c r="O110" s="32"/>
      <c r="P110" s="32">
        <f t="shared" si="19"/>
        <v>4.2103678913497106E-3</v>
      </c>
      <c r="Q110" s="33">
        <f t="shared" si="20"/>
        <v>28685.025000000001</v>
      </c>
      <c r="R110">
        <f t="shared" si="21"/>
        <v>1.7354458309561875E-4</v>
      </c>
      <c r="S110" s="4">
        <v>0.1</v>
      </c>
      <c r="T110">
        <f t="shared" si="22"/>
        <v>1.7354458309561875E-5</v>
      </c>
      <c r="X110">
        <f t="shared" si="23"/>
        <v>1.3173632114782117E-2</v>
      </c>
    </row>
    <row r="111" spans="1:24" ht="12.95" customHeight="1" x14ac:dyDescent="0.2">
      <c r="A111" s="19" t="s">
        <v>375</v>
      </c>
      <c r="B111" s="4" t="s">
        <v>33</v>
      </c>
      <c r="C111" s="51">
        <v>43705.493000000002</v>
      </c>
      <c r="D111" s="51" t="s">
        <v>67</v>
      </c>
      <c r="E111" s="32">
        <f t="shared" si="16"/>
        <v>1465.0095545903248</v>
      </c>
      <c r="F111" s="32">
        <f t="shared" si="17"/>
        <v>1465</v>
      </c>
      <c r="G111" s="32">
        <f t="shared" si="18"/>
        <v>1.8790000001899898E-2</v>
      </c>
      <c r="H111" s="32"/>
      <c r="I111" s="32">
        <f t="shared" si="24"/>
        <v>1.8790000001899898E-2</v>
      </c>
      <c r="J111" s="32"/>
      <c r="K111" s="32"/>
      <c r="L111" s="32"/>
      <c r="M111" s="32"/>
      <c r="O111" s="32"/>
      <c r="P111" s="32">
        <f t="shared" si="19"/>
        <v>4.2112553072340877E-3</v>
      </c>
      <c r="Q111" s="33">
        <f t="shared" si="20"/>
        <v>28686.993000000002</v>
      </c>
      <c r="R111">
        <f t="shared" si="21"/>
        <v>2.125397968722465E-4</v>
      </c>
      <c r="S111" s="4">
        <v>0.1</v>
      </c>
      <c r="T111">
        <f t="shared" si="22"/>
        <v>2.125397968722465E-5</v>
      </c>
      <c r="X111">
        <f t="shared" si="23"/>
        <v>1.457874469466581E-2</v>
      </c>
    </row>
    <row r="112" spans="1:24" ht="12.95" customHeight="1" x14ac:dyDescent="0.2">
      <c r="A112" s="19" t="s">
        <v>328</v>
      </c>
      <c r="B112" s="4" t="s">
        <v>33</v>
      </c>
      <c r="C112" s="51">
        <v>43752.68</v>
      </c>
      <c r="D112" s="51" t="s">
        <v>67</v>
      </c>
      <c r="E112" s="32">
        <f t="shared" si="16"/>
        <v>1489.003830989011</v>
      </c>
      <c r="F112" s="32">
        <f t="shared" si="17"/>
        <v>1489</v>
      </c>
      <c r="G112" s="32">
        <f t="shared" si="18"/>
        <v>7.5340000039432198E-3</v>
      </c>
      <c r="H112" s="32"/>
      <c r="I112" s="32">
        <f t="shared" si="24"/>
        <v>7.5340000039432198E-3</v>
      </c>
      <c r="J112" s="32"/>
      <c r="K112" s="32"/>
      <c r="L112" s="32"/>
      <c r="M112" s="32"/>
      <c r="O112" s="32"/>
      <c r="P112" s="32">
        <f t="shared" si="19"/>
        <v>4.2306665776614041E-3</v>
      </c>
      <c r="Q112" s="33">
        <f t="shared" si="20"/>
        <v>28734.18</v>
      </c>
      <c r="R112">
        <f t="shared" si="21"/>
        <v>1.0912011725190759E-5</v>
      </c>
      <c r="S112" s="4">
        <v>0.1</v>
      </c>
      <c r="T112">
        <f t="shared" si="22"/>
        <v>1.091201172519076E-6</v>
      </c>
      <c r="X112">
        <f t="shared" si="23"/>
        <v>3.3033334262818157E-3</v>
      </c>
    </row>
    <row r="113" spans="1:24" ht="12.95" customHeight="1" x14ac:dyDescent="0.2">
      <c r="A113" s="19" t="s">
        <v>328</v>
      </c>
      <c r="B113" s="4" t="s">
        <v>33</v>
      </c>
      <c r="C113" s="51">
        <v>43756.612999999998</v>
      </c>
      <c r="D113" s="51" t="s">
        <v>67</v>
      </c>
      <c r="E113" s="32">
        <f t="shared" si="16"/>
        <v>1491.0037353922571</v>
      </c>
      <c r="F113" s="32">
        <f t="shared" si="17"/>
        <v>1491</v>
      </c>
      <c r="G113" s="32">
        <f t="shared" si="18"/>
        <v>7.3459999985061586E-3</v>
      </c>
      <c r="H113" s="32"/>
      <c r="I113" s="32">
        <f t="shared" si="24"/>
        <v>7.3459999985061586E-3</v>
      </c>
      <c r="J113" s="32"/>
      <c r="K113" s="32"/>
      <c r="L113" s="32"/>
      <c r="M113" s="32"/>
      <c r="O113" s="32"/>
      <c r="P113" s="32">
        <f t="shared" si="19"/>
        <v>4.2321206685945424E-3</v>
      </c>
      <c r="Q113" s="33">
        <f t="shared" si="20"/>
        <v>28738.112999999998</v>
      </c>
      <c r="R113">
        <f t="shared" si="21"/>
        <v>9.6962444812508161E-6</v>
      </c>
      <c r="S113" s="4">
        <v>0.1</v>
      </c>
      <c r="T113">
        <f t="shared" si="22"/>
        <v>9.6962444812508174E-7</v>
      </c>
      <c r="X113">
        <f t="shared" si="23"/>
        <v>3.1138793299116162E-3</v>
      </c>
    </row>
    <row r="114" spans="1:24" ht="12.95" customHeight="1" x14ac:dyDescent="0.2">
      <c r="A114" s="19" t="s">
        <v>385</v>
      </c>
      <c r="B114" s="4" t="s">
        <v>33</v>
      </c>
      <c r="C114" s="51">
        <v>43772.36</v>
      </c>
      <c r="D114" s="51" t="s">
        <v>67</v>
      </c>
      <c r="E114" s="32">
        <f t="shared" si="16"/>
        <v>1499.0109804057186</v>
      </c>
      <c r="F114" s="32">
        <f t="shared" si="17"/>
        <v>1499</v>
      </c>
      <c r="G114" s="32">
        <f t="shared" si="18"/>
        <v>2.1594000005279668E-2</v>
      </c>
      <c r="H114" s="32"/>
      <c r="I114" s="32">
        <f t="shared" si="24"/>
        <v>2.1594000005279668E-2</v>
      </c>
      <c r="J114" s="32"/>
      <c r="K114" s="32"/>
      <c r="L114" s="32"/>
      <c r="M114" s="32"/>
      <c r="O114" s="32"/>
      <c r="P114" s="32">
        <f t="shared" si="19"/>
        <v>4.2376854708873939E-3</v>
      </c>
      <c r="Q114" s="33">
        <f t="shared" si="20"/>
        <v>28753.86</v>
      </c>
      <c r="R114">
        <f t="shared" si="21"/>
        <v>3.012416542167565E-4</v>
      </c>
      <c r="S114" s="4">
        <v>0.1</v>
      </c>
      <c r="T114">
        <f t="shared" si="22"/>
        <v>3.012416542167565E-5</v>
      </c>
      <c r="X114">
        <f t="shared" si="23"/>
        <v>1.7356314534392275E-2</v>
      </c>
    </row>
    <row r="115" spans="1:24" ht="12.95" customHeight="1" x14ac:dyDescent="0.2">
      <c r="A115" s="19" t="s">
        <v>385</v>
      </c>
      <c r="B115" s="4" t="s">
        <v>33</v>
      </c>
      <c r="C115" s="51">
        <v>43776.294999999998</v>
      </c>
      <c r="D115" s="51" t="s">
        <v>67</v>
      </c>
      <c r="E115" s="32">
        <f t="shared" si="16"/>
        <v>1501.011901795694</v>
      </c>
      <c r="F115" s="32">
        <f t="shared" si="17"/>
        <v>1501</v>
      </c>
      <c r="G115" s="32">
        <f t="shared" si="18"/>
        <v>2.340600000025006E-2</v>
      </c>
      <c r="H115" s="32"/>
      <c r="I115" s="32">
        <f t="shared" si="24"/>
        <v>2.340600000025006E-2</v>
      </c>
      <c r="J115" s="32"/>
      <c r="K115" s="32"/>
      <c r="L115" s="32"/>
      <c r="M115" s="32"/>
      <c r="O115" s="32"/>
      <c r="P115" s="32">
        <f t="shared" si="19"/>
        <v>4.2390137811006822E-3</v>
      </c>
      <c r="Q115" s="33">
        <f t="shared" si="20"/>
        <v>28757.794999999998</v>
      </c>
      <c r="R115">
        <f t="shared" si="21"/>
        <v>3.6737336072506212E-4</v>
      </c>
      <c r="S115" s="4">
        <v>0.1</v>
      </c>
      <c r="T115">
        <f t="shared" si="22"/>
        <v>3.6737336072506213E-5</v>
      </c>
      <c r="X115">
        <f t="shared" si="23"/>
        <v>1.9166986219149376E-2</v>
      </c>
    </row>
    <row r="116" spans="1:24" ht="12.95" customHeight="1" x14ac:dyDescent="0.2">
      <c r="A116" s="19" t="s">
        <v>391</v>
      </c>
      <c r="B116" s="4" t="s">
        <v>33</v>
      </c>
      <c r="C116" s="51">
        <v>43835.288999999997</v>
      </c>
      <c r="D116" s="51" t="s">
        <v>67</v>
      </c>
      <c r="E116" s="32">
        <f t="shared" si="16"/>
        <v>1531.0099593510404</v>
      </c>
      <c r="F116" s="32">
        <f t="shared" si="17"/>
        <v>1531</v>
      </c>
      <c r="G116" s="32">
        <f t="shared" si="18"/>
        <v>1.9586000002163928E-2</v>
      </c>
      <c r="H116" s="32"/>
      <c r="I116" s="32">
        <f t="shared" si="24"/>
        <v>1.9586000002163928E-2</v>
      </c>
      <c r="J116" s="32"/>
      <c r="K116" s="32"/>
      <c r="L116" s="32"/>
      <c r="M116" s="32"/>
      <c r="O116" s="32"/>
      <c r="P116" s="32">
        <f t="shared" si="19"/>
        <v>4.2559196970236145E-3</v>
      </c>
      <c r="Q116" s="33">
        <f t="shared" si="20"/>
        <v>28816.788999999997</v>
      </c>
      <c r="R116">
        <f t="shared" si="21"/>
        <v>2.3501136216205092E-4</v>
      </c>
      <c r="S116" s="4">
        <v>0.1</v>
      </c>
      <c r="T116">
        <f t="shared" si="22"/>
        <v>2.3501136216205095E-5</v>
      </c>
      <c r="X116">
        <f t="shared" si="23"/>
        <v>1.5330080305140313E-2</v>
      </c>
    </row>
    <row r="117" spans="1:24" ht="12.95" customHeight="1" x14ac:dyDescent="0.2">
      <c r="A117" s="19" t="s">
        <v>391</v>
      </c>
      <c r="B117" s="4" t="s">
        <v>33</v>
      </c>
      <c r="C117" s="51">
        <v>43837.254000000001</v>
      </c>
      <c r="D117" s="51" t="s">
        <v>67</v>
      </c>
      <c r="E117" s="32">
        <f t="shared" si="16"/>
        <v>1532.0091488126191</v>
      </c>
      <c r="F117" s="32">
        <f t="shared" si="17"/>
        <v>1532</v>
      </c>
      <c r="G117" s="32">
        <f t="shared" ref="G117:G148" si="25">+C117-(C$7+F117*C$8)</f>
        <v>1.7992000000958797E-2</v>
      </c>
      <c r="H117" s="32"/>
      <c r="I117" s="32">
        <f t="shared" si="24"/>
        <v>1.7992000000958797E-2</v>
      </c>
      <c r="J117" s="32"/>
      <c r="K117" s="32"/>
      <c r="L117" s="32"/>
      <c r="M117" s="32"/>
      <c r="O117" s="32"/>
      <c r="P117" s="32">
        <f t="shared" si="19"/>
        <v>4.2563857474964949E-3</v>
      </c>
      <c r="Q117" s="33">
        <f t="shared" si="20"/>
        <v>28818.754000000001</v>
      </c>
      <c r="R117">
        <f t="shared" si="21"/>
        <v>1.8866709891991675E-4</v>
      </c>
      <c r="S117" s="4">
        <v>0.1</v>
      </c>
      <c r="T117">
        <f t="shared" si="22"/>
        <v>1.8866709891991675E-5</v>
      </c>
      <c r="X117">
        <f t="shared" si="23"/>
        <v>1.3735614253462302E-2</v>
      </c>
    </row>
    <row r="118" spans="1:24" ht="12.95" customHeight="1" x14ac:dyDescent="0.2">
      <c r="A118" s="19" t="s">
        <v>391</v>
      </c>
      <c r="B118" s="4" t="s">
        <v>33</v>
      </c>
      <c r="C118" s="51">
        <v>43837.262000000002</v>
      </c>
      <c r="D118" s="51" t="s">
        <v>67</v>
      </c>
      <c r="E118" s="32">
        <f t="shared" si="16"/>
        <v>1532.0132167595373</v>
      </c>
      <c r="F118" s="32">
        <f t="shared" si="17"/>
        <v>1532</v>
      </c>
      <c r="G118" s="32">
        <f t="shared" si="25"/>
        <v>2.5992000002588611E-2</v>
      </c>
      <c r="H118" s="32"/>
      <c r="I118" s="32">
        <f t="shared" si="24"/>
        <v>2.5992000002588611E-2</v>
      </c>
      <c r="J118" s="32"/>
      <c r="K118" s="32"/>
      <c r="L118" s="32"/>
      <c r="M118" s="32"/>
      <c r="O118" s="32"/>
      <c r="P118" s="32">
        <f t="shared" si="19"/>
        <v>4.2563857474964949E-3</v>
      </c>
      <c r="Q118" s="33">
        <f t="shared" si="20"/>
        <v>28818.762000000002</v>
      </c>
      <c r="R118">
        <f t="shared" si="21"/>
        <v>4.7243692704616354E-4</v>
      </c>
      <c r="S118" s="4">
        <v>0.1</v>
      </c>
      <c r="T118">
        <f t="shared" si="22"/>
        <v>4.7243692704616359E-5</v>
      </c>
      <c r="X118">
        <f t="shared" si="23"/>
        <v>2.1735614255092114E-2</v>
      </c>
    </row>
    <row r="119" spans="1:24" ht="12.95" customHeight="1" x14ac:dyDescent="0.2">
      <c r="A119" s="19" t="s">
        <v>400</v>
      </c>
      <c r="B119" s="4" t="s">
        <v>33</v>
      </c>
      <c r="C119" s="51">
        <v>44189.27</v>
      </c>
      <c r="D119" s="51" t="s">
        <v>67</v>
      </c>
      <c r="E119" s="32">
        <f t="shared" si="16"/>
        <v>1711.0069490703215</v>
      </c>
      <c r="F119" s="32">
        <f t="shared" si="17"/>
        <v>1711</v>
      </c>
      <c r="G119" s="32">
        <f t="shared" si="25"/>
        <v>1.3665999998920597E-2</v>
      </c>
      <c r="H119" s="32"/>
      <c r="I119" s="32">
        <f t="shared" si="24"/>
        <v>1.3665999998920597E-2</v>
      </c>
      <c r="J119" s="32"/>
      <c r="K119" s="32"/>
      <c r="L119" s="32"/>
      <c r="M119" s="32"/>
      <c r="O119" s="32"/>
      <c r="P119" s="32">
        <f t="shared" si="19"/>
        <v>4.2384924123031378E-3</v>
      </c>
      <c r="Q119" s="33">
        <f t="shared" si="20"/>
        <v>29170.769999999997</v>
      </c>
      <c r="R119">
        <f t="shared" si="21"/>
        <v>8.8877899295729758E-5</v>
      </c>
      <c r="S119" s="4">
        <v>0.1</v>
      </c>
      <c r="T119">
        <f t="shared" si="22"/>
        <v>8.8877899295729755E-6</v>
      </c>
      <c r="X119">
        <f t="shared" si="23"/>
        <v>9.4275075866174594E-3</v>
      </c>
    </row>
    <row r="120" spans="1:24" ht="12.95" customHeight="1" x14ac:dyDescent="0.2">
      <c r="A120" s="19" t="s">
        <v>404</v>
      </c>
      <c r="B120" s="4" t="s">
        <v>33</v>
      </c>
      <c r="C120" s="51">
        <v>44466.548999999999</v>
      </c>
      <c r="D120" s="51" t="s">
        <v>67</v>
      </c>
      <c r="E120" s="32">
        <f t="shared" si="16"/>
        <v>1852.0014807326791</v>
      </c>
      <c r="F120" s="32">
        <f t="shared" si="17"/>
        <v>1852</v>
      </c>
      <c r="G120" s="32">
        <f t="shared" si="25"/>
        <v>2.9120000035618432E-3</v>
      </c>
      <c r="H120" s="32"/>
      <c r="I120" s="32">
        <f t="shared" si="24"/>
        <v>2.9120000035618432E-3</v>
      </c>
      <c r="J120" s="32"/>
      <c r="K120" s="32"/>
      <c r="L120" s="32"/>
      <c r="M120" s="32"/>
      <c r="O120" s="32"/>
      <c r="P120" s="32">
        <f t="shared" si="19"/>
        <v>4.0825170102440512E-3</v>
      </c>
      <c r="Q120" s="33">
        <f t="shared" si="20"/>
        <v>29448.048999999999</v>
      </c>
      <c r="R120">
        <f t="shared" si="21"/>
        <v>1.3701100629322761E-6</v>
      </c>
      <c r="S120" s="4">
        <v>0.1</v>
      </c>
      <c r="T120">
        <f t="shared" si="22"/>
        <v>1.3701100629322762E-7</v>
      </c>
      <c r="X120">
        <f t="shared" si="23"/>
        <v>-1.170517006682208E-3</v>
      </c>
    </row>
    <row r="121" spans="1:24" ht="12.95" customHeight="1" x14ac:dyDescent="0.2">
      <c r="A121" s="19" t="s">
        <v>404</v>
      </c>
      <c r="B121" s="4" t="s">
        <v>33</v>
      </c>
      <c r="C121" s="51">
        <v>44472.446000000004</v>
      </c>
      <c r="D121" s="51" t="s">
        <v>67</v>
      </c>
      <c r="E121" s="32">
        <f t="shared" si="16"/>
        <v>1855.0000661041408</v>
      </c>
      <c r="F121" s="32">
        <f t="shared" si="17"/>
        <v>1855</v>
      </c>
      <c r="G121" s="32">
        <f t="shared" si="25"/>
        <v>1.3000000762986019E-4</v>
      </c>
      <c r="H121" s="32"/>
      <c r="I121" s="32">
        <f t="shared" si="24"/>
        <v>1.3000000762986019E-4</v>
      </c>
      <c r="J121" s="32"/>
      <c r="K121" s="32"/>
      <c r="L121" s="32"/>
      <c r="M121" s="32"/>
      <c r="O121" s="32"/>
      <c r="P121" s="32">
        <f t="shared" si="19"/>
        <v>4.077839952893951E-3</v>
      </c>
      <c r="Q121" s="33">
        <f t="shared" si="20"/>
        <v>29453.946000000004</v>
      </c>
      <c r="R121">
        <f t="shared" si="21"/>
        <v>1.5585440233422779E-5</v>
      </c>
      <c r="S121" s="4">
        <v>0.1</v>
      </c>
      <c r="T121">
        <f t="shared" si="22"/>
        <v>1.5585440233422781E-6</v>
      </c>
      <c r="X121">
        <f t="shared" si="23"/>
        <v>-3.9478399452640908E-3</v>
      </c>
    </row>
    <row r="122" spans="1:24" ht="12.95" customHeight="1" x14ac:dyDescent="0.2">
      <c r="A122" s="19" t="s">
        <v>404</v>
      </c>
      <c r="B122" s="4" t="s">
        <v>33</v>
      </c>
      <c r="C122" s="51">
        <v>44480.305999999997</v>
      </c>
      <c r="D122" s="51" t="s">
        <v>67</v>
      </c>
      <c r="E122" s="32">
        <f t="shared" si="16"/>
        <v>1858.9968239504442</v>
      </c>
      <c r="F122" s="32">
        <f t="shared" si="17"/>
        <v>1859</v>
      </c>
      <c r="G122" s="32">
        <f t="shared" si="25"/>
        <v>-6.2459999971906655E-3</v>
      </c>
      <c r="H122" s="32"/>
      <c r="I122" s="32">
        <f t="shared" si="24"/>
        <v>-6.2459999971906655E-3</v>
      </c>
      <c r="J122" s="32"/>
      <c r="K122" s="32"/>
      <c r="L122" s="32"/>
      <c r="M122" s="32"/>
      <c r="O122" s="32"/>
      <c r="P122" s="32">
        <f t="shared" si="19"/>
        <v>4.0715158299232477E-3</v>
      </c>
      <c r="Q122" s="33">
        <f t="shared" si="20"/>
        <v>29461.805999999997</v>
      </c>
      <c r="R122">
        <f t="shared" ref="R122:R153" si="26">+(P122-G122)^2</f>
        <v>1.064511328427461E-4</v>
      </c>
      <c r="S122" s="4">
        <v>0.1</v>
      </c>
      <c r="T122">
        <f t="shared" si="22"/>
        <v>1.0645113284274611E-5</v>
      </c>
      <c r="X122">
        <f t="shared" ref="X122:X153" si="27">(G122-P122)</f>
        <v>-1.0317515827113913E-2</v>
      </c>
    </row>
    <row r="123" spans="1:24" ht="12.95" customHeight="1" x14ac:dyDescent="0.2">
      <c r="A123" s="19" t="s">
        <v>413</v>
      </c>
      <c r="B123" s="4" t="s">
        <v>33</v>
      </c>
      <c r="C123" s="51">
        <v>44539.324000000001</v>
      </c>
      <c r="D123" s="51" t="s">
        <v>67</v>
      </c>
      <c r="E123" s="32">
        <f t="shared" si="16"/>
        <v>1889.0070853465452</v>
      </c>
      <c r="F123" s="32">
        <f t="shared" si="17"/>
        <v>1889</v>
      </c>
      <c r="G123" s="32">
        <f t="shared" si="25"/>
        <v>1.3934000002336688E-2</v>
      </c>
      <c r="H123" s="32"/>
      <c r="I123" s="32">
        <f t="shared" si="24"/>
        <v>1.3934000002336688E-2</v>
      </c>
      <c r="J123" s="32"/>
      <c r="K123" s="32"/>
      <c r="L123" s="32"/>
      <c r="M123" s="32"/>
      <c r="O123" s="32"/>
      <c r="P123" s="32">
        <f t="shared" si="19"/>
        <v>4.0208774992868384E-3</v>
      </c>
      <c r="Q123" s="33">
        <f t="shared" si="20"/>
        <v>29520.824000000001</v>
      </c>
      <c r="R123">
        <f t="shared" si="26"/>
        <v>9.8269997760473327E-5</v>
      </c>
      <c r="S123" s="4">
        <v>0.1</v>
      </c>
      <c r="T123">
        <f t="shared" si="22"/>
        <v>9.826999776047334E-6</v>
      </c>
      <c r="X123">
        <f t="shared" si="27"/>
        <v>9.9131225030498499E-3</v>
      </c>
    </row>
    <row r="124" spans="1:24" ht="12.95" customHeight="1" x14ac:dyDescent="0.2">
      <c r="A124" s="19" t="s">
        <v>413</v>
      </c>
      <c r="B124" s="4" t="s">
        <v>33</v>
      </c>
      <c r="C124" s="51">
        <v>44539.328999999998</v>
      </c>
      <c r="D124" s="51" t="s">
        <v>67</v>
      </c>
      <c r="E124" s="32">
        <f t="shared" si="16"/>
        <v>1889.0096278133672</v>
      </c>
      <c r="F124" s="32">
        <f t="shared" si="17"/>
        <v>1889</v>
      </c>
      <c r="G124" s="32">
        <f t="shared" si="25"/>
        <v>1.8933999999717344E-2</v>
      </c>
      <c r="H124" s="32"/>
      <c r="I124" s="32">
        <f t="shared" si="24"/>
        <v>1.8933999999717344E-2</v>
      </c>
      <c r="J124" s="32"/>
      <c r="K124" s="32"/>
      <c r="L124" s="32"/>
      <c r="M124" s="32"/>
      <c r="O124" s="32"/>
      <c r="P124" s="32">
        <f t="shared" si="19"/>
        <v>4.0208774992868384E-3</v>
      </c>
      <c r="Q124" s="33">
        <f t="shared" si="20"/>
        <v>29520.828999999998</v>
      </c>
      <c r="R124">
        <f t="shared" si="26"/>
        <v>2.2240122271284659E-4</v>
      </c>
      <c r="S124" s="4">
        <v>0.1</v>
      </c>
      <c r="T124">
        <f t="shared" si="22"/>
        <v>2.2240122271284661E-5</v>
      </c>
      <c r="X124">
        <f t="shared" si="27"/>
        <v>1.4913122500430505E-2</v>
      </c>
    </row>
    <row r="125" spans="1:24" ht="12.95" customHeight="1" x14ac:dyDescent="0.2">
      <c r="A125" s="19" t="s">
        <v>413</v>
      </c>
      <c r="B125" s="4" t="s">
        <v>33</v>
      </c>
      <c r="C125" s="51">
        <v>44541.281000000003</v>
      </c>
      <c r="D125" s="51" t="s">
        <v>67</v>
      </c>
      <c r="E125" s="32">
        <f t="shared" si="16"/>
        <v>1890.0022068612057</v>
      </c>
      <c r="F125" s="32">
        <f t="shared" si="17"/>
        <v>1890</v>
      </c>
      <c r="G125" s="32">
        <f t="shared" si="25"/>
        <v>4.3400000067777E-3</v>
      </c>
      <c r="H125" s="32"/>
      <c r="I125" s="32">
        <f t="shared" si="24"/>
        <v>4.3400000067777E-3</v>
      </c>
      <c r="J125" s="32"/>
      <c r="K125" s="32"/>
      <c r="L125" s="32"/>
      <c r="M125" s="32"/>
      <c r="O125" s="32"/>
      <c r="P125" s="32">
        <f t="shared" si="19"/>
        <v>4.0190920748744054E-3</v>
      </c>
      <c r="Q125" s="33">
        <f t="shared" si="20"/>
        <v>29522.781000000003</v>
      </c>
      <c r="R125">
        <f t="shared" si="26"/>
        <v>1.0298190075844956E-7</v>
      </c>
      <c r="S125" s="4">
        <v>0.1</v>
      </c>
      <c r="T125">
        <f t="shared" si="22"/>
        <v>1.0298190075844956E-8</v>
      </c>
      <c r="X125">
        <f t="shared" si="27"/>
        <v>3.209079319032946E-4</v>
      </c>
    </row>
    <row r="126" spans="1:24" ht="12.95" customHeight="1" x14ac:dyDescent="0.2">
      <c r="A126" s="19" t="s">
        <v>413</v>
      </c>
      <c r="B126" s="4" t="s">
        <v>33</v>
      </c>
      <c r="C126" s="51">
        <v>44541.288999999997</v>
      </c>
      <c r="D126" s="51" t="s">
        <v>67</v>
      </c>
      <c r="E126" s="32">
        <f t="shared" si="16"/>
        <v>1890.00627480812</v>
      </c>
      <c r="F126" s="32">
        <f t="shared" si="17"/>
        <v>1890</v>
      </c>
      <c r="G126" s="32">
        <f t="shared" si="25"/>
        <v>1.2340000001131557E-2</v>
      </c>
      <c r="H126" s="32"/>
      <c r="I126" s="32">
        <f t="shared" si="24"/>
        <v>1.2340000001131557E-2</v>
      </c>
      <c r="J126" s="32"/>
      <c r="K126" s="32"/>
      <c r="L126" s="32"/>
      <c r="M126" s="32"/>
      <c r="O126" s="32"/>
      <c r="P126" s="32">
        <f t="shared" si="19"/>
        <v>4.0190920748744054E-3</v>
      </c>
      <c r="Q126" s="33">
        <f t="shared" si="20"/>
        <v>29522.788999999997</v>
      </c>
      <c r="R126">
        <f t="shared" si="26"/>
        <v>6.9237508717249086E-5</v>
      </c>
      <c r="S126" s="4">
        <v>0.1</v>
      </c>
      <c r="T126">
        <f t="shared" si="22"/>
        <v>6.9237508717249093E-6</v>
      </c>
      <c r="X126">
        <f t="shared" si="27"/>
        <v>8.3209079262571515E-3</v>
      </c>
    </row>
    <row r="127" spans="1:24" ht="12.95" customHeight="1" x14ac:dyDescent="0.2">
      <c r="A127" s="19" t="s">
        <v>413</v>
      </c>
      <c r="B127" s="4" t="s">
        <v>33</v>
      </c>
      <c r="C127" s="51">
        <v>44541.294000000002</v>
      </c>
      <c r="D127" s="51" t="s">
        <v>67</v>
      </c>
      <c r="E127" s="32">
        <f t="shared" si="16"/>
        <v>1890.0088172749458</v>
      </c>
      <c r="F127" s="32">
        <f t="shared" si="17"/>
        <v>1890</v>
      </c>
      <c r="G127" s="32">
        <f t="shared" si="25"/>
        <v>1.734000000578817E-2</v>
      </c>
      <c r="H127" s="32"/>
      <c r="I127" s="32">
        <f t="shared" si="24"/>
        <v>1.734000000578817E-2</v>
      </c>
      <c r="J127" s="32"/>
      <c r="K127" s="32"/>
      <c r="L127" s="32"/>
      <c r="M127" s="32"/>
      <c r="O127" s="32"/>
      <c r="P127" s="32">
        <f t="shared" si="19"/>
        <v>4.0190920748744054E-3</v>
      </c>
      <c r="Q127" s="33">
        <f t="shared" si="20"/>
        <v>29522.794000000002</v>
      </c>
      <c r="R127">
        <f t="shared" si="26"/>
        <v>1.7744658810388124E-4</v>
      </c>
      <c r="S127" s="4">
        <v>0.1</v>
      </c>
      <c r="T127">
        <f t="shared" si="22"/>
        <v>1.7744658810388125E-5</v>
      </c>
      <c r="X127">
        <f t="shared" si="27"/>
        <v>1.3320907930913764E-2</v>
      </c>
    </row>
    <row r="128" spans="1:24" ht="12.95" customHeight="1" x14ac:dyDescent="0.2">
      <c r="A128" s="19" t="s">
        <v>413</v>
      </c>
      <c r="B128" s="4" t="s">
        <v>33</v>
      </c>
      <c r="C128" s="51">
        <v>44543.248</v>
      </c>
      <c r="D128" s="51" t="s">
        <v>67</v>
      </c>
      <c r="E128" s="32">
        <f t="shared" si="16"/>
        <v>1891.0024133095101</v>
      </c>
      <c r="F128" s="32">
        <f t="shared" si="17"/>
        <v>1891</v>
      </c>
      <c r="G128" s="32">
        <f t="shared" si="25"/>
        <v>4.7460000059800223E-3</v>
      </c>
      <c r="H128" s="32"/>
      <c r="I128" s="32">
        <f t="shared" si="24"/>
        <v>4.7460000059800223E-3</v>
      </c>
      <c r="J128" s="32"/>
      <c r="K128" s="32"/>
      <c r="L128" s="32"/>
      <c r="M128" s="32"/>
      <c r="O128" s="32"/>
      <c r="P128" s="32">
        <f t="shared" si="19"/>
        <v>4.0173003614259826E-3</v>
      </c>
      <c r="Q128" s="33">
        <f t="shared" si="20"/>
        <v>29524.748</v>
      </c>
      <c r="R128">
        <f t="shared" si="26"/>
        <v>5.3100317197318373E-7</v>
      </c>
      <c r="S128" s="4">
        <v>0.1</v>
      </c>
      <c r="T128">
        <f t="shared" si="22"/>
        <v>5.3100317197318374E-8</v>
      </c>
      <c r="X128">
        <f t="shared" si="27"/>
        <v>7.2869964455403967E-4</v>
      </c>
    </row>
    <row r="129" spans="1:24" ht="12.95" customHeight="1" x14ac:dyDescent="0.2">
      <c r="A129" s="19" t="s">
        <v>328</v>
      </c>
      <c r="B129" s="4" t="s">
        <v>33</v>
      </c>
      <c r="C129" s="51">
        <v>44580.605000000003</v>
      </c>
      <c r="D129" s="51" t="s">
        <v>67</v>
      </c>
      <c r="E129" s="32">
        <f t="shared" si="16"/>
        <v>1909.9981999334923</v>
      </c>
      <c r="F129" s="32">
        <f t="shared" si="17"/>
        <v>1910</v>
      </c>
      <c r="G129" s="32">
        <f t="shared" si="25"/>
        <v>-3.5399999906076118E-3</v>
      </c>
      <c r="H129" s="32"/>
      <c r="I129" s="32">
        <f t="shared" si="24"/>
        <v>-3.5399999906076118E-3</v>
      </c>
      <c r="J129" s="32"/>
      <c r="K129" s="32"/>
      <c r="L129" s="32"/>
      <c r="M129" s="32"/>
      <c r="O129" s="32"/>
      <c r="P129" s="32">
        <f t="shared" si="19"/>
        <v>3.9820628890673698E-3</v>
      </c>
      <c r="Q129" s="33">
        <f t="shared" si="20"/>
        <v>29562.105000000003</v>
      </c>
      <c r="R129">
        <f t="shared" si="26"/>
        <v>5.6581429965784276E-5</v>
      </c>
      <c r="S129" s="4">
        <v>0.1</v>
      </c>
      <c r="T129">
        <f t="shared" si="22"/>
        <v>5.6581429965784276E-6</v>
      </c>
      <c r="X129">
        <f t="shared" si="27"/>
        <v>-7.5220628796749817E-3</v>
      </c>
    </row>
    <row r="130" spans="1:24" ht="12.95" customHeight="1" x14ac:dyDescent="0.2">
      <c r="A130" s="19" t="s">
        <v>428</v>
      </c>
      <c r="B130" s="4" t="s">
        <v>33</v>
      </c>
      <c r="C130" s="51">
        <v>44602.228000000003</v>
      </c>
      <c r="D130" s="51" t="s">
        <v>67</v>
      </c>
      <c r="E130" s="32">
        <f t="shared" si="16"/>
        <v>1920.9933519577532</v>
      </c>
      <c r="F130" s="32">
        <f t="shared" si="17"/>
        <v>1921</v>
      </c>
      <c r="G130" s="32">
        <f t="shared" si="25"/>
        <v>-1.3073999994958285E-2</v>
      </c>
      <c r="H130" s="32"/>
      <c r="I130" s="32">
        <f t="shared" si="24"/>
        <v>-1.3073999994958285E-2</v>
      </c>
      <c r="J130" s="32"/>
      <c r="K130" s="32"/>
      <c r="L130" s="32"/>
      <c r="M130" s="32"/>
      <c r="O130" s="32"/>
      <c r="P130" s="32">
        <f t="shared" si="19"/>
        <v>3.96062455623678E-3</v>
      </c>
      <c r="Q130" s="33">
        <f t="shared" si="20"/>
        <v>29583.728000000003</v>
      </c>
      <c r="R130">
        <f t="shared" si="26"/>
        <v>2.9017843360017772E-4</v>
      </c>
      <c r="S130" s="4">
        <v>0.1</v>
      </c>
      <c r="T130">
        <f t="shared" si="22"/>
        <v>2.9017843360017774E-5</v>
      </c>
      <c r="X130">
        <f t="shared" si="27"/>
        <v>-1.7034624551195067E-2</v>
      </c>
    </row>
    <row r="131" spans="1:24" ht="12.95" customHeight="1" x14ac:dyDescent="0.2">
      <c r="A131" s="19" t="s">
        <v>328</v>
      </c>
      <c r="B131" s="4" t="s">
        <v>33</v>
      </c>
      <c r="C131" s="51">
        <v>44808.724999999999</v>
      </c>
      <c r="D131" s="51" t="s">
        <v>67</v>
      </c>
      <c r="E131" s="32">
        <f t="shared" si="16"/>
        <v>2025.9957062820295</v>
      </c>
      <c r="F131" s="32">
        <f t="shared" si="17"/>
        <v>2026</v>
      </c>
      <c r="G131" s="32">
        <f t="shared" si="25"/>
        <v>-8.4439999991445802E-3</v>
      </c>
      <c r="H131" s="32"/>
      <c r="I131" s="32">
        <f t="shared" si="24"/>
        <v>-8.4439999991445802E-3</v>
      </c>
      <c r="J131" s="32"/>
      <c r="K131" s="32"/>
      <c r="L131" s="32"/>
      <c r="M131" s="32"/>
      <c r="O131" s="32"/>
      <c r="P131" s="32">
        <f t="shared" si="19"/>
        <v>3.717685695477797E-3</v>
      </c>
      <c r="Q131" s="33">
        <f t="shared" si="20"/>
        <v>29790.224999999999</v>
      </c>
      <c r="R131">
        <f t="shared" si="26"/>
        <v>1.4790659893478258E-4</v>
      </c>
      <c r="S131" s="4">
        <v>0.1</v>
      </c>
      <c r="T131">
        <f t="shared" si="22"/>
        <v>1.4790659893478259E-5</v>
      </c>
      <c r="X131">
        <f t="shared" si="27"/>
        <v>-1.2161685694622377E-2</v>
      </c>
    </row>
    <row r="132" spans="1:24" ht="12.95" customHeight="1" x14ac:dyDescent="0.2">
      <c r="A132" s="19" t="s">
        <v>328</v>
      </c>
      <c r="B132" s="4" t="s">
        <v>33</v>
      </c>
      <c r="C132" s="51">
        <v>44869.692000000003</v>
      </c>
      <c r="D132" s="51" t="s">
        <v>67</v>
      </c>
      <c r="E132" s="32">
        <f t="shared" si="16"/>
        <v>2056.9970212458729</v>
      </c>
      <c r="F132" s="32">
        <f t="shared" si="17"/>
        <v>2057</v>
      </c>
      <c r="G132" s="32">
        <f t="shared" si="25"/>
        <v>-5.8579999968060292E-3</v>
      </c>
      <c r="H132" s="32"/>
      <c r="I132" s="32">
        <f t="shared" si="24"/>
        <v>-5.8579999968060292E-3</v>
      </c>
      <c r="J132" s="32"/>
      <c r="K132" s="32"/>
      <c r="L132" s="32"/>
      <c r="M132" s="32"/>
      <c r="O132" s="32"/>
      <c r="P132" s="32">
        <f t="shared" si="19"/>
        <v>3.6327036010958338E-3</v>
      </c>
      <c r="Q132" s="33">
        <f t="shared" si="20"/>
        <v>29851.192000000003</v>
      </c>
      <c r="R132">
        <f t="shared" si="26"/>
        <v>9.007345478322737E-5</v>
      </c>
      <c r="S132" s="4">
        <v>0.1</v>
      </c>
      <c r="T132">
        <f t="shared" si="22"/>
        <v>9.0073454783227366E-6</v>
      </c>
      <c r="X132">
        <f t="shared" si="27"/>
        <v>-9.4907035979018631E-3</v>
      </c>
    </row>
    <row r="133" spans="1:24" ht="12.95" customHeight="1" x14ac:dyDescent="0.2">
      <c r="A133" s="19" t="s">
        <v>436</v>
      </c>
      <c r="B133" s="4" t="s">
        <v>33</v>
      </c>
      <c r="C133" s="51">
        <v>44889.362000000001</v>
      </c>
      <c r="D133" s="51" t="s">
        <v>67</v>
      </c>
      <c r="E133" s="32">
        <f t="shared" si="16"/>
        <v>2066.9990857289322</v>
      </c>
      <c r="F133" s="32">
        <f t="shared" si="17"/>
        <v>2067</v>
      </c>
      <c r="G133" s="32">
        <f t="shared" si="25"/>
        <v>-1.7979999975068495E-3</v>
      </c>
      <c r="H133" s="32"/>
      <c r="I133" s="32">
        <f t="shared" si="24"/>
        <v>-1.7979999975068495E-3</v>
      </c>
      <c r="J133" s="32"/>
      <c r="K133" s="32"/>
      <c r="L133" s="32"/>
      <c r="M133" s="32"/>
      <c r="O133" s="32"/>
      <c r="P133" s="32">
        <f t="shared" si="19"/>
        <v>3.6040007698844804E-3</v>
      </c>
      <c r="Q133" s="33">
        <f t="shared" si="20"/>
        <v>29870.862000000001</v>
      </c>
      <c r="R133">
        <f t="shared" si="26"/>
        <v>2.9181612290896516E-5</v>
      </c>
      <c r="S133" s="4">
        <v>0.1</v>
      </c>
      <c r="T133">
        <f t="shared" si="22"/>
        <v>2.9181612290896518E-6</v>
      </c>
      <c r="X133">
        <f t="shared" si="27"/>
        <v>-5.4020007673913299E-3</v>
      </c>
    </row>
    <row r="134" spans="1:24" ht="12.95" customHeight="1" x14ac:dyDescent="0.2">
      <c r="A134" s="19" t="s">
        <v>436</v>
      </c>
      <c r="B134" s="4" t="s">
        <v>33</v>
      </c>
      <c r="C134" s="51">
        <v>44891.322999999997</v>
      </c>
      <c r="D134" s="51" t="s">
        <v>67</v>
      </c>
      <c r="E134" s="32">
        <f t="shared" si="16"/>
        <v>2067.996241217048</v>
      </c>
      <c r="F134" s="32">
        <f t="shared" si="17"/>
        <v>2068</v>
      </c>
      <c r="G134" s="32">
        <f t="shared" si="25"/>
        <v>-7.3919999995268881E-3</v>
      </c>
      <c r="H134" s="32"/>
      <c r="I134" s="32">
        <f t="shared" si="24"/>
        <v>-7.3919999995268881E-3</v>
      </c>
      <c r="J134" s="32"/>
      <c r="K134" s="32"/>
      <c r="L134" s="32"/>
      <c r="M134" s="32"/>
      <c r="O134" s="32"/>
      <c r="P134" s="32">
        <f t="shared" si="19"/>
        <v>3.6010958970653876E-3</v>
      </c>
      <c r="Q134" s="33">
        <f t="shared" si="20"/>
        <v>29872.822999999997</v>
      </c>
      <c r="R134">
        <f t="shared" si="26"/>
        <v>1.2084815739167393E-4</v>
      </c>
      <c r="S134" s="4">
        <v>0.1</v>
      </c>
      <c r="T134">
        <f t="shared" si="22"/>
        <v>1.2084815739167394E-5</v>
      </c>
      <c r="X134">
        <f t="shared" si="27"/>
        <v>-1.0993095896592276E-2</v>
      </c>
    </row>
    <row r="135" spans="1:24" ht="12.95" customHeight="1" x14ac:dyDescent="0.2">
      <c r="A135" s="19" t="s">
        <v>436</v>
      </c>
      <c r="B135" s="4" t="s">
        <v>33</v>
      </c>
      <c r="C135" s="51">
        <v>44893.303</v>
      </c>
      <c r="D135" s="51" t="s">
        <v>67</v>
      </c>
      <c r="E135" s="32">
        <f t="shared" si="16"/>
        <v>2069.0030580790967</v>
      </c>
      <c r="F135" s="32">
        <f t="shared" si="17"/>
        <v>2069</v>
      </c>
      <c r="G135" s="32">
        <f t="shared" si="25"/>
        <v>6.0140000059618615E-3</v>
      </c>
      <c r="H135" s="32"/>
      <c r="I135" s="32">
        <f t="shared" si="24"/>
        <v>6.0140000059618615E-3</v>
      </c>
      <c r="J135" s="32"/>
      <c r="K135" s="32"/>
      <c r="L135" s="32"/>
      <c r="M135" s="32"/>
      <c r="O135" s="32"/>
      <c r="P135" s="32">
        <f t="shared" si="19"/>
        <v>3.5981847352103014E-3</v>
      </c>
      <c r="Q135" s="33">
        <f t="shared" si="20"/>
        <v>29874.803</v>
      </c>
      <c r="R135">
        <f t="shared" si="26"/>
        <v>5.8361634223964332E-6</v>
      </c>
      <c r="S135" s="4">
        <v>0.1</v>
      </c>
      <c r="T135">
        <f t="shared" si="22"/>
        <v>5.8361634223964341E-7</v>
      </c>
      <c r="X135">
        <f t="shared" si="27"/>
        <v>2.41581527075156E-3</v>
      </c>
    </row>
    <row r="136" spans="1:24" ht="12.95" customHeight="1" x14ac:dyDescent="0.2">
      <c r="A136" s="19" t="s">
        <v>446</v>
      </c>
      <c r="B136" s="4" t="s">
        <v>33</v>
      </c>
      <c r="C136" s="51">
        <v>45176.49</v>
      </c>
      <c r="D136" s="51" t="s">
        <v>67</v>
      </c>
      <c r="E136" s="32">
        <f t="shared" si="16"/>
        <v>2213.001768539923</v>
      </c>
      <c r="F136" s="32">
        <f t="shared" si="17"/>
        <v>2213</v>
      </c>
      <c r="G136" s="32">
        <f t="shared" si="25"/>
        <v>3.4779999987222254E-3</v>
      </c>
      <c r="H136" s="32"/>
      <c r="I136" s="32">
        <f t="shared" si="24"/>
        <v>3.4779999987222254E-3</v>
      </c>
      <c r="J136" s="32"/>
      <c r="K136" s="32"/>
      <c r="L136" s="32"/>
      <c r="M136" s="32"/>
      <c r="O136" s="32"/>
      <c r="P136" s="32">
        <f t="shared" si="19"/>
        <v>3.1133198923162641E-3</v>
      </c>
      <c r="Q136" s="33">
        <f t="shared" si="20"/>
        <v>30157.989999999998</v>
      </c>
      <c r="R136">
        <f t="shared" si="26"/>
        <v>1.3299158000826327E-7</v>
      </c>
      <c r="S136" s="4">
        <v>0.1</v>
      </c>
      <c r="T136">
        <f t="shared" si="22"/>
        <v>1.3299158000826328E-8</v>
      </c>
      <c r="X136">
        <f t="shared" si="27"/>
        <v>3.6468010640596134E-4</v>
      </c>
    </row>
    <row r="137" spans="1:24" ht="12.95" customHeight="1" x14ac:dyDescent="0.2">
      <c r="A137" s="19" t="s">
        <v>446</v>
      </c>
      <c r="B137" s="4" t="s">
        <v>33</v>
      </c>
      <c r="C137" s="51">
        <v>45182.404000000002</v>
      </c>
      <c r="D137" s="51" t="s">
        <v>67</v>
      </c>
      <c r="E137" s="32">
        <f t="shared" si="16"/>
        <v>2216.0089982985837</v>
      </c>
      <c r="F137" s="32">
        <f t="shared" si="17"/>
        <v>2216</v>
      </c>
      <c r="G137" s="32">
        <f t="shared" si="25"/>
        <v>1.7696000002615619E-2</v>
      </c>
      <c r="H137" s="32"/>
      <c r="I137" s="32">
        <f t="shared" si="24"/>
        <v>1.7696000002615619E-2</v>
      </c>
      <c r="J137" s="32"/>
      <c r="K137" s="32"/>
      <c r="L137" s="32"/>
      <c r="M137" s="32"/>
      <c r="O137" s="32"/>
      <c r="P137" s="32">
        <f t="shared" si="19"/>
        <v>3.1018318089862922E-3</v>
      </c>
      <c r="Q137" s="33">
        <f t="shared" si="20"/>
        <v>30163.904000000002</v>
      </c>
      <c r="R137">
        <f t="shared" si="26"/>
        <v>2.1298974526394191E-4</v>
      </c>
      <c r="S137" s="4">
        <v>0.1</v>
      </c>
      <c r="T137">
        <f t="shared" si="22"/>
        <v>2.1298974526394191E-5</v>
      </c>
      <c r="X137">
        <f t="shared" si="27"/>
        <v>1.4594168193629327E-2</v>
      </c>
    </row>
    <row r="138" spans="1:24" ht="12.95" customHeight="1" x14ac:dyDescent="0.2">
      <c r="A138" s="19" t="s">
        <v>328</v>
      </c>
      <c r="B138" s="4" t="s">
        <v>33</v>
      </c>
      <c r="C138" s="51">
        <v>45221.709000000003</v>
      </c>
      <c r="D138" s="51" t="s">
        <v>67</v>
      </c>
      <c r="E138" s="32">
        <f t="shared" si="16"/>
        <v>2235.9953299969416</v>
      </c>
      <c r="F138" s="32">
        <f t="shared" si="17"/>
        <v>2236</v>
      </c>
      <c r="G138" s="32">
        <f t="shared" si="25"/>
        <v>-9.1839999950025231E-3</v>
      </c>
      <c r="H138" s="32"/>
      <c r="I138" s="32">
        <f t="shared" si="24"/>
        <v>-9.1839999950025231E-3</v>
      </c>
      <c r="J138" s="32"/>
      <c r="K138" s="32"/>
      <c r="L138" s="32"/>
      <c r="M138" s="32"/>
      <c r="O138" s="32"/>
      <c r="P138" s="32">
        <f t="shared" si="19"/>
        <v>3.0237981085082209E-3</v>
      </c>
      <c r="Q138" s="33">
        <f t="shared" si="20"/>
        <v>30203.209000000003</v>
      </c>
      <c r="R138">
        <f t="shared" si="26"/>
        <v>1.4903033453608051E-4</v>
      </c>
      <c r="S138" s="4">
        <v>0.1</v>
      </c>
      <c r="T138">
        <f t="shared" si="22"/>
        <v>1.4903033453608051E-5</v>
      </c>
      <c r="X138">
        <f t="shared" si="27"/>
        <v>-1.2207798103510744E-2</v>
      </c>
    </row>
    <row r="139" spans="1:24" ht="12.95" customHeight="1" x14ac:dyDescent="0.2">
      <c r="A139" s="79" t="s">
        <v>701</v>
      </c>
      <c r="B139" s="79" t="s">
        <v>19</v>
      </c>
      <c r="C139" s="80">
        <v>45221.710200000001</v>
      </c>
      <c r="D139" s="81">
        <v>5.2999999999999998E-4</v>
      </c>
      <c r="E139" s="32">
        <f t="shared" si="16"/>
        <v>2235.9959401889787</v>
      </c>
      <c r="F139" s="32">
        <f t="shared" si="17"/>
        <v>2236</v>
      </c>
      <c r="G139" s="32">
        <f t="shared" si="25"/>
        <v>-7.9839999962132424E-3</v>
      </c>
      <c r="H139" s="32"/>
      <c r="K139" s="32">
        <f>+G139</f>
        <v>-7.9839999962132424E-3</v>
      </c>
      <c r="L139" s="32"/>
      <c r="M139" s="32"/>
      <c r="O139" s="32">
        <f ca="1">+C$11+C$12*$F139</f>
        <v>4.038287321597777E-2</v>
      </c>
      <c r="P139" s="32">
        <f t="shared" si="19"/>
        <v>3.0237981085082209E-3</v>
      </c>
      <c r="Q139" s="33">
        <f t="shared" si="20"/>
        <v>30203.210200000001</v>
      </c>
      <c r="R139">
        <f t="shared" si="26"/>
        <v>1.2117161911430944E-4</v>
      </c>
      <c r="S139" s="4">
        <v>1</v>
      </c>
      <c r="T139">
        <f t="shared" si="22"/>
        <v>1.2117161911430944E-4</v>
      </c>
      <c r="X139">
        <f t="shared" si="27"/>
        <v>-1.1007798104721463E-2</v>
      </c>
    </row>
    <row r="140" spans="1:24" ht="12.95" customHeight="1" x14ac:dyDescent="0.2">
      <c r="A140" s="19" t="s">
        <v>455</v>
      </c>
      <c r="B140" s="4" t="s">
        <v>33</v>
      </c>
      <c r="C140" s="51">
        <v>45526.535000000003</v>
      </c>
      <c r="D140" s="51" t="s">
        <v>67</v>
      </c>
      <c r="E140" s="32">
        <f t="shared" si="16"/>
        <v>2390.9973283758654</v>
      </c>
      <c r="F140" s="32">
        <f t="shared" si="17"/>
        <v>2391</v>
      </c>
      <c r="G140" s="32">
        <f t="shared" si="25"/>
        <v>-5.2539999960572459E-3</v>
      </c>
      <c r="H140" s="32"/>
      <c r="I140" s="32">
        <f t="shared" ref="I140:I145" si="28">+G140</f>
        <v>-5.2539999960572459E-3</v>
      </c>
      <c r="J140" s="32"/>
      <c r="K140" s="32"/>
      <c r="L140" s="32"/>
      <c r="M140" s="32"/>
      <c r="O140" s="32"/>
      <c r="P140" s="32">
        <f t="shared" si="19"/>
        <v>2.3337418791550199E-3</v>
      </c>
      <c r="Q140" s="33">
        <f t="shared" si="20"/>
        <v>30508.035000000003</v>
      </c>
      <c r="R140">
        <f t="shared" si="26"/>
        <v>5.757382676484975E-5</v>
      </c>
      <c r="S140" s="4">
        <v>0.1</v>
      </c>
      <c r="T140">
        <f t="shared" si="22"/>
        <v>5.757382676484975E-6</v>
      </c>
      <c r="X140">
        <f t="shared" si="27"/>
        <v>-7.5877418752122658E-3</v>
      </c>
    </row>
    <row r="141" spans="1:24" ht="12.95" customHeight="1" x14ac:dyDescent="0.2">
      <c r="A141" s="19" t="s">
        <v>455</v>
      </c>
      <c r="B141" s="4" t="s">
        <v>33</v>
      </c>
      <c r="C141" s="51">
        <v>45530.472999999998</v>
      </c>
      <c r="D141" s="51" t="s">
        <v>67</v>
      </c>
      <c r="E141" s="32">
        <f t="shared" si="16"/>
        <v>2392.9997752459335</v>
      </c>
      <c r="F141" s="32">
        <f t="shared" si="17"/>
        <v>2393</v>
      </c>
      <c r="G141" s="32">
        <f t="shared" si="25"/>
        <v>-4.419999968376942E-4</v>
      </c>
      <c r="H141" s="32"/>
      <c r="I141" s="32">
        <f t="shared" si="28"/>
        <v>-4.419999968376942E-4</v>
      </c>
      <c r="J141" s="32"/>
      <c r="K141" s="32"/>
      <c r="L141" s="32"/>
      <c r="M141" s="32"/>
      <c r="O141" s="32"/>
      <c r="P141" s="32">
        <f t="shared" si="19"/>
        <v>2.3238505491577077E-3</v>
      </c>
      <c r="Q141" s="33">
        <f t="shared" si="20"/>
        <v>30511.972999999998</v>
      </c>
      <c r="R141">
        <f t="shared" si="26"/>
        <v>7.6499292427830635E-6</v>
      </c>
      <c r="S141" s="4">
        <v>0.1</v>
      </c>
      <c r="T141">
        <f t="shared" si="22"/>
        <v>7.6499292427830637E-7</v>
      </c>
      <c r="X141">
        <f t="shared" si="27"/>
        <v>-2.7658505459954019E-3</v>
      </c>
    </row>
    <row r="142" spans="1:24" ht="12.95" customHeight="1" x14ac:dyDescent="0.2">
      <c r="A142" s="19" t="s">
        <v>455</v>
      </c>
      <c r="B142" s="4" t="s">
        <v>33</v>
      </c>
      <c r="C142" s="51">
        <v>45530.493000000002</v>
      </c>
      <c r="D142" s="51" t="s">
        <v>67</v>
      </c>
      <c r="E142" s="32">
        <f t="shared" si="16"/>
        <v>2393.0099451132287</v>
      </c>
      <c r="F142" s="32">
        <f t="shared" si="17"/>
        <v>2393</v>
      </c>
      <c r="G142" s="32">
        <f t="shared" si="25"/>
        <v>1.9558000007236842E-2</v>
      </c>
      <c r="H142" s="32"/>
      <c r="I142" s="32">
        <f t="shared" si="28"/>
        <v>1.9558000007236842E-2</v>
      </c>
      <c r="J142" s="32"/>
      <c r="K142" s="32"/>
      <c r="L142" s="32"/>
      <c r="M142" s="32"/>
      <c r="O142" s="32"/>
      <c r="P142" s="32">
        <f t="shared" si="19"/>
        <v>2.3238505491577077E-3</v>
      </c>
      <c r="Q142" s="33">
        <f t="shared" si="20"/>
        <v>30511.993000000002</v>
      </c>
      <c r="R142">
        <f t="shared" si="26"/>
        <v>2.9701590754340932E-4</v>
      </c>
      <c r="S142" s="4">
        <v>0.1</v>
      </c>
      <c r="T142">
        <f t="shared" si="22"/>
        <v>2.9701590754340932E-5</v>
      </c>
      <c r="X142">
        <f t="shared" si="27"/>
        <v>1.7234149458079134E-2</v>
      </c>
    </row>
    <row r="143" spans="1:24" ht="12.95" customHeight="1" x14ac:dyDescent="0.2">
      <c r="A143" s="19" t="s">
        <v>455</v>
      </c>
      <c r="B143" s="4" t="s">
        <v>33</v>
      </c>
      <c r="C143" s="51">
        <v>45532.44</v>
      </c>
      <c r="D143" s="51" t="s">
        <v>67</v>
      </c>
      <c r="E143" s="32">
        <f t="shared" si="16"/>
        <v>2393.9999816942418</v>
      </c>
      <c r="F143" s="32">
        <f t="shared" si="17"/>
        <v>2394</v>
      </c>
      <c r="G143" s="32">
        <f t="shared" si="25"/>
        <v>-3.5999997635371983E-5</v>
      </c>
      <c r="H143" s="32"/>
      <c r="I143" s="32">
        <f t="shared" si="28"/>
        <v>-3.5999997635371983E-5</v>
      </c>
      <c r="J143" s="32"/>
      <c r="K143" s="32"/>
      <c r="L143" s="32"/>
      <c r="M143" s="32"/>
      <c r="O143" s="32"/>
      <c r="P143" s="32">
        <f t="shared" si="19"/>
        <v>2.3188954506050581E-3</v>
      </c>
      <c r="Q143" s="33">
        <f t="shared" si="20"/>
        <v>30513.940000000002</v>
      </c>
      <c r="R143">
        <f t="shared" si="26"/>
        <v>5.5455325721434964E-6</v>
      </c>
      <c r="S143" s="4">
        <v>0.1</v>
      </c>
      <c r="T143">
        <f t="shared" si="22"/>
        <v>5.5455325721434964E-7</v>
      </c>
      <c r="X143">
        <f t="shared" si="27"/>
        <v>-2.3548954482404301E-3</v>
      </c>
    </row>
    <row r="144" spans="1:24" ht="12.95" customHeight="1" x14ac:dyDescent="0.2">
      <c r="A144" s="19" t="s">
        <v>467</v>
      </c>
      <c r="B144" s="4" t="s">
        <v>33</v>
      </c>
      <c r="C144" s="51">
        <v>45601.286999999997</v>
      </c>
      <c r="D144" s="51" t="s">
        <v>67</v>
      </c>
      <c r="E144" s="32">
        <f t="shared" si="16"/>
        <v>2429.0082243716802</v>
      </c>
      <c r="F144" s="32">
        <f t="shared" si="17"/>
        <v>2429</v>
      </c>
      <c r="G144" s="32">
        <f t="shared" si="25"/>
        <v>1.6173999996681232E-2</v>
      </c>
      <c r="H144" s="32"/>
      <c r="I144" s="32">
        <f t="shared" si="28"/>
        <v>1.6173999996681232E-2</v>
      </c>
      <c r="J144" s="32"/>
      <c r="K144" s="32"/>
      <c r="L144" s="32"/>
      <c r="M144" s="32"/>
      <c r="O144" s="32"/>
      <c r="P144" s="32">
        <f t="shared" si="19"/>
        <v>2.141504908587194E-3</v>
      </c>
      <c r="Q144" s="33">
        <f t="shared" si="20"/>
        <v>30582.786999999997</v>
      </c>
      <c r="R144">
        <f t="shared" si="26"/>
        <v>1.969109183973833E-4</v>
      </c>
      <c r="S144" s="4">
        <v>0.1</v>
      </c>
      <c r="T144">
        <f t="shared" si="22"/>
        <v>1.9691091839738331E-5</v>
      </c>
      <c r="X144">
        <f t="shared" si="27"/>
        <v>1.4032495088094038E-2</v>
      </c>
    </row>
    <row r="145" spans="1:24" ht="12.95" customHeight="1" x14ac:dyDescent="0.2">
      <c r="A145" s="19" t="s">
        <v>328</v>
      </c>
      <c r="B145" s="4" t="s">
        <v>33</v>
      </c>
      <c r="C145" s="51">
        <v>45931.650999999998</v>
      </c>
      <c r="D145" s="51" t="s">
        <v>67</v>
      </c>
      <c r="E145" s="32">
        <f t="shared" si="16"/>
        <v>2596.9961262975485</v>
      </c>
      <c r="F145" s="32">
        <f t="shared" si="17"/>
        <v>2597</v>
      </c>
      <c r="G145" s="32">
        <f t="shared" si="25"/>
        <v>-7.6179999960004352E-3</v>
      </c>
      <c r="H145" s="32"/>
      <c r="I145" s="32">
        <f t="shared" si="28"/>
        <v>-7.6179999960004352E-3</v>
      </c>
      <c r="J145" s="32"/>
      <c r="K145" s="32"/>
      <c r="L145" s="32"/>
      <c r="M145" s="32"/>
      <c r="O145" s="32"/>
      <c r="P145" s="32">
        <f t="shared" si="19"/>
        <v>1.1827896651574916E-3</v>
      </c>
      <c r="Q145" s="33">
        <f t="shared" si="20"/>
        <v>30913.150999999998</v>
      </c>
      <c r="R145">
        <f t="shared" si="26"/>
        <v>7.7453898659944262E-5</v>
      </c>
      <c r="S145" s="4">
        <v>0.1</v>
      </c>
      <c r="T145">
        <f t="shared" si="22"/>
        <v>7.7453898659944272E-6</v>
      </c>
      <c r="X145">
        <f t="shared" si="27"/>
        <v>-8.8007896611579269E-3</v>
      </c>
    </row>
    <row r="146" spans="1:24" ht="12.95" customHeight="1" x14ac:dyDescent="0.2">
      <c r="A146" s="19" t="s">
        <v>474</v>
      </c>
      <c r="B146" s="4" t="s">
        <v>33</v>
      </c>
      <c r="C146" s="51">
        <v>45945.410900000003</v>
      </c>
      <c r="D146" s="51" t="s">
        <v>67</v>
      </c>
      <c r="E146" s="32">
        <f t="shared" si="16"/>
        <v>2603.9929441460749</v>
      </c>
      <c r="F146" s="32">
        <f t="shared" si="17"/>
        <v>2604</v>
      </c>
      <c r="G146" s="32">
        <f t="shared" si="25"/>
        <v>-1.387599999725353E-2</v>
      </c>
      <c r="H146" s="32"/>
      <c r="J146" s="32">
        <f>+G146</f>
        <v>-1.387599999725353E-2</v>
      </c>
      <c r="K146" s="32"/>
      <c r="L146" s="32"/>
      <c r="M146" s="32"/>
      <c r="O146" s="32"/>
      <c r="P146" s="32">
        <f t="shared" si="19"/>
        <v>1.1389911621358523E-3</v>
      </c>
      <c r="Q146" s="33">
        <f t="shared" si="20"/>
        <v>30926.910900000003</v>
      </c>
      <c r="R146">
        <f t="shared" si="26"/>
        <v>2.254499595165413E-4</v>
      </c>
      <c r="S146" s="4">
        <v>1</v>
      </c>
      <c r="T146">
        <f t="shared" si="22"/>
        <v>2.254499595165413E-4</v>
      </c>
      <c r="X146">
        <f t="shared" si="27"/>
        <v>-1.5014991159389382E-2</v>
      </c>
    </row>
    <row r="147" spans="1:24" ht="12.95" customHeight="1" x14ac:dyDescent="0.2">
      <c r="A147" s="19" t="s">
        <v>474</v>
      </c>
      <c r="B147" s="4" t="s">
        <v>33</v>
      </c>
      <c r="C147" s="51">
        <v>45945.421000000002</v>
      </c>
      <c r="D147" s="51" t="s">
        <v>67</v>
      </c>
      <c r="E147" s="32">
        <f t="shared" si="16"/>
        <v>2603.9980799290574</v>
      </c>
      <c r="F147" s="32">
        <f t="shared" si="17"/>
        <v>2604</v>
      </c>
      <c r="G147" s="32">
        <f t="shared" si="25"/>
        <v>-3.7759999977424741E-3</v>
      </c>
      <c r="H147" s="32"/>
      <c r="I147" s="32">
        <f>+G147</f>
        <v>-3.7759999977424741E-3</v>
      </c>
      <c r="J147" s="32"/>
      <c r="K147" s="32"/>
      <c r="L147" s="32"/>
      <c r="M147" s="32"/>
      <c r="O147" s="32"/>
      <c r="P147" s="32">
        <f t="shared" si="19"/>
        <v>1.1389911621358523E-3</v>
      </c>
      <c r="Q147" s="33">
        <f t="shared" si="20"/>
        <v>30926.921000000002</v>
      </c>
      <c r="R147">
        <f t="shared" si="26"/>
        <v>2.4157138101682097E-5</v>
      </c>
      <c r="S147" s="4">
        <v>0.1</v>
      </c>
      <c r="T147">
        <f t="shared" si="22"/>
        <v>2.4157138101682101E-6</v>
      </c>
      <c r="X147">
        <f t="shared" si="27"/>
        <v>-4.9149911598783264E-3</v>
      </c>
    </row>
    <row r="148" spans="1:24" ht="12.95" customHeight="1" x14ac:dyDescent="0.2">
      <c r="A148" s="19" t="s">
        <v>328</v>
      </c>
      <c r="B148" s="4" t="s">
        <v>33</v>
      </c>
      <c r="C148" s="51">
        <v>45986.716</v>
      </c>
      <c r="D148" s="51" t="s">
        <v>67</v>
      </c>
      <c r="E148" s="32">
        <f t="shared" si="16"/>
        <v>2624.9963134231079</v>
      </c>
      <c r="F148" s="32">
        <f t="shared" si="17"/>
        <v>2625</v>
      </c>
      <c r="G148" s="32">
        <f t="shared" si="25"/>
        <v>-7.2499999951105565E-3</v>
      </c>
      <c r="H148" s="32"/>
      <c r="I148" s="32">
        <f>+G148</f>
        <v>-7.2499999951105565E-3</v>
      </c>
      <c r="J148" s="32"/>
      <c r="K148" s="32"/>
      <c r="L148" s="32"/>
      <c r="M148" s="32"/>
      <c r="O148" s="32"/>
      <c r="P148" s="32">
        <f t="shared" si="19"/>
        <v>1.0057466764891478E-3</v>
      </c>
      <c r="Q148" s="33">
        <f t="shared" si="20"/>
        <v>30968.216</v>
      </c>
      <c r="R148">
        <f t="shared" si="26"/>
        <v>6.8157353105629593E-5</v>
      </c>
      <c r="S148" s="4">
        <v>0.1</v>
      </c>
      <c r="T148">
        <f t="shared" si="22"/>
        <v>6.8157353105629595E-6</v>
      </c>
      <c r="X148">
        <f t="shared" si="27"/>
        <v>-8.2557466715997042E-3</v>
      </c>
    </row>
    <row r="149" spans="1:24" ht="12.95" customHeight="1" x14ac:dyDescent="0.2">
      <c r="A149" s="19" t="s">
        <v>483</v>
      </c>
      <c r="B149" s="4" t="s">
        <v>33</v>
      </c>
      <c r="C149" s="51">
        <v>46297.436999999998</v>
      </c>
      <c r="D149" s="51" t="s">
        <v>67</v>
      </c>
      <c r="E149" s="32">
        <f t="shared" ref="E149:E212" si="29">+(C149-C$7)/C$8</f>
        <v>2782.9958801867601</v>
      </c>
      <c r="F149" s="32">
        <f t="shared" ref="F149:F212" si="30">ROUND(2*E149,0)/2</f>
        <v>2783</v>
      </c>
      <c r="G149" s="32">
        <f t="shared" ref="G149:G180" si="31">+C149-(C$7+F149*C$8)</f>
        <v>-8.1019999997806735E-3</v>
      </c>
      <c r="H149" s="32"/>
      <c r="I149" s="32">
        <f>+G149</f>
        <v>-8.1019999997806735E-3</v>
      </c>
      <c r="J149" s="32"/>
      <c r="K149" s="32"/>
      <c r="L149" s="32"/>
      <c r="M149" s="32"/>
      <c r="O149" s="32"/>
      <c r="P149" s="32">
        <f t="shared" ref="P149:P212" si="32">+D$11+D$12*F149+D$13*F149^2</f>
        <v>-8.5692711584435532E-5</v>
      </c>
      <c r="Q149" s="33">
        <f t="shared" ref="Q149:Q212" si="33">+C149-15018.5</f>
        <v>31278.936999999998</v>
      </c>
      <c r="R149">
        <f t="shared" si="26"/>
        <v>6.4261182538788122E-5</v>
      </c>
      <c r="S149" s="4">
        <v>0.1</v>
      </c>
      <c r="T149">
        <f t="shared" si="22"/>
        <v>6.4261182538788122E-6</v>
      </c>
      <c r="X149">
        <f t="shared" si="27"/>
        <v>-8.016307288196238E-3</v>
      </c>
    </row>
    <row r="150" spans="1:24" ht="12.95" customHeight="1" x14ac:dyDescent="0.2">
      <c r="A150" s="19" t="s">
        <v>328</v>
      </c>
      <c r="B150" s="4" t="s">
        <v>33</v>
      </c>
      <c r="C150" s="51">
        <v>46338.733999999997</v>
      </c>
      <c r="D150" s="51" t="s">
        <v>67</v>
      </c>
      <c r="E150" s="32">
        <f t="shared" si="29"/>
        <v>2803.9951306675398</v>
      </c>
      <c r="F150" s="32">
        <f t="shared" si="30"/>
        <v>2804</v>
      </c>
      <c r="G150" s="32">
        <f t="shared" si="31"/>
        <v>-9.5759999967413023E-3</v>
      </c>
      <c r="H150" s="32"/>
      <c r="I150" s="32">
        <f>+G150</f>
        <v>-9.5759999967413023E-3</v>
      </c>
      <c r="J150" s="32"/>
      <c r="K150" s="32"/>
      <c r="L150" s="32"/>
      <c r="M150" s="32"/>
      <c r="O150" s="32"/>
      <c r="P150" s="32">
        <f t="shared" si="32"/>
        <v>-2.4257768352691292E-4</v>
      </c>
      <c r="Q150" s="33">
        <f t="shared" si="33"/>
        <v>31320.233999999997</v>
      </c>
      <c r="R150">
        <f t="shared" si="26"/>
        <v>8.7112772076808237E-5</v>
      </c>
      <c r="S150" s="4">
        <v>0.1</v>
      </c>
      <c r="T150">
        <f t="shared" si="22"/>
        <v>8.7112772076808247E-6</v>
      </c>
      <c r="X150">
        <f t="shared" si="27"/>
        <v>-9.3334223132143894E-3</v>
      </c>
    </row>
    <row r="151" spans="1:24" ht="12.95" customHeight="1" x14ac:dyDescent="0.2">
      <c r="A151" s="19" t="s">
        <v>328</v>
      </c>
      <c r="B151" s="4" t="s">
        <v>33</v>
      </c>
      <c r="C151" s="51">
        <v>46344.625999999997</v>
      </c>
      <c r="D151" s="51" t="s">
        <v>67</v>
      </c>
      <c r="E151" s="32">
        <f t="shared" si="29"/>
        <v>2806.9911735721757</v>
      </c>
      <c r="F151" s="32">
        <f t="shared" si="30"/>
        <v>2807</v>
      </c>
      <c r="G151" s="32">
        <f t="shared" si="31"/>
        <v>-1.7357999997329898E-2</v>
      </c>
      <c r="H151" s="32"/>
      <c r="I151" s="32">
        <f>+G151</f>
        <v>-1.7357999997329898E-2</v>
      </c>
      <c r="J151" s="32"/>
      <c r="K151" s="32"/>
      <c r="L151" s="32"/>
      <c r="M151" s="32"/>
      <c r="O151" s="32"/>
      <c r="P151" s="32">
        <f t="shared" si="32"/>
        <v>-2.6521622767156777E-4</v>
      </c>
      <c r="Q151" s="33">
        <f t="shared" si="33"/>
        <v>31326.125999999997</v>
      </c>
      <c r="R151">
        <f t="shared" si="26"/>
        <v>2.9216325699629524E-4</v>
      </c>
      <c r="S151" s="4">
        <v>0.1</v>
      </c>
      <c r="T151">
        <f t="shared" si="22"/>
        <v>2.9216325699629524E-5</v>
      </c>
      <c r="X151">
        <f t="shared" si="27"/>
        <v>-1.709278376965833E-2</v>
      </c>
    </row>
    <row r="152" spans="1:24" ht="12.95" customHeight="1" x14ac:dyDescent="0.2">
      <c r="A152" s="79" t="s">
        <v>701</v>
      </c>
      <c r="B152" s="79" t="s">
        <v>19</v>
      </c>
      <c r="C152" s="80">
        <v>46344.626730000004</v>
      </c>
      <c r="D152" s="81">
        <v>5.5000000000000003E-4</v>
      </c>
      <c r="E152" s="32">
        <f t="shared" si="29"/>
        <v>2806.9915447723356</v>
      </c>
      <c r="F152" s="32">
        <f t="shared" si="30"/>
        <v>2807</v>
      </c>
      <c r="G152" s="32">
        <f t="shared" si="31"/>
        <v>-1.6627999990305398E-2</v>
      </c>
      <c r="H152" s="32"/>
      <c r="K152" s="32">
        <f>+G152</f>
        <v>-1.6627999990305398E-2</v>
      </c>
      <c r="L152" s="32"/>
      <c r="M152" s="32"/>
      <c r="O152" s="32">
        <f ca="1">+C$11+C$12*$F152</f>
        <v>2.4769574889541554E-2</v>
      </c>
      <c r="P152" s="32">
        <f t="shared" si="32"/>
        <v>-2.6521622767156777E-4</v>
      </c>
      <c r="Q152" s="33">
        <f t="shared" si="33"/>
        <v>31326.126730000004</v>
      </c>
      <c r="R152">
        <f t="shared" si="26"/>
        <v>2.6774069246271329E-4</v>
      </c>
      <c r="S152" s="4">
        <v>1</v>
      </c>
      <c r="T152">
        <f t="shared" si="22"/>
        <v>2.6774069246271329E-4</v>
      </c>
      <c r="X152">
        <f t="shared" si="27"/>
        <v>-1.636278376263383E-2</v>
      </c>
    </row>
    <row r="153" spans="1:24" ht="12.95" customHeight="1" x14ac:dyDescent="0.2">
      <c r="A153" s="19" t="s">
        <v>328</v>
      </c>
      <c r="B153" s="4" t="s">
        <v>33</v>
      </c>
      <c r="C153" s="51">
        <v>46625.849000000002</v>
      </c>
      <c r="D153" s="51" t="s">
        <v>67</v>
      </c>
      <c r="E153" s="32">
        <f t="shared" si="29"/>
        <v>2949.9912030647938</v>
      </c>
      <c r="F153" s="32">
        <f t="shared" si="30"/>
        <v>2950</v>
      </c>
      <c r="G153" s="32">
        <f t="shared" si="31"/>
        <v>-1.729999999224674E-2</v>
      </c>
      <c r="H153" s="32"/>
      <c r="I153" s="32">
        <f t="shared" ref="I153:I158" si="34">+G153</f>
        <v>-1.729999999224674E-2</v>
      </c>
      <c r="J153" s="32"/>
      <c r="K153" s="32"/>
      <c r="L153" s="32"/>
      <c r="M153" s="32"/>
      <c r="O153" s="32"/>
      <c r="P153" s="32">
        <f t="shared" si="32"/>
        <v>-1.4099714119590462E-3</v>
      </c>
      <c r="Q153" s="33">
        <f t="shared" si="33"/>
        <v>31607.349000000002</v>
      </c>
      <c r="R153">
        <f t="shared" si="26"/>
        <v>2.5249300828235973E-4</v>
      </c>
      <c r="S153" s="4">
        <v>0.1</v>
      </c>
      <c r="T153">
        <f t="shared" si="22"/>
        <v>2.5249300828235974E-5</v>
      </c>
      <c r="X153">
        <f t="shared" si="27"/>
        <v>-1.5890028580287693E-2</v>
      </c>
    </row>
    <row r="154" spans="1:24" ht="12.95" customHeight="1" x14ac:dyDescent="0.2">
      <c r="A154" s="19" t="s">
        <v>495</v>
      </c>
      <c r="B154" s="4" t="s">
        <v>33</v>
      </c>
      <c r="C154" s="51">
        <v>46645.510999999999</v>
      </c>
      <c r="D154" s="51" t="s">
        <v>67</v>
      </c>
      <c r="E154" s="32">
        <f t="shared" si="29"/>
        <v>2959.9891996009351</v>
      </c>
      <c r="F154" s="32">
        <f t="shared" si="30"/>
        <v>2960</v>
      </c>
      <c r="G154" s="32">
        <f t="shared" si="31"/>
        <v>-2.1240000001853332E-2</v>
      </c>
      <c r="H154" s="32"/>
      <c r="I154" s="32">
        <f t="shared" si="34"/>
        <v>-2.1240000001853332E-2</v>
      </c>
      <c r="J154" s="32"/>
      <c r="K154" s="32"/>
      <c r="L154" s="32"/>
      <c r="M154" s="32"/>
      <c r="O154" s="32"/>
      <c r="P154" s="32">
        <f t="shared" si="32"/>
        <v>-1.4948353345833366E-3</v>
      </c>
      <c r="Q154" s="33">
        <f t="shared" si="33"/>
        <v>31627.010999999999</v>
      </c>
      <c r="R154">
        <f t="shared" ref="R154:R162" si="35">+(P154-G154)^2</f>
        <v>3.8987152773760743E-4</v>
      </c>
      <c r="S154" s="4">
        <v>0.1</v>
      </c>
      <c r="T154">
        <f t="shared" ref="T154:T217" si="36">+S154*R154</f>
        <v>3.8987152773760749E-5</v>
      </c>
      <c r="X154">
        <f t="shared" ref="X154:X162" si="37">(G154-P154)</f>
        <v>-1.9745164667269995E-2</v>
      </c>
    </row>
    <row r="155" spans="1:24" ht="12.95" customHeight="1" x14ac:dyDescent="0.2">
      <c r="A155" s="19" t="s">
        <v>498</v>
      </c>
      <c r="B155" s="4" t="s">
        <v>33</v>
      </c>
      <c r="C155" s="51">
        <v>46714.345999999998</v>
      </c>
      <c r="D155" s="51" t="s">
        <v>67</v>
      </c>
      <c r="E155" s="32">
        <f t="shared" si="29"/>
        <v>2994.9913403579999</v>
      </c>
      <c r="F155" s="32">
        <f t="shared" si="30"/>
        <v>2995</v>
      </c>
      <c r="G155" s="32">
        <f t="shared" si="31"/>
        <v>-1.7029999995429534E-2</v>
      </c>
      <c r="H155" s="32"/>
      <c r="I155" s="32">
        <f t="shared" si="34"/>
        <v>-1.7029999995429534E-2</v>
      </c>
      <c r="J155" s="32"/>
      <c r="K155" s="32"/>
      <c r="L155" s="32"/>
      <c r="M155" s="32"/>
      <c r="O155" s="32"/>
      <c r="P155" s="32">
        <f t="shared" si="32"/>
        <v>-1.7968116796124312E-3</v>
      </c>
      <c r="Q155" s="33">
        <f t="shared" si="33"/>
        <v>31695.845999999998</v>
      </c>
      <c r="R155">
        <f t="shared" si="35"/>
        <v>2.3205002626514672E-4</v>
      </c>
      <c r="S155" s="4">
        <v>0.1</v>
      </c>
      <c r="T155">
        <f t="shared" si="36"/>
        <v>2.3205002626514673E-5</v>
      </c>
      <c r="X155">
        <f t="shared" si="37"/>
        <v>-1.5233188315817103E-2</v>
      </c>
    </row>
    <row r="156" spans="1:24" ht="12.95" customHeight="1" x14ac:dyDescent="0.2">
      <c r="A156" s="19" t="s">
        <v>501</v>
      </c>
      <c r="B156" s="4" t="s">
        <v>33</v>
      </c>
      <c r="C156" s="51">
        <v>47001.466</v>
      </c>
      <c r="D156" s="51" t="s">
        <v>67</v>
      </c>
      <c r="E156" s="32">
        <f t="shared" si="29"/>
        <v>3140.9899552220759</v>
      </c>
      <c r="F156" s="32">
        <f t="shared" si="30"/>
        <v>3141</v>
      </c>
      <c r="G156" s="32">
        <f t="shared" si="31"/>
        <v>-1.9753999993554316E-2</v>
      </c>
      <c r="H156" s="32"/>
      <c r="I156" s="32">
        <f t="shared" si="34"/>
        <v>-1.9753999993554316E-2</v>
      </c>
      <c r="J156" s="32"/>
      <c r="K156" s="32"/>
      <c r="L156" s="32"/>
      <c r="M156" s="32"/>
      <c r="O156" s="32"/>
      <c r="P156" s="32">
        <f t="shared" si="32"/>
        <v>-3.1395814657311401E-3</v>
      </c>
      <c r="Q156" s="33">
        <f t="shared" si="33"/>
        <v>31982.966</v>
      </c>
      <c r="R156">
        <f t="shared" si="35"/>
        <v>2.7603890301767403E-4</v>
      </c>
      <c r="S156" s="4">
        <v>0.1</v>
      </c>
      <c r="T156">
        <f t="shared" si="36"/>
        <v>2.7603890301767405E-5</v>
      </c>
      <c r="X156">
        <f t="shared" si="37"/>
        <v>-1.6614418527823176E-2</v>
      </c>
    </row>
    <row r="157" spans="1:24" ht="12.95" customHeight="1" x14ac:dyDescent="0.2">
      <c r="A157" s="19" t="s">
        <v>328</v>
      </c>
      <c r="B157" s="4" t="s">
        <v>33</v>
      </c>
      <c r="C157" s="51">
        <v>47109.622000000003</v>
      </c>
      <c r="D157" s="51" t="s">
        <v>67</v>
      </c>
      <c r="E157" s="32">
        <f t="shared" si="29"/>
        <v>3195.986563571335</v>
      </c>
      <c r="F157" s="32">
        <f t="shared" si="30"/>
        <v>3196</v>
      </c>
      <c r="G157" s="32">
        <f t="shared" si="31"/>
        <v>-2.6423999996040948E-2</v>
      </c>
      <c r="H157" s="32"/>
      <c r="I157" s="32">
        <f t="shared" si="34"/>
        <v>-2.6423999996040948E-2</v>
      </c>
      <c r="J157" s="32"/>
      <c r="K157" s="32"/>
      <c r="L157" s="32"/>
      <c r="M157" s="32"/>
      <c r="O157" s="32"/>
      <c r="P157" s="32">
        <f t="shared" si="32"/>
        <v>-3.6801820453065404E-3</v>
      </c>
      <c r="Q157" s="33">
        <f t="shared" si="33"/>
        <v>32091.122000000003</v>
      </c>
      <c r="R157">
        <f t="shared" si="35"/>
        <v>5.1728125497614867E-4</v>
      </c>
      <c r="S157" s="4">
        <v>0.1</v>
      </c>
      <c r="T157">
        <f t="shared" si="36"/>
        <v>5.1728125497614867E-5</v>
      </c>
      <c r="X157">
        <f t="shared" si="37"/>
        <v>-2.2743817950734407E-2</v>
      </c>
    </row>
    <row r="158" spans="1:24" ht="12.95" customHeight="1" x14ac:dyDescent="0.2">
      <c r="A158" s="19" t="s">
        <v>328</v>
      </c>
      <c r="B158" s="4" t="s">
        <v>33</v>
      </c>
      <c r="C158" s="51">
        <v>47109.627999999997</v>
      </c>
      <c r="D158" s="51" t="s">
        <v>67</v>
      </c>
      <c r="E158" s="32">
        <f t="shared" si="29"/>
        <v>3195.9896145315201</v>
      </c>
      <c r="F158" s="32">
        <f t="shared" si="30"/>
        <v>3196</v>
      </c>
      <c r="G158" s="32">
        <f t="shared" si="31"/>
        <v>-2.0424000002094544E-2</v>
      </c>
      <c r="H158" s="32"/>
      <c r="I158" s="32">
        <f t="shared" si="34"/>
        <v>-2.0424000002094544E-2</v>
      </c>
      <c r="J158" s="32"/>
      <c r="K158" s="32"/>
      <c r="L158" s="32"/>
      <c r="M158" s="32"/>
      <c r="O158" s="32"/>
      <c r="P158" s="32">
        <f t="shared" si="32"/>
        <v>-3.6801820453065404E-3</v>
      </c>
      <c r="Q158" s="33">
        <f t="shared" si="33"/>
        <v>32091.127999999997</v>
      </c>
      <c r="R158">
        <f t="shared" si="35"/>
        <v>2.803554397700564E-4</v>
      </c>
      <c r="S158" s="4">
        <v>0.1</v>
      </c>
      <c r="T158">
        <f t="shared" si="36"/>
        <v>2.803554397700564E-5</v>
      </c>
      <c r="X158">
        <f t="shared" si="37"/>
        <v>-1.6743817956788004E-2</v>
      </c>
    </row>
    <row r="159" spans="1:24" ht="12.95" customHeight="1" x14ac:dyDescent="0.2">
      <c r="A159" s="79" t="s">
        <v>701</v>
      </c>
      <c r="B159" s="79" t="s">
        <v>19</v>
      </c>
      <c r="C159" s="80">
        <v>47109.629099999998</v>
      </c>
      <c r="D159" s="81">
        <v>2.2000000000000001E-3</v>
      </c>
      <c r="E159" s="32">
        <f t="shared" si="29"/>
        <v>3195.9901738742219</v>
      </c>
      <c r="F159" s="32">
        <f t="shared" si="30"/>
        <v>3196</v>
      </c>
      <c r="G159" s="32">
        <f t="shared" si="31"/>
        <v>-1.9324000000779051E-2</v>
      </c>
      <c r="H159" s="32"/>
      <c r="K159" s="32">
        <f>+G159</f>
        <v>-1.9324000000779051E-2</v>
      </c>
      <c r="L159" s="32"/>
      <c r="M159" s="32"/>
      <c r="O159" s="32">
        <f ca="1">+C$11+C$12*$F159</f>
        <v>1.4132844506032485E-2</v>
      </c>
      <c r="P159" s="32">
        <f t="shared" si="32"/>
        <v>-3.6801820453065404E-3</v>
      </c>
      <c r="Q159" s="33">
        <f t="shared" si="33"/>
        <v>32091.129099999998</v>
      </c>
      <c r="R159">
        <f t="shared" si="35"/>
        <v>2.4472904022396414E-4</v>
      </c>
      <c r="S159" s="4">
        <v>1</v>
      </c>
      <c r="T159">
        <f t="shared" si="36"/>
        <v>2.4472904022396414E-4</v>
      </c>
      <c r="X159">
        <f t="shared" si="37"/>
        <v>-1.5643817955472511E-2</v>
      </c>
    </row>
    <row r="160" spans="1:24" ht="12.95" customHeight="1" x14ac:dyDescent="0.2">
      <c r="A160" s="19" t="s">
        <v>508</v>
      </c>
      <c r="B160" s="4" t="s">
        <v>33</v>
      </c>
      <c r="C160" s="51">
        <v>47353.493999999999</v>
      </c>
      <c r="D160" s="51" t="s">
        <v>67</v>
      </c>
      <c r="E160" s="32">
        <f t="shared" si="29"/>
        <v>3319.9938574001558</v>
      </c>
      <c r="F160" s="32">
        <f t="shared" si="30"/>
        <v>3320</v>
      </c>
      <c r="G160" s="32">
        <f t="shared" si="31"/>
        <v>-1.2080000000423752E-2</v>
      </c>
      <c r="H160" s="32"/>
      <c r="I160" s="32">
        <f>+G160</f>
        <v>-1.2080000000423752E-2</v>
      </c>
      <c r="J160" s="32"/>
      <c r="K160" s="32"/>
      <c r="L160" s="32"/>
      <c r="M160" s="32"/>
      <c r="O160" s="32"/>
      <c r="P160" s="32">
        <f t="shared" si="32"/>
        <v>-4.9687863461575499E-3</v>
      </c>
      <c r="Q160" s="33">
        <f t="shared" si="33"/>
        <v>32334.993999999999</v>
      </c>
      <c r="R160">
        <f t="shared" si="35"/>
        <v>5.0569359636622067E-5</v>
      </c>
      <c r="S160" s="4">
        <v>0.1</v>
      </c>
      <c r="T160">
        <f t="shared" si="36"/>
        <v>5.0569359636622069E-6</v>
      </c>
      <c r="X160">
        <f t="shared" si="37"/>
        <v>-7.1112136542662019E-3</v>
      </c>
    </row>
    <row r="161" spans="1:24" ht="12.95" customHeight="1" x14ac:dyDescent="0.2">
      <c r="A161" s="19" t="s">
        <v>511</v>
      </c>
      <c r="B161" s="4" t="s">
        <v>33</v>
      </c>
      <c r="C161" s="51">
        <v>47483.29</v>
      </c>
      <c r="D161" s="51" t="s">
        <v>67</v>
      </c>
      <c r="E161" s="32">
        <f t="shared" si="29"/>
        <v>3385.9942621608752</v>
      </c>
      <c r="F161" s="32">
        <f t="shared" si="30"/>
        <v>3386</v>
      </c>
      <c r="G161" s="32">
        <f t="shared" si="31"/>
        <v>-1.1283999992883764E-2</v>
      </c>
      <c r="H161" s="32"/>
      <c r="I161" s="32">
        <f>+G161</f>
        <v>-1.1283999992883764E-2</v>
      </c>
      <c r="J161" s="32"/>
      <c r="K161" s="32"/>
      <c r="L161" s="32"/>
      <c r="M161" s="32"/>
      <c r="O161" s="32"/>
      <c r="P161" s="32">
        <f t="shared" si="32"/>
        <v>-5.6940886329285845E-3</v>
      </c>
      <c r="Q161" s="33">
        <f t="shared" si="33"/>
        <v>32464.79</v>
      </c>
      <c r="R161">
        <f t="shared" si="35"/>
        <v>3.1247109012155965E-5</v>
      </c>
      <c r="S161" s="4">
        <v>0.1</v>
      </c>
      <c r="T161">
        <f t="shared" si="36"/>
        <v>3.1247109012155965E-6</v>
      </c>
      <c r="X161">
        <f t="shared" si="37"/>
        <v>-5.5899113599551797E-3</v>
      </c>
    </row>
    <row r="162" spans="1:24" ht="12.95" customHeight="1" x14ac:dyDescent="0.2">
      <c r="A162" s="19" t="s">
        <v>514</v>
      </c>
      <c r="B162" s="4" t="s">
        <v>33</v>
      </c>
      <c r="C162" s="51">
        <v>47835.298999999999</v>
      </c>
      <c r="D162" s="51" t="s">
        <v>67</v>
      </c>
      <c r="E162" s="32">
        <f t="shared" si="29"/>
        <v>3564.9885029650259</v>
      </c>
      <c r="F162" s="32">
        <f t="shared" si="30"/>
        <v>3565</v>
      </c>
      <c r="G162" s="32">
        <f t="shared" si="31"/>
        <v>-2.260999999998603E-2</v>
      </c>
      <c r="H162" s="32"/>
      <c r="I162" s="32">
        <f>+G162</f>
        <v>-2.260999999998603E-2</v>
      </c>
      <c r="J162" s="32"/>
      <c r="K162" s="32"/>
      <c r="L162" s="32"/>
      <c r="M162" s="32"/>
      <c r="O162" s="32"/>
      <c r="P162" s="32">
        <f t="shared" si="32"/>
        <v>-7.7990991868056581E-3</v>
      </c>
      <c r="Q162" s="33">
        <f t="shared" si="33"/>
        <v>32816.798999999999</v>
      </c>
      <c r="R162">
        <f t="shared" si="35"/>
        <v>2.19362782897867E-4</v>
      </c>
      <c r="S162" s="4">
        <v>0.1</v>
      </c>
      <c r="T162">
        <f t="shared" si="36"/>
        <v>2.19362782897867E-5</v>
      </c>
      <c r="X162">
        <f t="shared" si="37"/>
        <v>-1.4810900813180372E-2</v>
      </c>
    </row>
    <row r="163" spans="1:24" ht="12.95" customHeight="1" x14ac:dyDescent="0.2">
      <c r="A163" s="19" t="s">
        <v>518</v>
      </c>
      <c r="B163" s="4" t="s">
        <v>33</v>
      </c>
      <c r="C163" s="51">
        <v>48126.415999999997</v>
      </c>
      <c r="D163" s="51" t="s">
        <v>67</v>
      </c>
      <c r="E163" s="32">
        <f t="shared" si="29"/>
        <v>3713.0195658076859</v>
      </c>
      <c r="F163" s="32">
        <f t="shared" si="30"/>
        <v>3713</v>
      </c>
      <c r="H163" s="32"/>
      <c r="I163" s="32"/>
      <c r="J163" s="32"/>
      <c r="K163" s="32"/>
      <c r="L163" s="32"/>
      <c r="M163" s="32"/>
      <c r="O163" s="32"/>
      <c r="P163" s="32">
        <f t="shared" si="32"/>
        <v>-9.6917369332368761E-3</v>
      </c>
      <c r="Q163" s="33">
        <f t="shared" si="33"/>
        <v>33107.915999999997</v>
      </c>
      <c r="R163">
        <f>+(P163-U163)^2</f>
        <v>2.3203235564306065E-3</v>
      </c>
      <c r="S163" s="4"/>
      <c r="T163">
        <f t="shared" si="36"/>
        <v>0</v>
      </c>
      <c r="U163" s="32">
        <f>+C163-(C$7+F163*C$8)</f>
        <v>3.8478000002214685E-2</v>
      </c>
    </row>
    <row r="164" spans="1:24" ht="12.95" customHeight="1" x14ac:dyDescent="0.2">
      <c r="A164" s="19" t="s">
        <v>522</v>
      </c>
      <c r="B164" s="4" t="s">
        <v>33</v>
      </c>
      <c r="C164" s="51">
        <v>48454.786999999997</v>
      </c>
      <c r="D164" s="51" t="s">
        <v>67</v>
      </c>
      <c r="E164" s="32">
        <f t="shared" si="29"/>
        <v>3879.994040457766</v>
      </c>
      <c r="F164" s="32">
        <f t="shared" si="30"/>
        <v>3880</v>
      </c>
      <c r="G164" s="32">
        <f>+C164-(C$7+F164*C$8)</f>
        <v>-1.1720000002242159E-2</v>
      </c>
      <c r="H164" s="32"/>
      <c r="I164" s="32">
        <f>+G164</f>
        <v>-1.1720000002242159E-2</v>
      </c>
      <c r="J164" s="32"/>
      <c r="K164" s="32"/>
      <c r="L164" s="32"/>
      <c r="M164" s="32"/>
      <c r="O164" s="32"/>
      <c r="P164" s="32">
        <f t="shared" si="32"/>
        <v>-1.1992765813605116E-2</v>
      </c>
      <c r="Q164" s="33">
        <f t="shared" si="33"/>
        <v>33436.286999999997</v>
      </c>
      <c r="R164">
        <f>+(P164-G164)^2</f>
        <v>7.4401187848492341E-8</v>
      </c>
      <c r="S164" s="4">
        <v>0.1</v>
      </c>
      <c r="T164">
        <f t="shared" si="36"/>
        <v>7.4401187848492348E-9</v>
      </c>
      <c r="X164">
        <f>(G164-P164)</f>
        <v>2.7276581136295719E-4</v>
      </c>
    </row>
    <row r="165" spans="1:24" ht="12.95" customHeight="1" x14ac:dyDescent="0.2">
      <c r="A165" s="19" t="s">
        <v>527</v>
      </c>
      <c r="B165" s="4" t="s">
        <v>33</v>
      </c>
      <c r="C165" s="51">
        <v>49599.387999999999</v>
      </c>
      <c r="D165" s="51" t="s">
        <v>67</v>
      </c>
      <c r="E165" s="32">
        <f t="shared" si="29"/>
        <v>4462.0160541525102</v>
      </c>
      <c r="F165" s="32">
        <f t="shared" si="30"/>
        <v>4462</v>
      </c>
      <c r="H165" s="32"/>
      <c r="I165" s="32"/>
      <c r="J165" s="32"/>
      <c r="K165" s="32"/>
      <c r="L165" s="32"/>
      <c r="M165" s="32"/>
      <c r="O165" s="32"/>
      <c r="P165" s="32">
        <f t="shared" si="32"/>
        <v>-2.1382672350655822E-2</v>
      </c>
      <c r="Q165" s="33">
        <f t="shared" si="33"/>
        <v>34580.887999999999</v>
      </c>
      <c r="R165">
        <f>+(P165-U165)^2</f>
        <v>2.8041973237514541E-3</v>
      </c>
      <c r="S165" s="4"/>
      <c r="T165">
        <f t="shared" si="36"/>
        <v>0</v>
      </c>
      <c r="U165" s="32">
        <f>+C165-(C$7+F165*C$8)</f>
        <v>3.1571999999869149E-2</v>
      </c>
    </row>
    <row r="166" spans="1:24" ht="12.95" customHeight="1" x14ac:dyDescent="0.2">
      <c r="A166" s="19" t="s">
        <v>522</v>
      </c>
      <c r="B166" s="4" t="s">
        <v>33</v>
      </c>
      <c r="C166" s="51">
        <v>49961.173000000003</v>
      </c>
      <c r="D166" s="51" t="s">
        <v>67</v>
      </c>
      <c r="E166" s="32">
        <f t="shared" si="29"/>
        <v>4645.981326089679</v>
      </c>
      <c r="F166" s="32">
        <f t="shared" si="30"/>
        <v>4646</v>
      </c>
      <c r="G166" s="32">
        <f t="shared" ref="G166:G197" si="38">+C166-(C$7+F166*C$8)</f>
        <v>-3.6723999997775536E-2</v>
      </c>
      <c r="H166" s="32"/>
      <c r="I166" s="32">
        <f>+G166</f>
        <v>-3.6723999997775536E-2</v>
      </c>
      <c r="J166" s="32"/>
      <c r="K166" s="32"/>
      <c r="L166" s="32"/>
      <c r="M166" s="32"/>
      <c r="O166" s="32"/>
      <c r="P166" s="32">
        <f t="shared" si="32"/>
        <v>-2.4794503540509195E-2</v>
      </c>
      <c r="Q166" s="33">
        <f t="shared" si="33"/>
        <v>34942.673000000003</v>
      </c>
      <c r="R166">
        <f t="shared" ref="R166:R197" si="39">+(P166-G166)^2</f>
        <v>1.4231288572393017E-4</v>
      </c>
      <c r="S166" s="4">
        <v>0.1</v>
      </c>
      <c r="T166">
        <f t="shared" si="36"/>
        <v>1.4231288572393018E-5</v>
      </c>
      <c r="X166">
        <f t="shared" ref="X166:X197" si="40">(G166-P166)</f>
        <v>-1.1929496457266341E-2</v>
      </c>
    </row>
    <row r="167" spans="1:24" ht="12.95" customHeight="1" x14ac:dyDescent="0.2">
      <c r="A167" s="19" t="s">
        <v>328</v>
      </c>
      <c r="B167" s="4" t="s">
        <v>33</v>
      </c>
      <c r="C167" s="51">
        <v>49992.646999999997</v>
      </c>
      <c r="D167" s="51" t="s">
        <v>67</v>
      </c>
      <c r="E167" s="32">
        <f t="shared" si="29"/>
        <v>4661.9856462493026</v>
      </c>
      <c r="F167" s="32">
        <f t="shared" si="30"/>
        <v>4662</v>
      </c>
      <c r="G167" s="32">
        <f t="shared" si="38"/>
        <v>-2.8227999995579012E-2</v>
      </c>
      <c r="H167" s="32"/>
      <c r="I167" s="32">
        <f>+G167</f>
        <v>-2.8227999995579012E-2</v>
      </c>
      <c r="J167" s="32"/>
      <c r="K167" s="32"/>
      <c r="L167" s="32"/>
      <c r="M167" s="32"/>
      <c r="O167" s="32"/>
      <c r="P167" s="32">
        <f t="shared" si="32"/>
        <v>-2.5101246971127901E-2</v>
      </c>
      <c r="Q167" s="33">
        <f t="shared" si="33"/>
        <v>34974.146999999997</v>
      </c>
      <c r="R167">
        <f t="shared" si="39"/>
        <v>9.776584475914169E-6</v>
      </c>
      <c r="S167" s="4">
        <v>0.1</v>
      </c>
      <c r="T167">
        <f t="shared" si="36"/>
        <v>9.7765844759141694E-7</v>
      </c>
      <c r="X167">
        <f t="shared" si="40"/>
        <v>-3.1267530244511108E-3</v>
      </c>
    </row>
    <row r="168" spans="1:24" ht="12.95" customHeight="1" x14ac:dyDescent="0.2">
      <c r="A168" s="79" t="s">
        <v>701</v>
      </c>
      <c r="B168" s="79" t="s">
        <v>19</v>
      </c>
      <c r="C168" s="80">
        <v>49992.647299999997</v>
      </c>
      <c r="D168" s="81">
        <v>1.1999999999999999E-3</v>
      </c>
      <c r="E168" s="32">
        <f t="shared" si="29"/>
        <v>4661.9857987973119</v>
      </c>
      <c r="F168" s="32">
        <f t="shared" si="30"/>
        <v>4662</v>
      </c>
      <c r="G168" s="32">
        <f t="shared" si="38"/>
        <v>-2.7927999995881692E-2</v>
      </c>
      <c r="H168" s="32"/>
      <c r="K168" s="32">
        <f>+G168</f>
        <v>-2.7927999995881692E-2</v>
      </c>
      <c r="L168" s="32"/>
      <c r="M168" s="32"/>
      <c r="O168" s="32">
        <f ca="1">+C$11+C$12*$F168</f>
        <v>-2.5953136836446483E-2</v>
      </c>
      <c r="P168" s="32">
        <f t="shared" si="32"/>
        <v>-2.5101246971127901E-2</v>
      </c>
      <c r="Q168" s="33">
        <f t="shared" si="33"/>
        <v>34974.147299999997</v>
      </c>
      <c r="R168">
        <f t="shared" si="39"/>
        <v>7.9905326629547036E-6</v>
      </c>
      <c r="S168" s="4">
        <v>1</v>
      </c>
      <c r="T168">
        <f t="shared" si="36"/>
        <v>7.9905326629547036E-6</v>
      </c>
      <c r="X168">
        <f t="shared" si="40"/>
        <v>-2.8267530247537906E-3</v>
      </c>
    </row>
    <row r="169" spans="1:24" ht="12.95" customHeight="1" x14ac:dyDescent="0.2">
      <c r="A169" s="19" t="s">
        <v>539</v>
      </c>
      <c r="B169" s="4" t="s">
        <v>33</v>
      </c>
      <c r="C169" s="51">
        <v>50014.298999999999</v>
      </c>
      <c r="D169" s="51" t="s">
        <v>67</v>
      </c>
      <c r="E169" s="32">
        <f t="shared" si="29"/>
        <v>4672.9955445811402</v>
      </c>
      <c r="F169" s="32">
        <f t="shared" si="30"/>
        <v>4673</v>
      </c>
      <c r="G169" s="32">
        <f t="shared" si="38"/>
        <v>-8.7619999976595864E-3</v>
      </c>
      <c r="H169" s="32"/>
      <c r="I169" s="32">
        <f>+G169</f>
        <v>-8.7619999976595864E-3</v>
      </c>
      <c r="J169" s="32"/>
      <c r="K169" s="32"/>
      <c r="L169" s="32"/>
      <c r="M169" s="32"/>
      <c r="O169" s="32"/>
      <c r="P169" s="32">
        <f t="shared" si="32"/>
        <v>-2.5313067001523158E-2</v>
      </c>
      <c r="Q169" s="33">
        <f t="shared" si="33"/>
        <v>34995.798999999999</v>
      </c>
      <c r="R169">
        <f t="shared" si="39"/>
        <v>2.7393781896638145E-4</v>
      </c>
      <c r="S169" s="4">
        <v>0.1</v>
      </c>
      <c r="T169">
        <f t="shared" si="36"/>
        <v>2.7393781896638148E-5</v>
      </c>
      <c r="X169">
        <f t="shared" si="40"/>
        <v>1.6551067003863572E-2</v>
      </c>
    </row>
    <row r="170" spans="1:24" ht="12.95" customHeight="1" x14ac:dyDescent="0.2">
      <c r="A170" s="79" t="s">
        <v>701</v>
      </c>
      <c r="B170" s="79" t="s">
        <v>19</v>
      </c>
      <c r="C170" s="80">
        <v>50692.751850000001</v>
      </c>
      <c r="D170" s="81">
        <v>5.2999999999999998E-4</v>
      </c>
      <c r="E170" s="32">
        <f t="shared" si="29"/>
        <v>5017.9843170476488</v>
      </c>
      <c r="F170" s="32">
        <f t="shared" si="30"/>
        <v>5018</v>
      </c>
      <c r="G170" s="32">
        <f t="shared" si="38"/>
        <v>-3.0841999992844649E-2</v>
      </c>
      <c r="H170" s="32"/>
      <c r="K170" s="32">
        <f>+G170</f>
        <v>-3.0841999992844649E-2</v>
      </c>
      <c r="L170" s="32"/>
      <c r="M170" s="32"/>
      <c r="O170" s="32">
        <f ca="1">+C$11+C$12*$F170</f>
        <v>-3.5687522483051182E-2</v>
      </c>
      <c r="P170" s="32">
        <f t="shared" si="32"/>
        <v>-3.2342723109672955E-2</v>
      </c>
      <c r="Q170" s="33">
        <f t="shared" si="33"/>
        <v>35674.251850000001</v>
      </c>
      <c r="R170">
        <f t="shared" si="39"/>
        <v>2.2521698733828666E-6</v>
      </c>
      <c r="S170" s="4">
        <v>1</v>
      </c>
      <c r="T170">
        <f t="shared" si="36"/>
        <v>2.2521698733828666E-6</v>
      </c>
      <c r="X170">
        <f t="shared" si="40"/>
        <v>1.5007231168283064E-3</v>
      </c>
    </row>
    <row r="171" spans="1:24" ht="12.95" customHeight="1" x14ac:dyDescent="0.2">
      <c r="A171" s="19" t="s">
        <v>522</v>
      </c>
      <c r="B171" s="4" t="s">
        <v>33</v>
      </c>
      <c r="C171" s="51">
        <v>50692.752</v>
      </c>
      <c r="D171" s="51" t="s">
        <v>67</v>
      </c>
      <c r="E171" s="32">
        <f t="shared" si="29"/>
        <v>5017.9843933216534</v>
      </c>
      <c r="F171" s="32">
        <f t="shared" si="30"/>
        <v>5018</v>
      </c>
      <c r="G171" s="32">
        <f t="shared" si="38"/>
        <v>-3.0691999992995989E-2</v>
      </c>
      <c r="H171" s="32"/>
      <c r="I171" s="32">
        <f>+G171</f>
        <v>-3.0691999992995989E-2</v>
      </c>
      <c r="J171" s="32"/>
      <c r="K171" s="32"/>
      <c r="L171" s="32"/>
      <c r="M171" s="32"/>
      <c r="O171" s="32"/>
      <c r="P171" s="32">
        <f t="shared" si="32"/>
        <v>-3.2342723109672955E-2</v>
      </c>
      <c r="Q171" s="33">
        <f t="shared" si="33"/>
        <v>35674.252</v>
      </c>
      <c r="R171">
        <f t="shared" si="39"/>
        <v>2.7248868079317177E-6</v>
      </c>
      <c r="S171" s="4">
        <v>0.1</v>
      </c>
      <c r="T171">
        <f t="shared" si="36"/>
        <v>2.7248868079317177E-7</v>
      </c>
      <c r="X171">
        <f t="shared" si="40"/>
        <v>1.6507231166769665E-3</v>
      </c>
    </row>
    <row r="172" spans="1:24" ht="12.95" customHeight="1" x14ac:dyDescent="0.2">
      <c r="A172" s="19" t="s">
        <v>522</v>
      </c>
      <c r="B172" s="4" t="s">
        <v>33</v>
      </c>
      <c r="C172" s="51">
        <v>50698.658000000003</v>
      </c>
      <c r="D172" s="51" t="s">
        <v>67</v>
      </c>
      <c r="E172" s="32">
        <f t="shared" si="29"/>
        <v>5020.9875551333962</v>
      </c>
      <c r="F172" s="32">
        <f t="shared" si="30"/>
        <v>5021</v>
      </c>
      <c r="G172" s="32">
        <f t="shared" si="38"/>
        <v>-2.4473999998008367E-2</v>
      </c>
      <c r="H172" s="32"/>
      <c r="I172" s="32">
        <f>+G172</f>
        <v>-2.4473999998008367E-2</v>
      </c>
      <c r="J172" s="32"/>
      <c r="K172" s="32"/>
      <c r="L172" s="32"/>
      <c r="M172" s="32"/>
      <c r="O172" s="32"/>
      <c r="P172" s="32">
        <f t="shared" si="32"/>
        <v>-3.2407133430879725E-2</v>
      </c>
      <c r="Q172" s="33">
        <f t="shared" si="33"/>
        <v>35680.158000000003</v>
      </c>
      <c r="R172">
        <f t="shared" si="39"/>
        <v>6.2934606063741312E-5</v>
      </c>
      <c r="S172" s="4">
        <v>0.1</v>
      </c>
      <c r="T172">
        <f t="shared" si="36"/>
        <v>6.2934606063741315E-6</v>
      </c>
      <c r="X172">
        <f t="shared" si="40"/>
        <v>7.9331334328713587E-3</v>
      </c>
    </row>
    <row r="173" spans="1:24" ht="12.95" customHeight="1" x14ac:dyDescent="0.2">
      <c r="A173" s="19" t="s">
        <v>549</v>
      </c>
      <c r="B173" s="4" t="s">
        <v>33</v>
      </c>
      <c r="C173" s="51">
        <v>50718.321600000003</v>
      </c>
      <c r="D173" s="51" t="s">
        <v>67</v>
      </c>
      <c r="E173" s="32">
        <f t="shared" si="29"/>
        <v>5030.9863652589229</v>
      </c>
      <c r="F173" s="32">
        <f t="shared" si="30"/>
        <v>5031</v>
      </c>
      <c r="G173" s="32">
        <f t="shared" si="38"/>
        <v>-2.6813999989826698E-2</v>
      </c>
      <c r="H173" s="32"/>
      <c r="J173" s="32">
        <f>+G173</f>
        <v>-2.6813999989826698E-2</v>
      </c>
      <c r="K173" s="32"/>
      <c r="L173" s="32"/>
      <c r="M173" s="32"/>
      <c r="O173" s="32">
        <f t="shared" ref="O173:O204" ca="1" si="41">+C$11+C$12*$F173</f>
        <v>-3.6042991621831694E-2</v>
      </c>
      <c r="P173" s="32">
        <f t="shared" si="32"/>
        <v>-3.2622243288908483E-2</v>
      </c>
      <c r="Q173" s="33">
        <f t="shared" si="33"/>
        <v>35699.821600000003</v>
      </c>
      <c r="R173">
        <f t="shared" si="39"/>
        <v>3.3735690221328458E-5</v>
      </c>
      <c r="S173" s="4">
        <v>1</v>
      </c>
      <c r="T173">
        <f t="shared" si="36"/>
        <v>3.3735690221328458E-5</v>
      </c>
      <c r="X173">
        <f t="shared" si="40"/>
        <v>5.8082432990817848E-3</v>
      </c>
    </row>
    <row r="174" spans="1:24" ht="12.95" customHeight="1" x14ac:dyDescent="0.2">
      <c r="A174" s="19" t="s">
        <v>522</v>
      </c>
      <c r="B174" s="4" t="s">
        <v>33</v>
      </c>
      <c r="C174" s="51">
        <v>51048.696000000004</v>
      </c>
      <c r="D174" s="51" t="s">
        <v>67</v>
      </c>
      <c r="E174" s="32">
        <f t="shared" si="29"/>
        <v>5198.9795555157834</v>
      </c>
      <c r="F174" s="32">
        <f t="shared" si="30"/>
        <v>5199</v>
      </c>
      <c r="G174" s="32">
        <f t="shared" si="38"/>
        <v>-4.0205999990575947E-2</v>
      </c>
      <c r="H174" s="32"/>
      <c r="I174" s="32">
        <f>+G174</f>
        <v>-4.0205999990575947E-2</v>
      </c>
      <c r="J174" s="32"/>
      <c r="K174" s="32"/>
      <c r="L174" s="32"/>
      <c r="M174" s="32"/>
      <c r="O174" s="32">
        <f t="shared" ca="1" si="41"/>
        <v>-4.0636746646072114E-2</v>
      </c>
      <c r="P174" s="32">
        <f t="shared" si="32"/>
        <v>-3.6330122569951322E-2</v>
      </c>
      <c r="Q174" s="33">
        <f t="shared" si="33"/>
        <v>36030.196000000004</v>
      </c>
      <c r="R174">
        <f t="shared" si="39"/>
        <v>1.5022425779707798E-5</v>
      </c>
      <c r="S174" s="4">
        <v>0.1</v>
      </c>
      <c r="T174">
        <f t="shared" si="36"/>
        <v>1.5022425779707798E-6</v>
      </c>
      <c r="X174">
        <f t="shared" si="40"/>
        <v>-3.8758774206246252E-3</v>
      </c>
    </row>
    <row r="175" spans="1:24" ht="12.95" customHeight="1" x14ac:dyDescent="0.2">
      <c r="A175" s="19" t="s">
        <v>558</v>
      </c>
      <c r="B175" s="4" t="s">
        <v>33</v>
      </c>
      <c r="C175" s="51">
        <v>51375.14</v>
      </c>
      <c r="D175" s="51" t="s">
        <v>67</v>
      </c>
      <c r="E175" s="32">
        <f t="shared" si="29"/>
        <v>5364.9741634521424</v>
      </c>
      <c r="F175" s="32">
        <f t="shared" si="30"/>
        <v>5365</v>
      </c>
      <c r="G175" s="32">
        <f t="shared" si="38"/>
        <v>-5.0810000000637956E-2</v>
      </c>
      <c r="H175" s="32"/>
      <c r="I175" s="32">
        <f>+G175</f>
        <v>-5.0810000000637956E-2</v>
      </c>
      <c r="J175" s="32"/>
      <c r="K175" s="32"/>
      <c r="L175" s="32"/>
      <c r="M175" s="32"/>
      <c r="O175" s="32">
        <f t="shared" ca="1" si="41"/>
        <v>-4.5175814110500173E-2</v>
      </c>
      <c r="P175" s="32">
        <f t="shared" si="32"/>
        <v>-4.0168205086765559E-2</v>
      </c>
      <c r="Q175" s="33">
        <f t="shared" si="33"/>
        <v>36356.639999999999</v>
      </c>
      <c r="R175">
        <f t="shared" si="39"/>
        <v>1.1324779898892043E-4</v>
      </c>
      <c r="S175" s="4">
        <v>0.1</v>
      </c>
      <c r="T175">
        <f t="shared" si="36"/>
        <v>1.1324779898892044E-5</v>
      </c>
      <c r="X175">
        <f t="shared" si="40"/>
        <v>-1.0641794913872397E-2</v>
      </c>
    </row>
    <row r="176" spans="1:24" ht="12.95" customHeight="1" x14ac:dyDescent="0.2">
      <c r="A176" s="19" t="s">
        <v>522</v>
      </c>
      <c r="B176" s="4" t="s">
        <v>33</v>
      </c>
      <c r="C176" s="51">
        <v>51463.637000000002</v>
      </c>
      <c r="D176" s="51" t="s">
        <v>67</v>
      </c>
      <c r="E176" s="32">
        <f t="shared" si="29"/>
        <v>5409.9743007453526</v>
      </c>
      <c r="F176" s="32">
        <f t="shared" si="30"/>
        <v>5410</v>
      </c>
      <c r="G176" s="32">
        <f t="shared" si="38"/>
        <v>-5.0539999996544793E-2</v>
      </c>
      <c r="H176" s="32"/>
      <c r="I176" s="32">
        <f>+G176</f>
        <v>-5.0539999996544793E-2</v>
      </c>
      <c r="J176" s="32"/>
      <c r="K176" s="32"/>
      <c r="L176" s="32"/>
      <c r="M176" s="32"/>
      <c r="O176" s="32">
        <f t="shared" ca="1" si="41"/>
        <v>-4.6406284206278847E-2</v>
      </c>
      <c r="P176" s="32">
        <f t="shared" si="32"/>
        <v>-4.1238506340902793E-2</v>
      </c>
      <c r="Q176" s="33">
        <f t="shared" si="33"/>
        <v>36445.137000000002</v>
      </c>
      <c r="R176">
        <f t="shared" si="39"/>
        <v>8.651778422594838E-5</v>
      </c>
      <c r="S176" s="4">
        <v>0.1</v>
      </c>
      <c r="T176">
        <f t="shared" si="36"/>
        <v>8.651778422594838E-6</v>
      </c>
      <c r="X176">
        <f t="shared" si="40"/>
        <v>-9.301493655642E-3</v>
      </c>
    </row>
    <row r="177" spans="1:24" ht="12.95" customHeight="1" x14ac:dyDescent="0.2">
      <c r="A177" s="79" t="s">
        <v>701</v>
      </c>
      <c r="B177" s="79" t="s">
        <v>19</v>
      </c>
      <c r="C177" s="80">
        <v>51463.637490000001</v>
      </c>
      <c r="D177" s="81">
        <v>5.9000000000000003E-4</v>
      </c>
      <c r="E177" s="32">
        <f t="shared" si="29"/>
        <v>5409.9745499071005</v>
      </c>
      <c r="F177" s="32">
        <f t="shared" si="30"/>
        <v>5410</v>
      </c>
      <c r="G177" s="32">
        <f t="shared" si="38"/>
        <v>-5.0049999998009298E-2</v>
      </c>
      <c r="H177" s="32"/>
      <c r="K177" s="32">
        <f>+G177</f>
        <v>-5.0049999998009298E-2</v>
      </c>
      <c r="L177" s="32"/>
      <c r="M177" s="32"/>
      <c r="O177" s="32">
        <f t="shared" ca="1" si="41"/>
        <v>-4.6406284206278847E-2</v>
      </c>
      <c r="P177" s="32">
        <f t="shared" si="32"/>
        <v>-4.1238506340902793E-2</v>
      </c>
      <c r="Q177" s="33">
        <f t="shared" si="33"/>
        <v>36445.137490000001</v>
      </c>
      <c r="R177">
        <f t="shared" si="39"/>
        <v>7.764242046922816E-5</v>
      </c>
      <c r="S177" s="4">
        <v>1</v>
      </c>
      <c r="T177">
        <f t="shared" si="36"/>
        <v>7.764242046922816E-5</v>
      </c>
      <c r="X177">
        <f t="shared" si="40"/>
        <v>-8.8114936571065047E-3</v>
      </c>
    </row>
    <row r="178" spans="1:24" ht="12.95" customHeight="1" x14ac:dyDescent="0.2">
      <c r="A178" s="19" t="s">
        <v>522</v>
      </c>
      <c r="B178" s="4" t="s">
        <v>33</v>
      </c>
      <c r="C178" s="51">
        <v>51467.565999999999</v>
      </c>
      <c r="D178" s="51" t="s">
        <v>67</v>
      </c>
      <c r="E178" s="32">
        <f t="shared" si="29"/>
        <v>5411.972171175139</v>
      </c>
      <c r="F178" s="32">
        <f t="shared" si="30"/>
        <v>5412</v>
      </c>
      <c r="G178" s="32">
        <f t="shared" si="38"/>
        <v>-5.4727999995520804E-2</v>
      </c>
      <c r="H178" s="32"/>
      <c r="I178" s="32">
        <f>+G178</f>
        <v>-5.4727999995520804E-2</v>
      </c>
      <c r="J178" s="32"/>
      <c r="K178" s="32"/>
      <c r="L178" s="32"/>
      <c r="M178" s="32"/>
      <c r="O178" s="32">
        <f t="shared" ca="1" si="41"/>
        <v>-4.6460971766091236E-2</v>
      </c>
      <c r="P178" s="32">
        <f t="shared" si="32"/>
        <v>-4.1286370870222765E-2</v>
      </c>
      <c r="Q178" s="33">
        <f t="shared" si="33"/>
        <v>36449.065999999999</v>
      </c>
      <c r="R178">
        <f t="shared" si="39"/>
        <v>1.8067739354206053E-4</v>
      </c>
      <c r="S178" s="4">
        <v>0.1</v>
      </c>
      <c r="T178">
        <f t="shared" si="36"/>
        <v>1.8067739354206054E-5</v>
      </c>
      <c r="X178">
        <f t="shared" si="40"/>
        <v>-1.3441629125298039E-2</v>
      </c>
    </row>
    <row r="179" spans="1:24" ht="12.95" customHeight="1" x14ac:dyDescent="0.2">
      <c r="A179" s="36" t="s">
        <v>30</v>
      </c>
      <c r="B179" s="36"/>
      <c r="C179" s="9">
        <v>51487.2327</v>
      </c>
      <c r="D179" s="9">
        <v>5.0000000000000001E-4</v>
      </c>
      <c r="E179" s="32">
        <f t="shared" si="29"/>
        <v>5421.9725576300971</v>
      </c>
      <c r="F179" s="32">
        <f t="shared" si="30"/>
        <v>5422</v>
      </c>
      <c r="G179" s="32">
        <f t="shared" si="38"/>
        <v>-5.3968000000168104E-2</v>
      </c>
      <c r="H179" s="32"/>
      <c r="J179" s="32">
        <f>+G179</f>
        <v>-5.3968000000168104E-2</v>
      </c>
      <c r="K179" s="32"/>
      <c r="L179" s="32"/>
      <c r="M179" s="32"/>
      <c r="N179" s="32"/>
      <c r="O179" s="32">
        <f t="shared" ca="1" si="41"/>
        <v>-4.6734409565153151E-2</v>
      </c>
      <c r="P179" s="32">
        <f t="shared" si="32"/>
        <v>-4.1526070858982168E-2</v>
      </c>
      <c r="Q179" s="33">
        <f t="shared" si="33"/>
        <v>36468.7327</v>
      </c>
      <c r="R179">
        <f t="shared" si="39"/>
        <v>1.5480160075429178E-4</v>
      </c>
      <c r="S179" s="4">
        <v>1</v>
      </c>
      <c r="T179">
        <f t="shared" si="36"/>
        <v>1.5480160075429178E-4</v>
      </c>
      <c r="X179">
        <f t="shared" si="40"/>
        <v>-1.2441929141185935E-2</v>
      </c>
    </row>
    <row r="180" spans="1:24" ht="12.95" customHeight="1" x14ac:dyDescent="0.2">
      <c r="A180" s="9" t="s">
        <v>31</v>
      </c>
      <c r="B180" s="37"/>
      <c r="C180" s="9">
        <v>51768.4542</v>
      </c>
      <c r="D180" s="9">
        <v>6.9999999999999999E-4</v>
      </c>
      <c r="E180" s="32">
        <f t="shared" si="29"/>
        <v>5564.9718243826655</v>
      </c>
      <c r="F180" s="32">
        <f t="shared" si="30"/>
        <v>5565</v>
      </c>
      <c r="G180" s="32">
        <f t="shared" si="38"/>
        <v>-5.5409999993571546E-2</v>
      </c>
      <c r="H180" s="32"/>
      <c r="J180" s="32">
        <f>+G180</f>
        <v>-5.5409999993571546E-2</v>
      </c>
      <c r="K180" s="32"/>
      <c r="L180" s="32"/>
      <c r="M180" s="32"/>
      <c r="N180" s="32"/>
      <c r="O180" s="32">
        <f t="shared" ca="1" si="41"/>
        <v>-5.0644570091738755E-2</v>
      </c>
      <c r="P180" s="32">
        <f t="shared" si="32"/>
        <v>-4.5022579607481329E-2</v>
      </c>
      <c r="Q180" s="33">
        <f t="shared" si="33"/>
        <v>36749.9542</v>
      </c>
      <c r="R180">
        <f t="shared" si="39"/>
        <v>1.0789850227736262E-4</v>
      </c>
      <c r="S180" s="4">
        <v>1</v>
      </c>
      <c r="T180">
        <f t="shared" si="36"/>
        <v>1.0789850227736262E-4</v>
      </c>
      <c r="X180">
        <f t="shared" si="40"/>
        <v>-1.0387420386090217E-2</v>
      </c>
    </row>
    <row r="181" spans="1:24" ht="12.95" customHeight="1" x14ac:dyDescent="0.2">
      <c r="A181" s="19" t="s">
        <v>522</v>
      </c>
      <c r="B181" s="4" t="s">
        <v>33</v>
      </c>
      <c r="C181" s="51">
        <v>51874.646000000001</v>
      </c>
      <c r="D181" s="51" t="s">
        <v>67</v>
      </c>
      <c r="E181" s="32">
        <f t="shared" si="29"/>
        <v>5618.969650065038</v>
      </c>
      <c r="F181" s="32">
        <f t="shared" si="30"/>
        <v>5619</v>
      </c>
      <c r="G181" s="32">
        <f t="shared" si="38"/>
        <v>-5.968600000051083E-2</v>
      </c>
      <c r="H181" s="32"/>
      <c r="I181" s="32">
        <f>+G181</f>
        <v>-5.968600000051083E-2</v>
      </c>
      <c r="J181" s="32"/>
      <c r="K181" s="32"/>
      <c r="L181" s="32"/>
      <c r="M181" s="32"/>
      <c r="O181" s="32">
        <f t="shared" ca="1" si="41"/>
        <v>-5.2121134206673192E-2</v>
      </c>
      <c r="P181" s="32">
        <f t="shared" si="32"/>
        <v>-4.6376390936911094E-2</v>
      </c>
      <c r="Q181" s="33">
        <f t="shared" si="33"/>
        <v>36856.146000000001</v>
      </c>
      <c r="R181">
        <f t="shared" si="39"/>
        <v>1.7714569342585626E-4</v>
      </c>
      <c r="S181" s="4">
        <v>0.1</v>
      </c>
      <c r="T181">
        <f t="shared" si="36"/>
        <v>1.7714569342585626E-5</v>
      </c>
      <c r="X181">
        <f t="shared" si="40"/>
        <v>-1.3309609063599737E-2</v>
      </c>
    </row>
    <row r="182" spans="1:24" ht="12.95" customHeight="1" x14ac:dyDescent="0.2">
      <c r="A182" s="19" t="s">
        <v>581</v>
      </c>
      <c r="B182" s="4" t="s">
        <v>33</v>
      </c>
      <c r="C182" s="51">
        <v>52496.089200000002</v>
      </c>
      <c r="D182" s="51" t="s">
        <v>67</v>
      </c>
      <c r="E182" s="32">
        <f t="shared" si="29"/>
        <v>5934.9693937843831</v>
      </c>
      <c r="F182" s="32">
        <f t="shared" si="30"/>
        <v>5935</v>
      </c>
      <c r="G182" s="32">
        <f t="shared" si="38"/>
        <v>-6.0189999996509869E-2</v>
      </c>
      <c r="H182" s="32"/>
      <c r="J182" s="32"/>
      <c r="K182" s="32">
        <f t="shared" ref="K182:K194" si="42">+G182</f>
        <v>-6.0189999996509869E-2</v>
      </c>
      <c r="L182" s="32"/>
      <c r="M182" s="32"/>
      <c r="O182" s="32">
        <f t="shared" ca="1" si="41"/>
        <v>-6.0761768657030174E-2</v>
      </c>
      <c r="P182" s="32">
        <f t="shared" si="32"/>
        <v>-5.4666351316213613E-2</v>
      </c>
      <c r="Q182" s="33">
        <f t="shared" si="33"/>
        <v>37477.589200000002</v>
      </c>
      <c r="R182">
        <f t="shared" si="39"/>
        <v>3.051069474333857E-5</v>
      </c>
      <c r="S182" s="4">
        <v>1</v>
      </c>
      <c r="T182">
        <f t="shared" si="36"/>
        <v>3.051069474333857E-5</v>
      </c>
      <c r="X182">
        <f t="shared" si="40"/>
        <v>-5.5236486802962559E-3</v>
      </c>
    </row>
    <row r="183" spans="1:24" ht="12.95" customHeight="1" x14ac:dyDescent="0.2">
      <c r="A183" s="19" t="s">
        <v>522</v>
      </c>
      <c r="B183" s="4" t="s">
        <v>33</v>
      </c>
      <c r="C183" s="51">
        <v>52525.587899999999</v>
      </c>
      <c r="D183" s="51" t="s">
        <v>67</v>
      </c>
      <c r="E183" s="32">
        <f t="shared" si="29"/>
        <v>5949.9692870007748</v>
      </c>
      <c r="F183" s="32">
        <f t="shared" si="30"/>
        <v>5950</v>
      </c>
      <c r="G183" s="32">
        <f t="shared" si="38"/>
        <v>-6.0400000002118759E-2</v>
      </c>
      <c r="H183" s="32"/>
      <c r="J183" s="32"/>
      <c r="K183" s="32">
        <f t="shared" si="42"/>
        <v>-6.0400000002118759E-2</v>
      </c>
      <c r="L183" s="32"/>
      <c r="M183" s="32"/>
      <c r="O183" s="32">
        <f t="shared" ca="1" si="41"/>
        <v>-6.1171925355623075E-2</v>
      </c>
      <c r="P183" s="32">
        <f t="shared" si="32"/>
        <v>-5.5075474625563503E-2</v>
      </c>
      <c r="Q183" s="33">
        <f t="shared" si="33"/>
        <v>37507.087899999999</v>
      </c>
      <c r="R183">
        <f t="shared" si="39"/>
        <v>2.8350570485580889E-5</v>
      </c>
      <c r="S183" s="4">
        <v>1</v>
      </c>
      <c r="T183">
        <f t="shared" si="36"/>
        <v>2.8350570485580889E-5</v>
      </c>
      <c r="X183">
        <f t="shared" si="40"/>
        <v>-5.3245253765552558E-3</v>
      </c>
    </row>
    <row r="184" spans="1:24" ht="12.95" customHeight="1" x14ac:dyDescent="0.2">
      <c r="A184" s="19" t="s">
        <v>522</v>
      </c>
      <c r="B184" s="4" t="s">
        <v>33</v>
      </c>
      <c r="C184" s="51">
        <v>53288.617299999998</v>
      </c>
      <c r="D184" s="51" t="s">
        <v>67</v>
      </c>
      <c r="E184" s="32">
        <f t="shared" si="29"/>
        <v>6337.9646739489699</v>
      </c>
      <c r="F184" s="32">
        <f t="shared" si="30"/>
        <v>6338</v>
      </c>
      <c r="G184" s="32">
        <f t="shared" si="38"/>
        <v>-6.9472000002861023E-2</v>
      </c>
      <c r="H184" s="32"/>
      <c r="J184" s="32"/>
      <c r="K184" s="32">
        <f t="shared" si="42"/>
        <v>-6.9472000002861023E-2</v>
      </c>
      <c r="L184" s="32"/>
      <c r="M184" s="32"/>
      <c r="O184" s="32">
        <f t="shared" ca="1" si="41"/>
        <v>-7.1781311959225963E-2</v>
      </c>
      <c r="P184" s="32">
        <f t="shared" si="32"/>
        <v>-6.6149820306045604E-2</v>
      </c>
      <c r="Q184" s="33">
        <f t="shared" si="33"/>
        <v>38270.117299999998</v>
      </c>
      <c r="R184">
        <f t="shared" si="39"/>
        <v>1.1036877937932591E-5</v>
      </c>
      <c r="S184" s="4">
        <v>1</v>
      </c>
      <c r="T184">
        <f t="shared" si="36"/>
        <v>1.1036877937932591E-5</v>
      </c>
      <c r="X184">
        <f t="shared" si="40"/>
        <v>-3.3221796968154194E-3</v>
      </c>
    </row>
    <row r="185" spans="1:24" ht="12.95" customHeight="1" x14ac:dyDescent="0.2">
      <c r="A185" s="19" t="s">
        <v>522</v>
      </c>
      <c r="B185" s="4" t="s">
        <v>33</v>
      </c>
      <c r="C185" s="51">
        <v>53288.624000000003</v>
      </c>
      <c r="D185" s="51" t="s">
        <v>67</v>
      </c>
      <c r="E185" s="32">
        <f t="shared" si="29"/>
        <v>6337.9680808545163</v>
      </c>
      <c r="F185" s="32">
        <f t="shared" si="30"/>
        <v>6338</v>
      </c>
      <c r="G185" s="32">
        <f t="shared" si="38"/>
        <v>-6.2771999997494277E-2</v>
      </c>
      <c r="H185" s="32"/>
      <c r="J185" s="32"/>
      <c r="K185" s="32">
        <f t="shared" si="42"/>
        <v>-6.2771999997494277E-2</v>
      </c>
      <c r="L185" s="32"/>
      <c r="M185" s="32"/>
      <c r="O185" s="32">
        <f t="shared" ca="1" si="41"/>
        <v>-7.1781311959225963E-2</v>
      </c>
      <c r="P185" s="32">
        <f t="shared" si="32"/>
        <v>-6.6149820306045604E-2</v>
      </c>
      <c r="Q185" s="33">
        <f t="shared" si="33"/>
        <v>38270.124000000003</v>
      </c>
      <c r="R185">
        <f t="shared" si="39"/>
        <v>1.1409670036861781E-5</v>
      </c>
      <c r="S185" s="4">
        <v>1</v>
      </c>
      <c r="T185">
        <f t="shared" si="36"/>
        <v>1.1409670036861781E-5</v>
      </c>
      <c r="X185">
        <f t="shared" si="40"/>
        <v>3.377820308551327E-3</v>
      </c>
    </row>
    <row r="186" spans="1:24" ht="12.95" customHeight="1" x14ac:dyDescent="0.2">
      <c r="A186" s="19" t="s">
        <v>522</v>
      </c>
      <c r="B186" s="4" t="s">
        <v>33</v>
      </c>
      <c r="C186" s="51">
        <v>53353.512499999997</v>
      </c>
      <c r="D186" s="51" t="s">
        <v>67</v>
      </c>
      <c r="E186" s="32">
        <f t="shared" si="29"/>
        <v>6370.9634525479078</v>
      </c>
      <c r="F186" s="32">
        <f t="shared" si="30"/>
        <v>6371</v>
      </c>
      <c r="G186" s="32">
        <f t="shared" si="38"/>
        <v>-7.1874000001116656E-2</v>
      </c>
      <c r="H186" s="32"/>
      <c r="J186" s="32"/>
      <c r="K186" s="32">
        <f t="shared" si="42"/>
        <v>-7.1874000001116656E-2</v>
      </c>
      <c r="L186" s="32"/>
      <c r="M186" s="32"/>
      <c r="O186" s="32">
        <f t="shared" ca="1" si="41"/>
        <v>-7.2683656696130333E-2</v>
      </c>
      <c r="P186" s="32">
        <f t="shared" si="32"/>
        <v>-6.7135397319969287E-2</v>
      </c>
      <c r="Q186" s="33">
        <f t="shared" si="33"/>
        <v>38335.012499999997</v>
      </c>
      <c r="R186">
        <f t="shared" si="39"/>
        <v>2.2454355369777034E-5</v>
      </c>
      <c r="S186" s="4">
        <v>1</v>
      </c>
      <c r="T186">
        <f t="shared" si="36"/>
        <v>2.2454355369777034E-5</v>
      </c>
      <c r="X186">
        <f t="shared" si="40"/>
        <v>-4.7386026811473692E-3</v>
      </c>
    </row>
    <row r="187" spans="1:24" ht="12.95" customHeight="1" x14ac:dyDescent="0.2">
      <c r="A187" s="19" t="s">
        <v>597</v>
      </c>
      <c r="B187" s="4" t="s">
        <v>33</v>
      </c>
      <c r="C187" s="51">
        <v>53640.631999999998</v>
      </c>
      <c r="D187" s="51" t="s">
        <v>67</v>
      </c>
      <c r="E187" s="32">
        <f t="shared" si="29"/>
        <v>6516.9618131653006</v>
      </c>
      <c r="F187" s="32">
        <f t="shared" si="30"/>
        <v>6517</v>
      </c>
      <c r="G187" s="32">
        <f t="shared" si="38"/>
        <v>-7.5098000001162291E-2</v>
      </c>
      <c r="H187" s="32"/>
      <c r="J187" s="32"/>
      <c r="K187" s="32">
        <f t="shared" si="42"/>
        <v>-7.5098000001162291E-2</v>
      </c>
      <c r="L187" s="32"/>
      <c r="M187" s="32"/>
      <c r="O187" s="32">
        <f t="shared" ca="1" si="41"/>
        <v>-7.6675848562434507E-2</v>
      </c>
      <c r="P187" s="32">
        <f t="shared" si="32"/>
        <v>-7.1578007790642356E-2</v>
      </c>
      <c r="Q187" s="33">
        <f t="shared" si="33"/>
        <v>38622.131999999998</v>
      </c>
      <c r="R187">
        <f t="shared" si="39"/>
        <v>1.2390345162121014E-5</v>
      </c>
      <c r="S187" s="4">
        <v>1</v>
      </c>
      <c r="T187">
        <f t="shared" si="36"/>
        <v>1.2390345162121014E-5</v>
      </c>
      <c r="X187">
        <f t="shared" si="40"/>
        <v>-3.5199922105199344E-3</v>
      </c>
    </row>
    <row r="188" spans="1:24" ht="12.95" customHeight="1" x14ac:dyDescent="0.2">
      <c r="A188" s="19" t="s">
        <v>597</v>
      </c>
      <c r="B188" s="4" t="s">
        <v>33</v>
      </c>
      <c r="C188" s="51">
        <v>53644.565799999997</v>
      </c>
      <c r="D188" s="51" t="s">
        <v>67</v>
      </c>
      <c r="E188" s="32">
        <f t="shared" si="29"/>
        <v>6518.9621243632391</v>
      </c>
      <c r="F188" s="32">
        <f t="shared" si="30"/>
        <v>6519</v>
      </c>
      <c r="G188" s="32">
        <f t="shared" si="38"/>
        <v>-7.4485999997705221E-2</v>
      </c>
      <c r="H188" s="32"/>
      <c r="J188" s="32"/>
      <c r="K188" s="32">
        <f t="shared" si="42"/>
        <v>-7.4485999997705221E-2</v>
      </c>
      <c r="L188" s="32"/>
      <c r="M188" s="32"/>
      <c r="O188" s="32">
        <f t="shared" ca="1" si="41"/>
        <v>-7.6730536122246895E-2</v>
      </c>
      <c r="P188" s="32">
        <f t="shared" si="32"/>
        <v>-7.1639796245649728E-2</v>
      </c>
      <c r="Q188" s="33">
        <f t="shared" si="33"/>
        <v>38626.065799999997</v>
      </c>
      <c r="R188">
        <f t="shared" si="39"/>
        <v>8.1008757982147647E-6</v>
      </c>
      <c r="S188" s="4">
        <v>1</v>
      </c>
      <c r="T188">
        <f t="shared" si="36"/>
        <v>8.1008757982147647E-6</v>
      </c>
      <c r="X188">
        <f t="shared" si="40"/>
        <v>-2.8462037520554928E-3</v>
      </c>
    </row>
    <row r="189" spans="1:24" ht="12.95" customHeight="1" x14ac:dyDescent="0.2">
      <c r="A189" s="38" t="s">
        <v>46</v>
      </c>
      <c r="B189" s="39" t="s">
        <v>33</v>
      </c>
      <c r="C189" s="38">
        <v>54297.465799999998</v>
      </c>
      <c r="D189" s="38">
        <v>1E-4</v>
      </c>
      <c r="E189" s="32">
        <f t="shared" si="29"/>
        <v>6850.9574421563384</v>
      </c>
      <c r="F189" s="32">
        <f t="shared" si="30"/>
        <v>6851</v>
      </c>
      <c r="G189" s="32">
        <f t="shared" si="38"/>
        <v>-8.3694000000832602E-2</v>
      </c>
      <c r="H189" s="32"/>
      <c r="K189" s="32">
        <f t="shared" si="42"/>
        <v>-8.3694000000832602E-2</v>
      </c>
      <c r="L189" s="32"/>
      <c r="M189" s="32"/>
      <c r="O189" s="32">
        <f t="shared" ca="1" si="41"/>
        <v>-8.5808671051102986E-2</v>
      </c>
      <c r="P189" s="32">
        <f t="shared" si="32"/>
        <v>-8.2245369088436077E-2</v>
      </c>
      <c r="Q189" s="33">
        <f t="shared" si="33"/>
        <v>39278.965799999998</v>
      </c>
      <c r="R189">
        <f t="shared" si="39"/>
        <v>2.0985315203507905E-6</v>
      </c>
      <c r="S189" s="4">
        <v>1</v>
      </c>
      <c r="T189">
        <f t="shared" si="36"/>
        <v>2.0985315203507905E-6</v>
      </c>
      <c r="X189">
        <f t="shared" si="40"/>
        <v>-1.4486309123965257E-3</v>
      </c>
    </row>
    <row r="190" spans="1:24" ht="12.95" customHeight="1" x14ac:dyDescent="0.2">
      <c r="A190" s="19" t="s">
        <v>614</v>
      </c>
      <c r="B190" s="4" t="s">
        <v>33</v>
      </c>
      <c r="C190" s="51">
        <v>54321.065600000002</v>
      </c>
      <c r="D190" s="51" t="s">
        <v>67</v>
      </c>
      <c r="E190" s="32">
        <f t="shared" si="29"/>
        <v>6862.9577838638806</v>
      </c>
      <c r="F190" s="32">
        <f t="shared" si="30"/>
        <v>6863</v>
      </c>
      <c r="G190" s="32">
        <f t="shared" si="38"/>
        <v>-8.3021999991615303E-2</v>
      </c>
      <c r="H190" s="32"/>
      <c r="J190" s="32"/>
      <c r="K190" s="32">
        <f t="shared" si="42"/>
        <v>-8.3021999991615303E-2</v>
      </c>
      <c r="L190" s="32"/>
      <c r="M190" s="32"/>
      <c r="O190" s="32">
        <f t="shared" ca="1" si="41"/>
        <v>-8.613679640997729E-2</v>
      </c>
      <c r="P190" s="32">
        <f t="shared" si="32"/>
        <v>-8.2641683616897568E-2</v>
      </c>
      <c r="Q190" s="33">
        <f t="shared" si="33"/>
        <v>39302.565600000002</v>
      </c>
      <c r="R190">
        <f t="shared" si="39"/>
        <v>1.4464054487844031E-7</v>
      </c>
      <c r="S190" s="4">
        <v>1</v>
      </c>
      <c r="T190">
        <f t="shared" si="36"/>
        <v>1.4464054487844031E-7</v>
      </c>
      <c r="X190">
        <f t="shared" si="40"/>
        <v>-3.8031637471773461E-4</v>
      </c>
    </row>
    <row r="191" spans="1:24" ht="12.95" customHeight="1" x14ac:dyDescent="0.2">
      <c r="A191" s="38" t="s">
        <v>46</v>
      </c>
      <c r="B191" s="39" t="s">
        <v>47</v>
      </c>
      <c r="C191" s="38">
        <v>54361.373099999997</v>
      </c>
      <c r="D191" s="38">
        <v>2.9999999999999997E-4</v>
      </c>
      <c r="E191" s="32">
        <f t="shared" si="29"/>
        <v>6883.4538801603176</v>
      </c>
      <c r="F191" s="32">
        <f t="shared" si="30"/>
        <v>6883.5</v>
      </c>
      <c r="G191" s="32">
        <f t="shared" si="38"/>
        <v>-9.069900000031339E-2</v>
      </c>
      <c r="H191" s="32"/>
      <c r="K191" s="32">
        <f t="shared" si="42"/>
        <v>-9.069900000031339E-2</v>
      </c>
      <c r="L191" s="32"/>
      <c r="M191" s="32"/>
      <c r="O191" s="32">
        <f t="shared" ca="1" si="41"/>
        <v>-8.6697343898054252E-2</v>
      </c>
      <c r="P191" s="32">
        <f t="shared" si="32"/>
        <v>-8.3320815971467621E-2</v>
      </c>
      <c r="Q191" s="33">
        <f t="shared" si="33"/>
        <v>39342.873099999997</v>
      </c>
      <c r="R191">
        <f t="shared" si="39"/>
        <v>5.4437599563514783E-5</v>
      </c>
      <c r="S191" s="4">
        <v>1</v>
      </c>
      <c r="T191">
        <f t="shared" si="36"/>
        <v>5.4437599563514783E-5</v>
      </c>
      <c r="X191">
        <f t="shared" si="40"/>
        <v>-7.378184028845769E-3</v>
      </c>
    </row>
    <row r="192" spans="1:24" ht="12.95" customHeight="1" x14ac:dyDescent="0.2">
      <c r="A192" s="38" t="s">
        <v>46</v>
      </c>
      <c r="B192" s="39" t="s">
        <v>33</v>
      </c>
      <c r="C192" s="38">
        <v>54362.3626</v>
      </c>
      <c r="D192" s="38">
        <v>1E-4</v>
      </c>
      <c r="E192" s="32">
        <f t="shared" si="29"/>
        <v>6883.9570343446603</v>
      </c>
      <c r="F192" s="32">
        <f t="shared" si="30"/>
        <v>6884</v>
      </c>
      <c r="G192" s="32">
        <f t="shared" si="38"/>
        <v>-8.4495999995851889E-2</v>
      </c>
      <c r="H192" s="32"/>
      <c r="K192" s="32">
        <f t="shared" si="42"/>
        <v>-8.4495999995851889E-2</v>
      </c>
      <c r="L192" s="32"/>
      <c r="M192" s="32"/>
      <c r="O192" s="32">
        <f t="shared" ca="1" si="41"/>
        <v>-8.6711015788007356E-2</v>
      </c>
      <c r="P192" s="32">
        <f t="shared" si="32"/>
        <v>-8.3337413192676596E-2</v>
      </c>
      <c r="Q192" s="33">
        <f t="shared" si="33"/>
        <v>39343.8626</v>
      </c>
      <c r="R192">
        <f t="shared" si="39"/>
        <v>1.3423233804919457E-6</v>
      </c>
      <c r="S192" s="4">
        <v>1</v>
      </c>
      <c r="T192">
        <f t="shared" si="36"/>
        <v>1.3423233804919457E-6</v>
      </c>
      <c r="X192">
        <f t="shared" si="40"/>
        <v>-1.1585868031752933E-3</v>
      </c>
    </row>
    <row r="193" spans="1:24" ht="12.95" customHeight="1" x14ac:dyDescent="0.2">
      <c r="A193" s="40" t="s">
        <v>52</v>
      </c>
      <c r="B193" s="46" t="s">
        <v>33</v>
      </c>
      <c r="C193" s="9">
        <v>54401.694300000003</v>
      </c>
      <c r="D193" s="9">
        <v>2.0000000000000001E-4</v>
      </c>
      <c r="E193" s="32">
        <f t="shared" si="29"/>
        <v>6903.9569428158566</v>
      </c>
      <c r="F193" s="32">
        <f t="shared" si="30"/>
        <v>6904</v>
      </c>
      <c r="G193" s="32">
        <f t="shared" si="38"/>
        <v>-8.4675999991304707E-2</v>
      </c>
      <c r="H193" s="32"/>
      <c r="J193" s="32"/>
      <c r="K193" s="32">
        <f t="shared" si="42"/>
        <v>-8.4675999991304707E-2</v>
      </c>
      <c r="L193" s="32"/>
      <c r="M193" s="32"/>
      <c r="O193" s="32">
        <f t="shared" ca="1" si="41"/>
        <v>-8.7257891386131214E-2</v>
      </c>
      <c r="P193" s="32">
        <f t="shared" si="32"/>
        <v>-8.4002591293413531E-2</v>
      </c>
      <c r="Q193" s="33">
        <f t="shared" si="33"/>
        <v>39383.194300000003</v>
      </c>
      <c r="R193">
        <f t="shared" si="39"/>
        <v>4.5347927439548881E-7</v>
      </c>
      <c r="S193" s="4">
        <v>1</v>
      </c>
      <c r="T193">
        <f t="shared" si="36"/>
        <v>4.5347927439548881E-7</v>
      </c>
      <c r="X193">
        <f t="shared" si="40"/>
        <v>-6.7340869789117574E-4</v>
      </c>
    </row>
    <row r="194" spans="1:24" ht="12.95" customHeight="1" x14ac:dyDescent="0.2">
      <c r="A194" s="40" t="s">
        <v>53</v>
      </c>
      <c r="B194" s="46" t="s">
        <v>33</v>
      </c>
      <c r="C194" s="9">
        <v>54688.814100000003</v>
      </c>
      <c r="D194" s="9">
        <v>1E-4</v>
      </c>
      <c r="E194" s="32">
        <f t="shared" si="29"/>
        <v>7049.9554559812586</v>
      </c>
      <c r="F194" s="32">
        <f t="shared" si="30"/>
        <v>7050</v>
      </c>
      <c r="G194" s="32">
        <f t="shared" si="38"/>
        <v>-8.7599999991653021E-2</v>
      </c>
      <c r="H194" s="32"/>
      <c r="J194" s="32"/>
      <c r="K194" s="32">
        <f t="shared" si="42"/>
        <v>-8.7599999991653021E-2</v>
      </c>
      <c r="L194" s="32"/>
      <c r="M194" s="32"/>
      <c r="O194" s="32">
        <f t="shared" ca="1" si="41"/>
        <v>-9.1250083252435388E-2</v>
      </c>
      <c r="P194" s="32">
        <f t="shared" si="32"/>
        <v>-8.893460196695023E-2</v>
      </c>
      <c r="Q194" s="33">
        <f t="shared" si="33"/>
        <v>39670.314100000003</v>
      </c>
      <c r="R194">
        <f t="shared" si="39"/>
        <v>1.7811624324672116E-6</v>
      </c>
      <c r="S194" s="4">
        <v>1</v>
      </c>
      <c r="T194">
        <f t="shared" si="36"/>
        <v>1.7811624324672116E-6</v>
      </c>
      <c r="X194">
        <f t="shared" si="40"/>
        <v>1.3346019752972088E-3</v>
      </c>
    </row>
    <row r="195" spans="1:24" ht="12.95" customHeight="1" x14ac:dyDescent="0.2">
      <c r="A195" s="40" t="s">
        <v>51</v>
      </c>
      <c r="B195" s="41" t="s">
        <v>33</v>
      </c>
      <c r="C195" s="42">
        <v>54708.482000000004</v>
      </c>
      <c r="D195" s="42">
        <v>3.0000000000000001E-3</v>
      </c>
      <c r="E195" s="32">
        <f t="shared" si="29"/>
        <v>7059.9564526282529</v>
      </c>
      <c r="F195" s="32">
        <f t="shared" si="30"/>
        <v>7060</v>
      </c>
      <c r="G195" s="32">
        <f t="shared" si="38"/>
        <v>-8.5639999990235083E-2</v>
      </c>
      <c r="H195" s="32"/>
      <c r="I195" s="32">
        <f>+G195</f>
        <v>-8.5639999990235083E-2</v>
      </c>
      <c r="K195" s="32"/>
      <c r="L195" s="32"/>
      <c r="M195" s="32"/>
      <c r="O195" s="32">
        <f t="shared" ca="1" si="41"/>
        <v>-9.1523521051497331E-2</v>
      </c>
      <c r="P195" s="32">
        <f t="shared" si="32"/>
        <v>-8.9277316365266618E-2</v>
      </c>
      <c r="Q195" s="33">
        <f t="shared" si="33"/>
        <v>39689.982000000004</v>
      </c>
      <c r="R195">
        <f t="shared" si="39"/>
        <v>1.3230070412072547E-5</v>
      </c>
      <c r="S195" s="4">
        <v>0.1</v>
      </c>
      <c r="T195">
        <f t="shared" si="36"/>
        <v>1.3230070412072549E-6</v>
      </c>
      <c r="X195">
        <f t="shared" si="40"/>
        <v>3.6373163750315352E-3</v>
      </c>
    </row>
    <row r="196" spans="1:24" ht="12.95" customHeight="1" x14ac:dyDescent="0.2">
      <c r="A196" s="19" t="s">
        <v>643</v>
      </c>
      <c r="B196" s="4" t="s">
        <v>33</v>
      </c>
      <c r="C196" s="51">
        <v>55088.024799999999</v>
      </c>
      <c r="D196" s="51" t="s">
        <v>67</v>
      </c>
      <c r="E196" s="32">
        <f t="shared" si="29"/>
        <v>7252.951448036556</v>
      </c>
      <c r="F196" s="32">
        <f t="shared" si="30"/>
        <v>7253</v>
      </c>
      <c r="G196" s="32">
        <f t="shared" si="38"/>
        <v>-9.5481999996991362E-2</v>
      </c>
      <c r="H196" s="32"/>
      <c r="J196" s="32"/>
      <c r="K196" s="32">
        <f t="shared" ref="K196:K227" si="43">+G196</f>
        <v>-9.5481999996991362E-2</v>
      </c>
      <c r="L196" s="32"/>
      <c r="M196" s="32"/>
      <c r="O196" s="32">
        <f t="shared" ca="1" si="41"/>
        <v>-9.6800870573392567E-2</v>
      </c>
      <c r="P196" s="32">
        <f t="shared" si="32"/>
        <v>-9.6014903323347653E-2</v>
      </c>
      <c r="Q196" s="33">
        <f t="shared" si="33"/>
        <v>40069.524799999999</v>
      </c>
      <c r="R196">
        <f t="shared" si="39"/>
        <v>2.8398595524159903E-7</v>
      </c>
      <c r="S196" s="4">
        <v>1</v>
      </c>
      <c r="T196">
        <f t="shared" si="36"/>
        <v>2.8398595524159903E-7</v>
      </c>
      <c r="X196">
        <f t="shared" si="40"/>
        <v>5.3290332635629045E-4</v>
      </c>
    </row>
    <row r="197" spans="1:24" ht="12.95" customHeight="1" x14ac:dyDescent="0.2">
      <c r="A197" s="19" t="s">
        <v>643</v>
      </c>
      <c r="B197" s="4" t="s">
        <v>33</v>
      </c>
      <c r="C197" s="51">
        <v>55091.957199999997</v>
      </c>
      <c r="D197" s="51" t="s">
        <v>67</v>
      </c>
      <c r="E197" s="32">
        <f t="shared" si="29"/>
        <v>7254.9510473437831</v>
      </c>
      <c r="F197" s="32">
        <f t="shared" si="30"/>
        <v>7255</v>
      </c>
      <c r="G197" s="32">
        <f t="shared" si="38"/>
        <v>-9.6270000001823064E-2</v>
      </c>
      <c r="H197" s="32"/>
      <c r="J197" s="32"/>
      <c r="K197" s="32">
        <f t="shared" si="43"/>
        <v>-9.6270000001823064E-2</v>
      </c>
      <c r="L197" s="32"/>
      <c r="M197" s="32"/>
      <c r="O197" s="32">
        <f t="shared" ca="1" si="41"/>
        <v>-9.6855558133204955E-2</v>
      </c>
      <c r="P197" s="32">
        <f t="shared" si="32"/>
        <v>-9.608594923933593E-2</v>
      </c>
      <c r="Q197" s="33">
        <f t="shared" si="33"/>
        <v>40073.457199999997</v>
      </c>
      <c r="R197">
        <f t="shared" si="39"/>
        <v>3.3874683172095422E-8</v>
      </c>
      <c r="S197" s="4">
        <v>1</v>
      </c>
      <c r="T197">
        <f t="shared" si="36"/>
        <v>3.3874683172095422E-8</v>
      </c>
      <c r="X197">
        <f t="shared" si="40"/>
        <v>-1.8405076248713403E-4</v>
      </c>
    </row>
    <row r="198" spans="1:24" ht="12.95" customHeight="1" x14ac:dyDescent="0.2">
      <c r="A198" s="40" t="s">
        <v>54</v>
      </c>
      <c r="B198" s="46"/>
      <c r="C198" s="9">
        <v>55105.724399999999</v>
      </c>
      <c r="D198" s="9">
        <v>1E-4</v>
      </c>
      <c r="E198" s="32">
        <f t="shared" si="29"/>
        <v>7261.9515771938704</v>
      </c>
      <c r="F198" s="32">
        <f t="shared" si="30"/>
        <v>7262</v>
      </c>
      <c r="G198" s="32">
        <f t="shared" ref="G198:G229" si="44">+C198-(C$7+F198*C$8)</f>
        <v>-9.5227999998314772E-2</v>
      </c>
      <c r="H198" s="32"/>
      <c r="J198" s="32"/>
      <c r="K198" s="32">
        <f t="shared" si="43"/>
        <v>-9.5227999998314772E-2</v>
      </c>
      <c r="L198" s="32"/>
      <c r="M198" s="32"/>
      <c r="O198" s="32">
        <f t="shared" ca="1" si="41"/>
        <v>-9.7046964592548302E-2</v>
      </c>
      <c r="P198" s="32">
        <f t="shared" si="32"/>
        <v>-9.6334808049928708E-2</v>
      </c>
      <c r="Q198" s="33">
        <f t="shared" si="33"/>
        <v>40087.224399999999</v>
      </c>
      <c r="R198">
        <f t="shared" ref="R198:R229" si="45">+(P198-G198)^2</f>
        <v>1.2250240631174376E-6</v>
      </c>
      <c r="S198" s="4">
        <v>1</v>
      </c>
      <c r="T198">
        <f t="shared" si="36"/>
        <v>1.2250240631174376E-6</v>
      </c>
      <c r="X198">
        <f t="shared" ref="X198:X229" si="46">(G198-P198)</f>
        <v>1.1068080516139361E-3</v>
      </c>
    </row>
    <row r="199" spans="1:24" ht="12.95" customHeight="1" x14ac:dyDescent="0.2">
      <c r="A199" s="43" t="s">
        <v>48</v>
      </c>
      <c r="B199" s="44" t="s">
        <v>33</v>
      </c>
      <c r="C199" s="45">
        <v>55418.406799999997</v>
      </c>
      <c r="D199" s="45">
        <v>1E-4</v>
      </c>
      <c r="E199" s="32">
        <f t="shared" si="29"/>
        <v>7420.9485028429863</v>
      </c>
      <c r="F199" s="32">
        <f t="shared" si="30"/>
        <v>7421</v>
      </c>
      <c r="G199" s="32">
        <f t="shared" si="44"/>
        <v>-0.10127400000055786</v>
      </c>
      <c r="H199" s="32"/>
      <c r="K199" s="32">
        <f t="shared" si="43"/>
        <v>-0.10127400000055786</v>
      </c>
      <c r="L199" s="32"/>
      <c r="M199" s="32"/>
      <c r="O199" s="32">
        <f t="shared" ca="1" si="41"/>
        <v>-0.10139462559763299</v>
      </c>
      <c r="P199" s="32">
        <f t="shared" si="32"/>
        <v>-0.10207045458424305</v>
      </c>
      <c r="Q199" s="33">
        <f t="shared" si="33"/>
        <v>40399.906799999997</v>
      </c>
      <c r="R199">
        <f t="shared" si="45"/>
        <v>6.3433990387314212E-7</v>
      </c>
      <c r="S199" s="4">
        <v>1</v>
      </c>
      <c r="T199">
        <f t="shared" si="36"/>
        <v>6.3433990387314212E-7</v>
      </c>
      <c r="X199">
        <f t="shared" si="46"/>
        <v>7.9645458368518551E-4</v>
      </c>
    </row>
    <row r="200" spans="1:24" ht="12.95" customHeight="1" x14ac:dyDescent="0.2">
      <c r="A200" s="49" t="s">
        <v>56</v>
      </c>
      <c r="B200" s="48" t="s">
        <v>33</v>
      </c>
      <c r="C200" s="49">
        <v>56179.467109999998</v>
      </c>
      <c r="D200" s="49">
        <v>1.4999999999999999E-4</v>
      </c>
      <c r="E200" s="32">
        <f t="shared" si="29"/>
        <v>7807.9426205917443</v>
      </c>
      <c r="F200" s="32">
        <f t="shared" si="30"/>
        <v>7808</v>
      </c>
      <c r="G200" s="32">
        <f t="shared" si="44"/>
        <v>-0.11284200000227429</v>
      </c>
      <c r="H200" s="32"/>
      <c r="K200" s="32">
        <f t="shared" si="43"/>
        <v>-0.11284200000227429</v>
      </c>
      <c r="L200" s="32"/>
      <c r="M200" s="32"/>
      <c r="O200" s="32">
        <f t="shared" ca="1" si="41"/>
        <v>-0.11197666842132969</v>
      </c>
      <c r="P200" s="32">
        <f t="shared" si="32"/>
        <v>-0.1166952447509149</v>
      </c>
      <c r="Q200" s="33">
        <f t="shared" si="33"/>
        <v>41160.967109999998</v>
      </c>
      <c r="R200">
        <f t="shared" si="45"/>
        <v>1.4847495092926464E-5</v>
      </c>
      <c r="S200" s="4">
        <v>1</v>
      </c>
      <c r="T200">
        <f t="shared" si="36"/>
        <v>1.4847495092926464E-5</v>
      </c>
      <c r="X200">
        <f t="shared" si="46"/>
        <v>3.8532447486406135E-3</v>
      </c>
    </row>
    <row r="201" spans="1:24" ht="12.95" customHeight="1" x14ac:dyDescent="0.2">
      <c r="A201" s="47" t="s">
        <v>55</v>
      </c>
      <c r="B201" s="48" t="s">
        <v>33</v>
      </c>
      <c r="C201" s="49">
        <v>56515.749400000001</v>
      </c>
      <c r="D201" s="49">
        <v>1E-4</v>
      </c>
      <c r="E201" s="32">
        <f t="shared" si="29"/>
        <v>7978.939933712807</v>
      </c>
      <c r="F201" s="32">
        <f t="shared" si="30"/>
        <v>7979</v>
      </c>
      <c r="G201" s="32">
        <f t="shared" si="44"/>
        <v>-0.11812599999393569</v>
      </c>
      <c r="H201" s="32"/>
      <c r="J201" s="32"/>
      <c r="K201" s="32">
        <f t="shared" si="43"/>
        <v>-0.11812599999393569</v>
      </c>
      <c r="L201" s="32"/>
      <c r="M201" s="32"/>
      <c r="O201" s="32">
        <f t="shared" ca="1" si="41"/>
        <v>-0.11665245478528868</v>
      </c>
      <c r="P201" s="32">
        <f t="shared" si="32"/>
        <v>-0.12345740495435423</v>
      </c>
      <c r="Q201" s="33">
        <f t="shared" si="33"/>
        <v>41497.249400000001</v>
      </c>
      <c r="R201">
        <f t="shared" si="45"/>
        <v>2.8423878851975355E-5</v>
      </c>
      <c r="S201" s="4">
        <v>1</v>
      </c>
      <c r="T201">
        <f t="shared" si="36"/>
        <v>2.8423878851975355E-5</v>
      </c>
      <c r="X201">
        <f t="shared" si="46"/>
        <v>5.3314049604185343E-3</v>
      </c>
    </row>
    <row r="202" spans="1:24" ht="12.95" customHeight="1" x14ac:dyDescent="0.2">
      <c r="A202" s="79" t="s">
        <v>701</v>
      </c>
      <c r="B202" s="79" t="s">
        <v>19</v>
      </c>
      <c r="C202" s="80">
        <v>56515.749510000001</v>
      </c>
      <c r="D202" s="80">
        <v>6.9999999999999994E-5</v>
      </c>
      <c r="E202" s="32">
        <f t="shared" si="29"/>
        <v>7978.9399896470777</v>
      </c>
      <c r="F202" s="32">
        <f t="shared" si="30"/>
        <v>7979</v>
      </c>
      <c r="G202" s="32">
        <f t="shared" si="44"/>
        <v>-0.11801599999307655</v>
      </c>
      <c r="H202" s="32"/>
      <c r="K202" s="32">
        <f t="shared" si="43"/>
        <v>-0.11801599999307655</v>
      </c>
      <c r="L202" s="32"/>
      <c r="M202" s="32"/>
      <c r="O202" s="32">
        <f t="shared" ca="1" si="41"/>
        <v>-0.11665245478528868</v>
      </c>
      <c r="P202" s="32">
        <f t="shared" si="32"/>
        <v>-0.12345740495435423</v>
      </c>
      <c r="Q202" s="33">
        <f t="shared" si="33"/>
        <v>41497.249510000001</v>
      </c>
      <c r="R202">
        <f t="shared" si="45"/>
        <v>2.9608887952617344E-5</v>
      </c>
      <c r="S202" s="4">
        <v>1</v>
      </c>
      <c r="T202">
        <f t="shared" si="36"/>
        <v>2.9608887952617344E-5</v>
      </c>
      <c r="X202">
        <f t="shared" si="46"/>
        <v>5.4414049612776794E-3</v>
      </c>
    </row>
    <row r="203" spans="1:24" ht="12.95" customHeight="1" x14ac:dyDescent="0.2">
      <c r="A203" s="49" t="s">
        <v>56</v>
      </c>
      <c r="B203" s="48" t="s">
        <v>33</v>
      </c>
      <c r="C203" s="49">
        <v>56533.449180000003</v>
      </c>
      <c r="D203" s="49">
        <v>2.9E-4</v>
      </c>
      <c r="E203" s="32">
        <f t="shared" si="29"/>
        <v>7987.9401543989288</v>
      </c>
      <c r="F203" s="32">
        <f t="shared" si="30"/>
        <v>7988</v>
      </c>
      <c r="G203" s="32">
        <f t="shared" si="44"/>
        <v>-0.11769199999253033</v>
      </c>
      <c r="H203" s="32"/>
      <c r="K203" s="32">
        <f t="shared" si="43"/>
        <v>-0.11769199999253033</v>
      </c>
      <c r="L203" s="32"/>
      <c r="M203" s="32"/>
      <c r="O203" s="32">
        <f t="shared" ca="1" si="41"/>
        <v>-0.11689854880444442</v>
      </c>
      <c r="P203" s="32">
        <f t="shared" si="32"/>
        <v>-0.1238184022421102</v>
      </c>
      <c r="Q203" s="33">
        <f t="shared" si="33"/>
        <v>41514.949180000003</v>
      </c>
      <c r="R203">
        <f t="shared" si="45"/>
        <v>3.7532804523657335E-5</v>
      </c>
      <c r="S203" s="4">
        <v>1</v>
      </c>
      <c r="T203">
        <f t="shared" si="36"/>
        <v>3.7532804523657335E-5</v>
      </c>
      <c r="X203">
        <f t="shared" si="46"/>
        <v>6.1264022495798737E-3</v>
      </c>
    </row>
    <row r="204" spans="1:24" ht="12.95" customHeight="1" x14ac:dyDescent="0.2">
      <c r="A204" s="49" t="s">
        <v>56</v>
      </c>
      <c r="B204" s="48" t="s">
        <v>47</v>
      </c>
      <c r="C204" s="49">
        <v>56538.357120000001</v>
      </c>
      <c r="D204" s="49">
        <v>1.6299999999999999E-3</v>
      </c>
      <c r="E204" s="32">
        <f t="shared" si="29"/>
        <v>7990.4358093231258</v>
      </c>
      <c r="F204" s="32">
        <f t="shared" si="30"/>
        <v>7990.5</v>
      </c>
      <c r="G204" s="32">
        <f t="shared" si="44"/>
        <v>-0.12623699999676319</v>
      </c>
      <c r="H204" s="32"/>
      <c r="K204" s="32">
        <f t="shared" si="43"/>
        <v>-0.12623699999676319</v>
      </c>
      <c r="L204" s="32"/>
      <c r="M204" s="32"/>
      <c r="O204" s="32">
        <f t="shared" ca="1" si="41"/>
        <v>-0.11696690825420991</v>
      </c>
      <c r="P204" s="32">
        <f t="shared" si="32"/>
        <v>-0.12391876967137926</v>
      </c>
      <c r="Q204" s="33">
        <f t="shared" si="33"/>
        <v>41519.857120000001</v>
      </c>
      <c r="R204">
        <f t="shared" si="45"/>
        <v>5.3741918415296943E-6</v>
      </c>
      <c r="S204" s="4">
        <v>1</v>
      </c>
      <c r="T204">
        <f t="shared" si="36"/>
        <v>5.3741918415296943E-6</v>
      </c>
      <c r="X204">
        <f t="shared" si="46"/>
        <v>-2.3182303253839326E-3</v>
      </c>
    </row>
    <row r="205" spans="1:24" ht="12.95" customHeight="1" x14ac:dyDescent="0.2">
      <c r="A205" s="49" t="s">
        <v>56</v>
      </c>
      <c r="B205" s="48" t="s">
        <v>47</v>
      </c>
      <c r="C205" s="49">
        <v>56540.344019999997</v>
      </c>
      <c r="D205" s="49">
        <v>1.89E-3</v>
      </c>
      <c r="E205" s="32">
        <f t="shared" si="29"/>
        <v>7991.4461347893875</v>
      </c>
      <c r="F205" s="32">
        <f t="shared" si="30"/>
        <v>7991.5</v>
      </c>
      <c r="G205" s="32">
        <f t="shared" si="44"/>
        <v>-0.10593099999823608</v>
      </c>
      <c r="H205" s="32"/>
      <c r="K205" s="32">
        <f t="shared" si="43"/>
        <v>-0.10593099999823608</v>
      </c>
      <c r="L205" s="32"/>
      <c r="M205" s="32"/>
      <c r="O205" s="32">
        <f t="shared" ref="O205:O236" ca="1" si="47">+C$11+C$12*$F205</f>
        <v>-0.11699425203411612</v>
      </c>
      <c r="P205" s="32">
        <f t="shared" si="32"/>
        <v>-0.12395892764889986</v>
      </c>
      <c r="Q205" s="33">
        <f t="shared" si="33"/>
        <v>41521.844019999997</v>
      </c>
      <c r="R205">
        <f t="shared" si="45"/>
        <v>3.2500617537756791E-4</v>
      </c>
      <c r="S205" s="4">
        <v>1</v>
      </c>
      <c r="T205">
        <f t="shared" si="36"/>
        <v>3.2500617537756791E-4</v>
      </c>
      <c r="X205">
        <f t="shared" si="46"/>
        <v>1.8027927650663786E-2</v>
      </c>
    </row>
    <row r="206" spans="1:24" ht="12.95" customHeight="1" x14ac:dyDescent="0.2">
      <c r="A206" s="79" t="s">
        <v>701</v>
      </c>
      <c r="B206" s="79" t="s">
        <v>19</v>
      </c>
      <c r="C206" s="80">
        <v>56838.267359999998</v>
      </c>
      <c r="D206" s="80">
        <v>3.3E-4</v>
      </c>
      <c r="E206" s="32">
        <f t="shared" si="29"/>
        <v>8142.9381763597376</v>
      </c>
      <c r="F206" s="32">
        <f t="shared" si="30"/>
        <v>8143</v>
      </c>
      <c r="G206" s="32">
        <f t="shared" si="44"/>
        <v>-0.12158199999976205</v>
      </c>
      <c r="H206" s="32"/>
      <c r="K206" s="32">
        <f t="shared" si="43"/>
        <v>-0.12158199999976205</v>
      </c>
      <c r="L206" s="32"/>
      <c r="M206" s="32"/>
      <c r="O206" s="32">
        <f t="shared" ca="1" si="47"/>
        <v>-0.12113683468990435</v>
      </c>
      <c r="P206" s="32">
        <f t="shared" si="32"/>
        <v>-0.13011551140092786</v>
      </c>
      <c r="Q206" s="33">
        <f t="shared" si="33"/>
        <v>41819.767359999998</v>
      </c>
      <c r="R206">
        <f t="shared" si="45"/>
        <v>7.2820816833826975E-5</v>
      </c>
      <c r="S206" s="4">
        <v>1</v>
      </c>
      <c r="T206">
        <f t="shared" si="36"/>
        <v>7.2820816833826975E-5</v>
      </c>
      <c r="X206">
        <f t="shared" si="46"/>
        <v>8.5335114011658164E-3</v>
      </c>
    </row>
    <row r="207" spans="1:24" ht="12.95" customHeight="1" x14ac:dyDescent="0.2">
      <c r="A207" s="49" t="s">
        <v>56</v>
      </c>
      <c r="B207" s="48" t="s">
        <v>47</v>
      </c>
      <c r="C207" s="49">
        <v>56884.469380000002</v>
      </c>
      <c r="D207" s="49">
        <v>2.5400000000000002E-3</v>
      </c>
      <c r="E207" s="32">
        <f t="shared" si="29"/>
        <v>8166.4315969640938</v>
      </c>
      <c r="F207" s="32">
        <f t="shared" si="30"/>
        <v>8166.5</v>
      </c>
      <c r="G207" s="32">
        <f t="shared" si="44"/>
        <v>-0.13452099999267375</v>
      </c>
      <c r="H207" s="32"/>
      <c r="K207" s="32">
        <f t="shared" si="43"/>
        <v>-0.13452099999267375</v>
      </c>
      <c r="L207" s="32"/>
      <c r="M207" s="32"/>
      <c r="O207" s="32">
        <f t="shared" ca="1" si="47"/>
        <v>-0.12177941351769989</v>
      </c>
      <c r="P207" s="32">
        <f t="shared" si="32"/>
        <v>-0.13108342486929075</v>
      </c>
      <c r="Q207" s="33">
        <f t="shared" si="33"/>
        <v>41865.969380000002</v>
      </c>
      <c r="R207">
        <f t="shared" si="45"/>
        <v>1.1816922728901623E-5</v>
      </c>
      <c r="S207" s="4">
        <v>1</v>
      </c>
      <c r="T207">
        <f t="shared" si="36"/>
        <v>1.1816922728901623E-5</v>
      </c>
      <c r="X207">
        <f t="shared" si="46"/>
        <v>-3.4375751233829965E-3</v>
      </c>
    </row>
    <row r="208" spans="1:24" ht="12.95" customHeight="1" x14ac:dyDescent="0.2">
      <c r="A208" s="49" t="s">
        <v>56</v>
      </c>
      <c r="B208" s="48" t="s">
        <v>33</v>
      </c>
      <c r="C208" s="49">
        <v>56889.39632</v>
      </c>
      <c r="D208" s="49">
        <v>7.1000000000000002E-4</v>
      </c>
      <c r="E208" s="32">
        <f t="shared" si="29"/>
        <v>8168.9369132622205</v>
      </c>
      <c r="F208" s="32">
        <f t="shared" si="30"/>
        <v>8169</v>
      </c>
      <c r="G208" s="32">
        <f t="shared" si="44"/>
        <v>-0.12406599999667378</v>
      </c>
      <c r="H208" s="32"/>
      <c r="K208" s="32">
        <f t="shared" si="43"/>
        <v>-0.12406599999667378</v>
      </c>
      <c r="L208" s="32"/>
      <c r="M208" s="32"/>
      <c r="O208" s="32">
        <f t="shared" ca="1" si="47"/>
        <v>-0.12184777296746538</v>
      </c>
      <c r="P208" s="32">
        <f t="shared" si="32"/>
        <v>-0.13118659878087144</v>
      </c>
      <c r="Q208" s="33">
        <f t="shared" si="33"/>
        <v>41870.89632</v>
      </c>
      <c r="R208">
        <f t="shared" si="45"/>
        <v>5.0702927045517151E-5</v>
      </c>
      <c r="S208" s="4">
        <v>1</v>
      </c>
      <c r="T208">
        <f t="shared" si="36"/>
        <v>5.0702927045517151E-5</v>
      </c>
      <c r="X208">
        <f t="shared" si="46"/>
        <v>7.120598784197657E-3</v>
      </c>
    </row>
    <row r="209" spans="1:24" ht="12.95" customHeight="1" x14ac:dyDescent="0.2">
      <c r="A209" s="79" t="s">
        <v>701</v>
      </c>
      <c r="B209" s="79" t="s">
        <v>19</v>
      </c>
      <c r="C209" s="80">
        <v>56899.229800000001</v>
      </c>
      <c r="D209" s="80">
        <v>2.4000000000000001E-4</v>
      </c>
      <c r="E209" s="32">
        <f t="shared" si="29"/>
        <v>8173.9371725938372</v>
      </c>
      <c r="F209" s="32">
        <f t="shared" si="30"/>
        <v>8174</v>
      </c>
      <c r="G209" s="32">
        <f t="shared" si="44"/>
        <v>-0.12355599999136757</v>
      </c>
      <c r="H209" s="32"/>
      <c r="K209" s="32">
        <f t="shared" si="43"/>
        <v>-0.12355599999136757</v>
      </c>
      <c r="L209" s="32"/>
      <c r="M209" s="32"/>
      <c r="O209" s="32">
        <f t="shared" ca="1" si="47"/>
        <v>-0.12198449186699634</v>
      </c>
      <c r="P209" s="32">
        <f t="shared" si="32"/>
        <v>-0.13139306452345773</v>
      </c>
      <c r="Q209" s="33">
        <f t="shared" si="33"/>
        <v>41880.729800000001</v>
      </c>
      <c r="R209">
        <f t="shared" si="45"/>
        <v>6.1419580480145467E-5</v>
      </c>
      <c r="S209" s="4">
        <v>1</v>
      </c>
      <c r="T209">
        <f t="shared" si="36"/>
        <v>6.1419580480145467E-5</v>
      </c>
      <c r="X209">
        <f t="shared" si="46"/>
        <v>7.8370645320901544E-3</v>
      </c>
    </row>
    <row r="210" spans="1:24" ht="12.95" customHeight="1" x14ac:dyDescent="0.2">
      <c r="A210" s="79" t="s">
        <v>701</v>
      </c>
      <c r="B210" s="79" t="s">
        <v>19</v>
      </c>
      <c r="C210" s="80">
        <v>56899.230210000002</v>
      </c>
      <c r="D210" s="80">
        <v>3.4000000000000002E-4</v>
      </c>
      <c r="E210" s="32">
        <f t="shared" si="29"/>
        <v>8173.9373810761172</v>
      </c>
      <c r="F210" s="32">
        <f t="shared" si="30"/>
        <v>8174</v>
      </c>
      <c r="G210" s="32">
        <f t="shared" si="44"/>
        <v>-0.12314599999081111</v>
      </c>
      <c r="H210" s="32"/>
      <c r="K210" s="32">
        <f t="shared" si="43"/>
        <v>-0.12314599999081111</v>
      </c>
      <c r="L210" s="32"/>
      <c r="M210" s="32"/>
      <c r="O210" s="32">
        <f t="shared" ca="1" si="47"/>
        <v>-0.12198449186699634</v>
      </c>
      <c r="P210" s="32">
        <f t="shared" si="32"/>
        <v>-0.13139306452345773</v>
      </c>
      <c r="Q210" s="33">
        <f t="shared" si="33"/>
        <v>41880.730210000002</v>
      </c>
      <c r="R210">
        <f t="shared" si="45"/>
        <v>6.8014073405637813E-5</v>
      </c>
      <c r="S210" s="4">
        <v>1</v>
      </c>
      <c r="T210">
        <f t="shared" si="36"/>
        <v>6.8014073405637813E-5</v>
      </c>
      <c r="X210">
        <f t="shared" si="46"/>
        <v>8.2470645326466197E-3</v>
      </c>
    </row>
    <row r="211" spans="1:24" ht="12.95" customHeight="1" x14ac:dyDescent="0.2">
      <c r="A211" s="79" t="s">
        <v>701</v>
      </c>
      <c r="B211" s="79" t="s">
        <v>19</v>
      </c>
      <c r="C211" s="80">
        <v>56899.230539999997</v>
      </c>
      <c r="D211" s="80">
        <v>1.9000000000000001E-4</v>
      </c>
      <c r="E211" s="32">
        <f t="shared" si="29"/>
        <v>8173.9375488789246</v>
      </c>
      <c r="F211" s="32">
        <f t="shared" si="30"/>
        <v>8174</v>
      </c>
      <c r="G211" s="32">
        <f t="shared" si="44"/>
        <v>-0.12281599999550963</v>
      </c>
      <c r="H211" s="32"/>
      <c r="K211" s="32">
        <f t="shared" si="43"/>
        <v>-0.12281599999550963</v>
      </c>
      <c r="L211" s="32"/>
      <c r="M211" s="32"/>
      <c r="O211" s="32">
        <f t="shared" ca="1" si="47"/>
        <v>-0.12198449186699634</v>
      </c>
      <c r="P211" s="32">
        <f t="shared" si="32"/>
        <v>-0.13139306452345773</v>
      </c>
      <c r="Q211" s="33">
        <f t="shared" si="33"/>
        <v>41880.730539999997</v>
      </c>
      <c r="R211">
        <f t="shared" si="45"/>
        <v>7.3566035916585522E-5</v>
      </c>
      <c r="S211" s="4">
        <v>1</v>
      </c>
      <c r="T211">
        <f t="shared" si="36"/>
        <v>7.3566035916585522E-5</v>
      </c>
      <c r="X211">
        <f t="shared" si="46"/>
        <v>8.5770645279480973E-3</v>
      </c>
    </row>
    <row r="212" spans="1:24" ht="12.95" customHeight="1" x14ac:dyDescent="0.2">
      <c r="A212" s="79" t="s">
        <v>701</v>
      </c>
      <c r="B212" s="79" t="s">
        <v>19</v>
      </c>
      <c r="C212" s="80">
        <v>56900.208599999998</v>
      </c>
      <c r="D212" s="80">
        <v>2.0999999999999999E-3</v>
      </c>
      <c r="E212" s="32">
        <f t="shared" si="29"/>
        <v>8174.4348858991743</v>
      </c>
      <c r="F212" s="32">
        <f t="shared" si="30"/>
        <v>8174.5</v>
      </c>
      <c r="G212" s="32">
        <f t="shared" si="44"/>
        <v>-0.12805300000036368</v>
      </c>
      <c r="H212" s="32"/>
      <c r="K212" s="32">
        <f t="shared" si="43"/>
        <v>-0.12805300000036368</v>
      </c>
      <c r="L212" s="32"/>
      <c r="M212" s="32"/>
      <c r="O212" s="32">
        <f t="shared" ca="1" si="47"/>
        <v>-0.12199816375694944</v>
      </c>
      <c r="P212" s="32">
        <f t="shared" si="32"/>
        <v>-0.13141371974514082</v>
      </c>
      <c r="Q212" s="33">
        <f t="shared" si="33"/>
        <v>41881.708599999998</v>
      </c>
      <c r="R212">
        <f t="shared" si="45"/>
        <v>1.1294437202934931E-5</v>
      </c>
      <c r="S212" s="4">
        <v>1</v>
      </c>
      <c r="T212">
        <f t="shared" si="36"/>
        <v>1.1294437202934931E-5</v>
      </c>
      <c r="X212">
        <f t="shared" si="46"/>
        <v>3.3607197447771409E-3</v>
      </c>
    </row>
    <row r="213" spans="1:24" ht="12.95" customHeight="1" x14ac:dyDescent="0.2">
      <c r="A213" s="79" t="s">
        <v>701</v>
      </c>
      <c r="B213" s="79" t="s">
        <v>19</v>
      </c>
      <c r="C213" s="80">
        <v>56901.196120000001</v>
      </c>
      <c r="D213" s="80">
        <v>1.3999999999999999E-4</v>
      </c>
      <c r="E213" s="32">
        <f t="shared" ref="E213:E256" si="48">+(C213-C$7)/C$8</f>
        <v>8174.9370332666549</v>
      </c>
      <c r="F213" s="32">
        <f t="shared" ref="F213:F276" si="49">ROUND(2*E213,0)/2</f>
        <v>8175</v>
      </c>
      <c r="G213" s="32">
        <f t="shared" si="44"/>
        <v>-0.12382999999681488</v>
      </c>
      <c r="H213" s="32"/>
      <c r="K213" s="32">
        <f t="shared" si="43"/>
        <v>-0.12382999999681488</v>
      </c>
      <c r="L213" s="32"/>
      <c r="M213" s="32"/>
      <c r="O213" s="32">
        <f t="shared" ca="1" si="47"/>
        <v>-0.12201183564690252</v>
      </c>
      <c r="P213" s="32">
        <f t="shared" ref="P213:P256" si="50">+D$11+D$12*F213+D$13*F213^2</f>
        <v>-0.13143437653908296</v>
      </c>
      <c r="Q213" s="33">
        <f t="shared" ref="Q213:Q256" si="51">+C213-15018.5</f>
        <v>41882.696120000001</v>
      </c>
      <c r="R213">
        <f t="shared" si="45"/>
        <v>5.7826542596597154E-5</v>
      </c>
      <c r="S213" s="4">
        <v>1</v>
      </c>
      <c r="T213">
        <f t="shared" si="36"/>
        <v>5.7826542596597154E-5</v>
      </c>
      <c r="X213">
        <f t="shared" si="46"/>
        <v>7.6043765422680876E-3</v>
      </c>
    </row>
    <row r="214" spans="1:24" ht="12.95" customHeight="1" x14ac:dyDescent="0.2">
      <c r="A214" s="79" t="s">
        <v>701</v>
      </c>
      <c r="B214" s="79" t="s">
        <v>19</v>
      </c>
      <c r="C214" s="80">
        <v>56901.196300000003</v>
      </c>
      <c r="D214" s="80">
        <v>1.4999999999999999E-4</v>
      </c>
      <c r="E214" s="32">
        <f t="shared" si="48"/>
        <v>8174.9371247954623</v>
      </c>
      <c r="F214" s="32">
        <f t="shared" si="49"/>
        <v>8175</v>
      </c>
      <c r="G214" s="32">
        <f t="shared" si="44"/>
        <v>-0.1236499999940861</v>
      </c>
      <c r="H214" s="32"/>
      <c r="K214" s="32">
        <f t="shared" si="43"/>
        <v>-0.1236499999940861</v>
      </c>
      <c r="L214" s="32"/>
      <c r="M214" s="32"/>
      <c r="O214" s="32">
        <f t="shared" ca="1" si="47"/>
        <v>-0.12201183564690252</v>
      </c>
      <c r="P214" s="32">
        <f t="shared" si="50"/>
        <v>-0.13143437653908296</v>
      </c>
      <c r="Q214" s="33">
        <f t="shared" si="51"/>
        <v>41882.696300000003</v>
      </c>
      <c r="R214">
        <f t="shared" si="45"/>
        <v>6.0596518194297294E-5</v>
      </c>
      <c r="S214" s="4">
        <v>1</v>
      </c>
      <c r="T214">
        <f t="shared" si="36"/>
        <v>6.0596518194297294E-5</v>
      </c>
      <c r="X214">
        <f t="shared" si="46"/>
        <v>7.7843765449968627E-3</v>
      </c>
    </row>
    <row r="215" spans="1:24" ht="12.95" customHeight="1" x14ac:dyDescent="0.2">
      <c r="A215" s="79" t="s">
        <v>701</v>
      </c>
      <c r="B215" s="79" t="s">
        <v>19</v>
      </c>
      <c r="C215" s="80">
        <v>56901.196739999999</v>
      </c>
      <c r="D215" s="80">
        <v>1.8000000000000001E-4</v>
      </c>
      <c r="E215" s="32">
        <f t="shared" si="48"/>
        <v>8174.9373485325405</v>
      </c>
      <c r="F215" s="32">
        <f t="shared" si="49"/>
        <v>8175</v>
      </c>
      <c r="G215" s="32">
        <f t="shared" si="44"/>
        <v>-0.12320999999792548</v>
      </c>
      <c r="H215" s="32"/>
      <c r="K215" s="32">
        <f t="shared" si="43"/>
        <v>-0.12320999999792548</v>
      </c>
      <c r="L215" s="32"/>
      <c r="M215" s="32"/>
      <c r="O215" s="32">
        <f t="shared" ca="1" si="47"/>
        <v>-0.12201183564690252</v>
      </c>
      <c r="P215" s="32">
        <f t="shared" si="50"/>
        <v>-0.13143437653908296</v>
      </c>
      <c r="Q215" s="33">
        <f t="shared" si="51"/>
        <v>41882.696739999999</v>
      </c>
      <c r="R215">
        <f t="shared" si="45"/>
        <v>6.7640369490741561E-5</v>
      </c>
      <c r="S215" s="4">
        <v>1</v>
      </c>
      <c r="T215">
        <f t="shared" si="36"/>
        <v>6.7640369490741561E-5</v>
      </c>
      <c r="X215">
        <f t="shared" si="46"/>
        <v>8.2243765411574854E-3</v>
      </c>
    </row>
    <row r="216" spans="1:24" ht="12.95" customHeight="1" x14ac:dyDescent="0.2">
      <c r="A216" s="79" t="s">
        <v>701</v>
      </c>
      <c r="B216" s="79" t="s">
        <v>19</v>
      </c>
      <c r="C216" s="80">
        <v>56970.025780000004</v>
      </c>
      <c r="D216" s="80">
        <v>3.6999999999999999E-4</v>
      </c>
      <c r="E216" s="32">
        <f t="shared" si="48"/>
        <v>8209.9364586691536</v>
      </c>
      <c r="F216" s="32">
        <f t="shared" si="49"/>
        <v>8210</v>
      </c>
      <c r="G216" s="32">
        <f t="shared" si="44"/>
        <v>-0.12495999999373453</v>
      </c>
      <c r="H216" s="32"/>
      <c r="K216" s="32">
        <f t="shared" si="43"/>
        <v>-0.12495999999373453</v>
      </c>
      <c r="L216" s="32"/>
      <c r="M216" s="32"/>
      <c r="O216" s="32">
        <f t="shared" ca="1" si="47"/>
        <v>-0.12296886794361928</v>
      </c>
      <c r="P216" s="32">
        <f t="shared" si="50"/>
        <v>-0.13288425917864127</v>
      </c>
      <c r="Q216" s="33">
        <f t="shared" si="51"/>
        <v>41951.525780000004</v>
      </c>
      <c r="R216">
        <f t="shared" si="45"/>
        <v>6.2793883629578924E-5</v>
      </c>
      <c r="S216" s="4">
        <v>1</v>
      </c>
      <c r="T216">
        <f t="shared" si="36"/>
        <v>6.2793883629578924E-5</v>
      </c>
      <c r="X216">
        <f t="shared" si="46"/>
        <v>7.9242591849067456E-3</v>
      </c>
    </row>
    <row r="217" spans="1:24" ht="12.95" customHeight="1" x14ac:dyDescent="0.2">
      <c r="A217" s="79" t="s">
        <v>701</v>
      </c>
      <c r="B217" s="79" t="s">
        <v>19</v>
      </c>
      <c r="C217" s="80">
        <v>56970.026030000001</v>
      </c>
      <c r="D217" s="80">
        <v>3.6000000000000002E-4</v>
      </c>
      <c r="E217" s="32">
        <f t="shared" si="48"/>
        <v>8209.936585792495</v>
      </c>
      <c r="F217" s="32">
        <f t="shared" si="49"/>
        <v>8210</v>
      </c>
      <c r="G217" s="32">
        <f t="shared" si="44"/>
        <v>-0.12470999999641208</v>
      </c>
      <c r="H217" s="32"/>
      <c r="K217" s="32">
        <f t="shared" si="43"/>
        <v>-0.12470999999641208</v>
      </c>
      <c r="L217" s="32"/>
      <c r="M217" s="32"/>
      <c r="O217" s="32">
        <f t="shared" ca="1" si="47"/>
        <v>-0.12296886794361928</v>
      </c>
      <c r="P217" s="32">
        <f t="shared" si="50"/>
        <v>-0.13288425917864127</v>
      </c>
      <c r="Q217" s="33">
        <f t="shared" si="51"/>
        <v>41951.526030000001</v>
      </c>
      <c r="R217">
        <f t="shared" si="45"/>
        <v>6.681851317825828E-5</v>
      </c>
      <c r="S217" s="4">
        <v>1</v>
      </c>
      <c r="T217">
        <f t="shared" si="36"/>
        <v>6.681851317825828E-5</v>
      </c>
      <c r="X217">
        <f t="shared" si="46"/>
        <v>8.1742591822291932E-3</v>
      </c>
    </row>
    <row r="218" spans="1:24" ht="12.95" customHeight="1" x14ac:dyDescent="0.2">
      <c r="A218" s="79" t="s">
        <v>701</v>
      </c>
      <c r="B218" s="79" t="s">
        <v>19</v>
      </c>
      <c r="C218" s="80">
        <v>56970.026140000002</v>
      </c>
      <c r="D218" s="80">
        <v>3.6999999999999999E-4</v>
      </c>
      <c r="E218" s="32">
        <f t="shared" si="48"/>
        <v>8209.9366417267647</v>
      </c>
      <c r="F218" s="32">
        <f t="shared" si="49"/>
        <v>8210</v>
      </c>
      <c r="G218" s="32">
        <f t="shared" si="44"/>
        <v>-0.12459999999555293</v>
      </c>
      <c r="H218" s="32"/>
      <c r="K218" s="32">
        <f t="shared" si="43"/>
        <v>-0.12459999999555293</v>
      </c>
      <c r="L218" s="32"/>
      <c r="M218" s="32"/>
      <c r="O218" s="32">
        <f t="shared" ca="1" si="47"/>
        <v>-0.12296886794361928</v>
      </c>
      <c r="P218" s="32">
        <f t="shared" si="50"/>
        <v>-0.13288425917864127</v>
      </c>
      <c r="Q218" s="33">
        <f t="shared" si="51"/>
        <v>41951.526140000002</v>
      </c>
      <c r="R218">
        <f t="shared" si="45"/>
        <v>6.8628950212583457E-5</v>
      </c>
      <c r="S218" s="4">
        <v>1</v>
      </c>
      <c r="T218">
        <f t="shared" ref="T218:T281" si="52">+S218*R218</f>
        <v>6.8628950212583457E-5</v>
      </c>
      <c r="X218">
        <f t="shared" si="46"/>
        <v>8.2842591830883383E-3</v>
      </c>
    </row>
    <row r="219" spans="1:24" ht="12.95" customHeight="1" x14ac:dyDescent="0.2">
      <c r="A219" s="79" t="s">
        <v>701</v>
      </c>
      <c r="B219" s="79" t="s">
        <v>19</v>
      </c>
      <c r="C219" s="80">
        <v>57193.2284</v>
      </c>
      <c r="D219" s="80">
        <v>1.6000000000000001E-3</v>
      </c>
      <c r="E219" s="32">
        <f t="shared" si="48"/>
        <v>8323.4335099161308</v>
      </c>
      <c r="F219" s="32">
        <f t="shared" si="49"/>
        <v>8323.5</v>
      </c>
      <c r="G219" s="32">
        <f t="shared" si="44"/>
        <v>-0.13075899999967078</v>
      </c>
      <c r="H219" s="32"/>
      <c r="K219" s="32">
        <f t="shared" si="43"/>
        <v>-0.13075899999967078</v>
      </c>
      <c r="L219" s="32"/>
      <c r="M219" s="32"/>
      <c r="O219" s="32">
        <f t="shared" ca="1" si="47"/>
        <v>-0.12607238696297218</v>
      </c>
      <c r="P219" s="32">
        <f t="shared" si="50"/>
        <v>-0.13763902151733487</v>
      </c>
      <c r="Q219" s="33">
        <f t="shared" si="51"/>
        <v>42174.7284</v>
      </c>
      <c r="R219">
        <f t="shared" si="45"/>
        <v>4.733469608352092E-5</v>
      </c>
      <c r="S219" s="4">
        <v>1</v>
      </c>
      <c r="T219">
        <f t="shared" si="52"/>
        <v>4.733469608352092E-5</v>
      </c>
      <c r="X219">
        <f t="shared" si="46"/>
        <v>6.8800215176640922E-3</v>
      </c>
    </row>
    <row r="220" spans="1:24" ht="12.95" customHeight="1" x14ac:dyDescent="0.2">
      <c r="A220" s="79" t="s">
        <v>701</v>
      </c>
      <c r="B220" s="79" t="s">
        <v>19</v>
      </c>
      <c r="C220" s="80">
        <v>57193.230100000001</v>
      </c>
      <c r="D220" s="80">
        <v>2E-3</v>
      </c>
      <c r="E220" s="32">
        <f t="shared" si="48"/>
        <v>8323.4343743548507</v>
      </c>
      <c r="F220" s="32">
        <f t="shared" si="49"/>
        <v>8323.5</v>
      </c>
      <c r="G220" s="32">
        <f t="shared" si="44"/>
        <v>-0.12905899999896064</v>
      </c>
      <c r="H220" s="32"/>
      <c r="K220" s="32">
        <f t="shared" si="43"/>
        <v>-0.12905899999896064</v>
      </c>
      <c r="L220" s="32"/>
      <c r="M220" s="32"/>
      <c r="O220" s="32">
        <f t="shared" ca="1" si="47"/>
        <v>-0.12607238696297218</v>
      </c>
      <c r="P220" s="32">
        <f t="shared" si="50"/>
        <v>-0.13763902151733487</v>
      </c>
      <c r="Q220" s="33">
        <f t="shared" si="51"/>
        <v>42174.730100000001</v>
      </c>
      <c r="R220">
        <f t="shared" si="45"/>
        <v>7.3616769255764754E-5</v>
      </c>
      <c r="S220" s="4">
        <v>1</v>
      </c>
      <c r="T220">
        <f t="shared" si="52"/>
        <v>7.3616769255764754E-5</v>
      </c>
      <c r="X220">
        <f t="shared" si="46"/>
        <v>8.5800215183742257E-3</v>
      </c>
    </row>
    <row r="221" spans="1:24" ht="12.95" customHeight="1" x14ac:dyDescent="0.2">
      <c r="A221" s="71" t="s">
        <v>2</v>
      </c>
      <c r="B221" s="72" t="s">
        <v>33</v>
      </c>
      <c r="C221" s="73">
        <v>57347.607400000001</v>
      </c>
      <c r="D221" s="73">
        <v>4.0000000000000002E-4</v>
      </c>
      <c r="E221" s="32">
        <f t="shared" si="48"/>
        <v>8401.9342070605344</v>
      </c>
      <c r="F221" s="32">
        <f t="shared" si="49"/>
        <v>8402</v>
      </c>
      <c r="G221" s="32">
        <f t="shared" si="44"/>
        <v>-0.12938799999392359</v>
      </c>
      <c r="H221" s="32"/>
      <c r="K221" s="32">
        <f t="shared" si="43"/>
        <v>-0.12938799999392359</v>
      </c>
      <c r="L221" s="32"/>
      <c r="M221" s="32"/>
      <c r="O221" s="32">
        <f t="shared" ca="1" si="47"/>
        <v>-0.12821887368560833</v>
      </c>
      <c r="P221" s="32">
        <f t="shared" si="50"/>
        <v>-0.14097495175942398</v>
      </c>
      <c r="Q221" s="33">
        <f t="shared" si="51"/>
        <v>42329.107400000001</v>
      </c>
      <c r="R221">
        <f t="shared" si="45"/>
        <v>1.3425745121603278E-4</v>
      </c>
      <c r="S221" s="4">
        <v>1</v>
      </c>
      <c r="T221">
        <f t="shared" si="52"/>
        <v>1.3425745121603278E-4</v>
      </c>
      <c r="X221">
        <f t="shared" si="46"/>
        <v>1.1586951765500397E-2</v>
      </c>
    </row>
    <row r="222" spans="1:24" ht="12.95" customHeight="1" x14ac:dyDescent="0.2">
      <c r="A222" s="71" t="s">
        <v>3</v>
      </c>
      <c r="B222" s="72" t="s">
        <v>33</v>
      </c>
      <c r="C222" s="73">
        <v>57634.725599999998</v>
      </c>
      <c r="D222" s="73">
        <v>1E-4</v>
      </c>
      <c r="E222" s="32">
        <f t="shared" si="48"/>
        <v>8547.9319066365515</v>
      </c>
      <c r="F222" s="32">
        <f t="shared" si="49"/>
        <v>8548</v>
      </c>
      <c r="G222" s="32">
        <f t="shared" si="44"/>
        <v>-0.13391199999750825</v>
      </c>
      <c r="H222" s="32"/>
      <c r="K222" s="32">
        <f t="shared" si="43"/>
        <v>-0.13391199999750825</v>
      </c>
      <c r="L222" s="32"/>
      <c r="M222" s="32"/>
      <c r="O222" s="32">
        <f t="shared" ca="1" si="47"/>
        <v>-0.1322110655519125</v>
      </c>
      <c r="P222" s="32">
        <f t="shared" si="50"/>
        <v>-0.14728242491680621</v>
      </c>
      <c r="Q222" s="33">
        <f t="shared" si="51"/>
        <v>42616.225599999998</v>
      </c>
      <c r="R222">
        <f t="shared" si="45"/>
        <v>1.7876826252258393E-4</v>
      </c>
      <c r="S222" s="4">
        <v>1</v>
      </c>
      <c r="T222">
        <f t="shared" si="52"/>
        <v>1.7876826252258393E-4</v>
      </c>
      <c r="X222">
        <f t="shared" si="46"/>
        <v>1.3370424919297963E-2</v>
      </c>
    </row>
    <row r="223" spans="1:24" ht="12.95" customHeight="1" x14ac:dyDescent="0.2">
      <c r="A223" s="79" t="s">
        <v>701</v>
      </c>
      <c r="B223" s="79" t="s">
        <v>19</v>
      </c>
      <c r="C223" s="80">
        <v>57634.725910000001</v>
      </c>
      <c r="D223" s="80">
        <v>6.0000000000000002E-5</v>
      </c>
      <c r="E223" s="32">
        <f t="shared" si="48"/>
        <v>8547.9320642694947</v>
      </c>
      <c r="F223" s="32">
        <f t="shared" si="49"/>
        <v>8548</v>
      </c>
      <c r="G223" s="32">
        <f t="shared" si="44"/>
        <v>-0.13360199999442557</v>
      </c>
      <c r="H223" s="32"/>
      <c r="K223" s="32">
        <f t="shared" si="43"/>
        <v>-0.13360199999442557</v>
      </c>
      <c r="L223" s="32"/>
      <c r="M223" s="32"/>
      <c r="O223" s="32">
        <f t="shared" ca="1" si="47"/>
        <v>-0.1322110655519125</v>
      </c>
      <c r="P223" s="32">
        <f t="shared" si="50"/>
        <v>-0.14728242491680621</v>
      </c>
      <c r="Q223" s="33">
        <f t="shared" si="51"/>
        <v>42616.225910000001</v>
      </c>
      <c r="R223">
        <f t="shared" si="45"/>
        <v>1.8715402605689336E-4</v>
      </c>
      <c r="S223" s="4">
        <v>1</v>
      </c>
      <c r="T223">
        <f t="shared" si="52"/>
        <v>1.8715402605689336E-4</v>
      </c>
      <c r="X223">
        <f t="shared" si="46"/>
        <v>1.3680424922380641E-2</v>
      </c>
    </row>
    <row r="224" spans="1:24" ht="12.95" customHeight="1" x14ac:dyDescent="0.2">
      <c r="A224" s="74" t="s">
        <v>4</v>
      </c>
      <c r="B224" s="75" t="s">
        <v>33</v>
      </c>
      <c r="C224" s="74">
        <v>58006.408000000003</v>
      </c>
      <c r="D224" s="74">
        <v>1E-4</v>
      </c>
      <c r="E224" s="32">
        <f t="shared" si="48"/>
        <v>8736.9299408012066</v>
      </c>
      <c r="F224" s="32">
        <f t="shared" si="49"/>
        <v>8737</v>
      </c>
      <c r="G224" s="32">
        <f t="shared" si="44"/>
        <v>-0.13777799999661511</v>
      </c>
      <c r="H224" s="32"/>
      <c r="K224" s="32">
        <f t="shared" si="43"/>
        <v>-0.13777799999661511</v>
      </c>
      <c r="L224" s="32"/>
      <c r="M224" s="32"/>
      <c r="O224" s="32">
        <f t="shared" ca="1" si="47"/>
        <v>-0.13737903995418299</v>
      </c>
      <c r="P224" s="32">
        <f t="shared" si="50"/>
        <v>-0.15564667368158253</v>
      </c>
      <c r="Q224" s="33">
        <f t="shared" si="51"/>
        <v>42987.908000000003</v>
      </c>
      <c r="R224">
        <f t="shared" si="45"/>
        <v>3.1928949925984706E-4</v>
      </c>
      <c r="S224" s="4">
        <v>1</v>
      </c>
      <c r="T224">
        <f t="shared" si="52"/>
        <v>3.1928949925984706E-4</v>
      </c>
      <c r="X224">
        <f t="shared" si="46"/>
        <v>1.7868673684967418E-2</v>
      </c>
    </row>
    <row r="225" spans="1:24" ht="12.95" customHeight="1" x14ac:dyDescent="0.2">
      <c r="A225" s="79" t="s">
        <v>701</v>
      </c>
      <c r="B225" s="79" t="s">
        <v>19</v>
      </c>
      <c r="C225" s="80">
        <v>58006.408199999998</v>
      </c>
      <c r="D225" s="80">
        <v>1E-4</v>
      </c>
      <c r="E225" s="32">
        <f t="shared" si="48"/>
        <v>8736.9300424998764</v>
      </c>
      <c r="F225" s="32">
        <f t="shared" si="49"/>
        <v>8737</v>
      </c>
      <c r="G225" s="32">
        <f t="shared" si="44"/>
        <v>-0.13757800000166753</v>
      </c>
      <c r="H225" s="32"/>
      <c r="K225" s="32">
        <f t="shared" si="43"/>
        <v>-0.13757800000166753</v>
      </c>
      <c r="L225" s="32"/>
      <c r="M225" s="32"/>
      <c r="O225" s="32">
        <f t="shared" ca="1" si="47"/>
        <v>-0.13737903995418299</v>
      </c>
      <c r="P225" s="32">
        <f t="shared" si="50"/>
        <v>-0.15564667368158253</v>
      </c>
      <c r="Q225" s="33">
        <f t="shared" si="51"/>
        <v>42987.908199999998</v>
      </c>
      <c r="R225">
        <f t="shared" si="45"/>
        <v>3.2647696855125279E-4</v>
      </c>
      <c r="S225" s="4">
        <v>1</v>
      </c>
      <c r="T225">
        <f t="shared" si="52"/>
        <v>3.2647696855125279E-4</v>
      </c>
      <c r="X225">
        <f t="shared" si="46"/>
        <v>1.8068673679914993E-2</v>
      </c>
    </row>
    <row r="226" spans="1:24" ht="12.95" customHeight="1" x14ac:dyDescent="0.2">
      <c r="A226" s="79" t="s">
        <v>701</v>
      </c>
      <c r="B226" s="79" t="s">
        <v>19</v>
      </c>
      <c r="C226" s="80">
        <v>58008.373870000003</v>
      </c>
      <c r="D226" s="80">
        <v>8.0000000000000007E-5</v>
      </c>
      <c r="E226" s="32">
        <f t="shared" si="48"/>
        <v>8737.9295726520104</v>
      </c>
      <c r="F226" s="32">
        <f t="shared" si="49"/>
        <v>8738</v>
      </c>
      <c r="G226" s="32">
        <f t="shared" si="44"/>
        <v>-0.13850199999433244</v>
      </c>
      <c r="H226" s="32"/>
      <c r="K226" s="32">
        <f t="shared" si="43"/>
        <v>-0.13850199999433244</v>
      </c>
      <c r="L226" s="32"/>
      <c r="M226" s="32"/>
      <c r="O226" s="32">
        <f t="shared" ca="1" si="47"/>
        <v>-0.1374063837340892</v>
      </c>
      <c r="P226" s="32">
        <f t="shared" si="50"/>
        <v>-0.15569152642447154</v>
      </c>
      <c r="Q226" s="33">
        <f t="shared" si="51"/>
        <v>42989.873870000003</v>
      </c>
      <c r="R226">
        <f t="shared" si="45"/>
        <v>2.9547981889245072E-4</v>
      </c>
      <c r="S226" s="4">
        <v>1</v>
      </c>
      <c r="T226">
        <f t="shared" si="52"/>
        <v>2.9547981889245072E-4</v>
      </c>
      <c r="X226">
        <f t="shared" si="46"/>
        <v>1.7189526430139102E-2</v>
      </c>
    </row>
    <row r="227" spans="1:24" ht="12.95" customHeight="1" x14ac:dyDescent="0.2">
      <c r="A227" s="74" t="s">
        <v>4</v>
      </c>
      <c r="B227" s="75" t="s">
        <v>33</v>
      </c>
      <c r="C227" s="74">
        <v>58008.374100000001</v>
      </c>
      <c r="D227" s="74">
        <v>1E-4</v>
      </c>
      <c r="E227" s="32">
        <f t="shared" si="48"/>
        <v>8737.9296896054821</v>
      </c>
      <c r="F227" s="32">
        <f t="shared" si="49"/>
        <v>8738</v>
      </c>
      <c r="G227" s="32">
        <f t="shared" si="44"/>
        <v>-0.13827199999650475</v>
      </c>
      <c r="H227" s="32"/>
      <c r="K227" s="32">
        <f t="shared" si="43"/>
        <v>-0.13827199999650475</v>
      </c>
      <c r="L227" s="32"/>
      <c r="M227" s="32"/>
      <c r="O227" s="32">
        <f t="shared" ca="1" si="47"/>
        <v>-0.1374063837340892</v>
      </c>
      <c r="P227" s="32">
        <f t="shared" si="50"/>
        <v>-0.15569152642447154</v>
      </c>
      <c r="Q227" s="33">
        <f t="shared" si="51"/>
        <v>42989.874100000001</v>
      </c>
      <c r="R227">
        <f t="shared" si="45"/>
        <v>3.0343990097463352E-4</v>
      </c>
      <c r="S227" s="4">
        <v>1</v>
      </c>
      <c r="T227">
        <f t="shared" si="52"/>
        <v>3.0343990097463352E-4</v>
      </c>
      <c r="X227">
        <f t="shared" si="46"/>
        <v>1.7419526427966792E-2</v>
      </c>
    </row>
    <row r="228" spans="1:24" ht="12.95" customHeight="1" x14ac:dyDescent="0.2">
      <c r="A228" s="74" t="s">
        <v>4</v>
      </c>
      <c r="B228" s="75" t="s">
        <v>33</v>
      </c>
      <c r="C228" s="74">
        <v>58069.337899999999</v>
      </c>
      <c r="D228" s="74">
        <v>1E-4</v>
      </c>
      <c r="E228" s="32">
        <f t="shared" si="48"/>
        <v>8768.9293773905556</v>
      </c>
      <c r="F228" s="32">
        <f t="shared" si="49"/>
        <v>8769</v>
      </c>
      <c r="G228" s="32">
        <f t="shared" si="44"/>
        <v>-0.13888600000063889</v>
      </c>
      <c r="H228" s="32"/>
      <c r="K228" s="32">
        <f t="shared" ref="K228:K256" si="53">+G228</f>
        <v>-0.13888600000063889</v>
      </c>
      <c r="L228" s="32"/>
      <c r="M228" s="32"/>
      <c r="O228" s="32">
        <f t="shared" ca="1" si="47"/>
        <v>-0.13825404091118118</v>
      </c>
      <c r="P228" s="32">
        <f t="shared" si="50"/>
        <v>-0.1570850808158829</v>
      </c>
      <c r="Q228" s="33">
        <f t="shared" si="51"/>
        <v>43050.837899999999</v>
      </c>
      <c r="R228">
        <f t="shared" si="45"/>
        <v>3.3120654251978285E-4</v>
      </c>
      <c r="S228" s="4">
        <v>1</v>
      </c>
      <c r="T228">
        <f t="shared" si="52"/>
        <v>3.3120654251978285E-4</v>
      </c>
      <c r="X228">
        <f t="shared" si="46"/>
        <v>1.8199080815244018E-2</v>
      </c>
    </row>
    <row r="229" spans="1:24" ht="12.95" customHeight="1" x14ac:dyDescent="0.2">
      <c r="A229" s="79" t="s">
        <v>701</v>
      </c>
      <c r="B229" s="79" t="s">
        <v>19</v>
      </c>
      <c r="C229" s="80">
        <v>58069.338759999999</v>
      </c>
      <c r="D229" s="80">
        <v>9.0000000000000006E-5</v>
      </c>
      <c r="E229" s="32">
        <f t="shared" si="48"/>
        <v>8768.9298146948495</v>
      </c>
      <c r="F229" s="32">
        <f t="shared" si="49"/>
        <v>8769</v>
      </c>
      <c r="G229" s="32">
        <f t="shared" si="44"/>
        <v>-0.13802600000053644</v>
      </c>
      <c r="H229" s="32"/>
      <c r="K229" s="32">
        <f t="shared" si="53"/>
        <v>-0.13802600000053644</v>
      </c>
      <c r="L229" s="32"/>
      <c r="M229" s="32"/>
      <c r="O229" s="32">
        <f t="shared" ca="1" si="47"/>
        <v>-0.13825404091118118</v>
      </c>
      <c r="P229" s="32">
        <f t="shared" si="50"/>
        <v>-0.1570850808158829</v>
      </c>
      <c r="Q229" s="33">
        <f t="shared" si="51"/>
        <v>43050.838759999999</v>
      </c>
      <c r="R229">
        <f t="shared" si="45"/>
        <v>3.6324856152590758E-4</v>
      </c>
      <c r="S229" s="4">
        <v>1</v>
      </c>
      <c r="T229">
        <f t="shared" si="52"/>
        <v>3.6324856152590758E-4</v>
      </c>
      <c r="X229">
        <f t="shared" si="46"/>
        <v>1.9059080815346463E-2</v>
      </c>
    </row>
    <row r="230" spans="1:24" ht="12.95" customHeight="1" x14ac:dyDescent="0.2">
      <c r="A230" s="82" t="s">
        <v>702</v>
      </c>
      <c r="B230" s="83" t="s">
        <v>33</v>
      </c>
      <c r="C230" s="84">
        <v>58360.3891</v>
      </c>
      <c r="D230" s="84">
        <v>1E-4</v>
      </c>
      <c r="E230" s="32">
        <f t="shared" si="48"/>
        <v>8916.9269813698229</v>
      </c>
      <c r="F230" s="32">
        <f t="shared" si="49"/>
        <v>8917</v>
      </c>
      <c r="G230" s="32">
        <f t="shared" ref="G230:G261" si="54">+C230-(C$7+F230*C$8)</f>
        <v>-0.14359799999510869</v>
      </c>
      <c r="H230" s="32"/>
      <c r="K230" s="32">
        <f t="shared" si="53"/>
        <v>-0.14359799999510869</v>
      </c>
      <c r="L230" s="32"/>
      <c r="M230" s="32"/>
      <c r="O230" s="32">
        <f t="shared" ca="1" si="47"/>
        <v>-0.14230092033729774</v>
      </c>
      <c r="P230" s="32">
        <f t="shared" si="50"/>
        <v>-0.16382148377144201</v>
      </c>
      <c r="Q230" s="33">
        <f t="shared" si="51"/>
        <v>43341.8891</v>
      </c>
      <c r="R230">
        <f t="shared" ref="R230:R256" si="55">+(P230-G230)^2</f>
        <v>4.0898929605161688E-4</v>
      </c>
      <c r="S230" s="4">
        <v>1</v>
      </c>
      <c r="T230">
        <f t="shared" si="52"/>
        <v>4.0898929605161688E-4</v>
      </c>
      <c r="X230">
        <f t="shared" ref="X230:X256" si="56">(G230-P230)</f>
        <v>2.0223483776333318E-2</v>
      </c>
    </row>
    <row r="231" spans="1:24" ht="12.95" customHeight="1" x14ac:dyDescent="0.2">
      <c r="A231" s="79" t="s">
        <v>701</v>
      </c>
      <c r="B231" s="79" t="s">
        <v>19</v>
      </c>
      <c r="C231" s="80">
        <v>58407.587809999997</v>
      </c>
      <c r="D231" s="80">
        <v>5.0000000000000002E-5</v>
      </c>
      <c r="E231" s="32">
        <f t="shared" si="48"/>
        <v>8940.927212225808</v>
      </c>
      <c r="F231" s="32">
        <f t="shared" si="49"/>
        <v>8941</v>
      </c>
      <c r="G231" s="32">
        <f t="shared" si="54"/>
        <v>-0.14314400000148453</v>
      </c>
      <c r="H231" s="32"/>
      <c r="K231" s="32">
        <f t="shared" si="53"/>
        <v>-0.14314400000148453</v>
      </c>
      <c r="L231" s="32"/>
      <c r="M231" s="32"/>
      <c r="O231" s="32">
        <f t="shared" ca="1" si="47"/>
        <v>-0.14295717105504638</v>
      </c>
      <c r="P231" s="32">
        <f t="shared" si="50"/>
        <v>-0.16492685401019958</v>
      </c>
      <c r="Q231" s="33">
        <f t="shared" si="51"/>
        <v>43389.087809999997</v>
      </c>
      <c r="R231">
        <f t="shared" si="55"/>
        <v>4.744927287649932E-4</v>
      </c>
      <c r="S231" s="4">
        <v>1</v>
      </c>
      <c r="T231">
        <f t="shared" si="52"/>
        <v>4.744927287649932E-4</v>
      </c>
      <c r="X231">
        <f t="shared" si="56"/>
        <v>2.1782854008715047E-2</v>
      </c>
    </row>
    <row r="232" spans="1:24" ht="12.95" customHeight="1" x14ac:dyDescent="0.2">
      <c r="A232" s="79" t="s">
        <v>701</v>
      </c>
      <c r="B232" s="79" t="s">
        <v>19</v>
      </c>
      <c r="C232" s="80">
        <v>58407.587829999997</v>
      </c>
      <c r="D232" s="80">
        <v>5.0000000000000002E-5</v>
      </c>
      <c r="E232" s="32">
        <f t="shared" si="48"/>
        <v>8940.9272223956759</v>
      </c>
      <c r="F232" s="32">
        <f t="shared" si="49"/>
        <v>8941</v>
      </c>
      <c r="G232" s="32">
        <f t="shared" si="54"/>
        <v>-0.14312400000198977</v>
      </c>
      <c r="H232" s="32"/>
      <c r="K232" s="32">
        <f t="shared" si="53"/>
        <v>-0.14312400000198977</v>
      </c>
      <c r="L232" s="32"/>
      <c r="M232" s="32"/>
      <c r="O232" s="32">
        <f t="shared" ca="1" si="47"/>
        <v>-0.14295717105504638</v>
      </c>
      <c r="P232" s="32">
        <f t="shared" si="50"/>
        <v>-0.16492685401019958</v>
      </c>
      <c r="Q232" s="33">
        <f t="shared" si="51"/>
        <v>43389.087829999997</v>
      </c>
      <c r="R232">
        <f t="shared" si="55"/>
        <v>4.7536444290331031E-4</v>
      </c>
      <c r="S232" s="4">
        <v>1</v>
      </c>
      <c r="T232">
        <f t="shared" si="52"/>
        <v>4.7536444290331031E-4</v>
      </c>
      <c r="X232">
        <f t="shared" si="56"/>
        <v>2.1802854008209804E-2</v>
      </c>
    </row>
    <row r="233" spans="1:24" ht="12.95" customHeight="1" x14ac:dyDescent="0.2">
      <c r="A233" s="78" t="s">
        <v>0</v>
      </c>
      <c r="B233" s="75" t="s">
        <v>33</v>
      </c>
      <c r="C233" s="78">
        <v>58407.587899999999</v>
      </c>
      <c r="D233" s="78">
        <v>1E-4</v>
      </c>
      <c r="E233" s="32">
        <f t="shared" si="48"/>
        <v>8940.9272579902117</v>
      </c>
      <c r="F233" s="32">
        <f t="shared" si="49"/>
        <v>8941</v>
      </c>
      <c r="G233" s="32">
        <f t="shared" si="54"/>
        <v>-0.14305400000012014</v>
      </c>
      <c r="H233" s="32"/>
      <c r="K233" s="32">
        <f t="shared" si="53"/>
        <v>-0.14305400000012014</v>
      </c>
      <c r="L233" s="32"/>
      <c r="M233" s="32"/>
      <c r="O233" s="32">
        <f t="shared" ca="1" si="47"/>
        <v>-0.14295717105504638</v>
      </c>
      <c r="P233" s="32">
        <f t="shared" si="50"/>
        <v>-0.16492685401019958</v>
      </c>
      <c r="Q233" s="33">
        <f t="shared" si="51"/>
        <v>43389.087899999999</v>
      </c>
      <c r="R233">
        <f t="shared" si="55"/>
        <v>4.7842174254624799E-4</v>
      </c>
      <c r="S233" s="4">
        <v>1</v>
      </c>
      <c r="T233">
        <f t="shared" si="52"/>
        <v>4.7842174254624799E-4</v>
      </c>
      <c r="X233">
        <f t="shared" si="56"/>
        <v>2.1872854010079434E-2</v>
      </c>
    </row>
    <row r="234" spans="1:24" ht="12.95" customHeight="1" x14ac:dyDescent="0.2">
      <c r="A234" s="78" t="s">
        <v>0</v>
      </c>
      <c r="B234" s="75" t="s">
        <v>33</v>
      </c>
      <c r="C234" s="78">
        <v>58407.588199999998</v>
      </c>
      <c r="D234" s="78">
        <v>1E-4</v>
      </c>
      <c r="E234" s="32">
        <f t="shared" si="48"/>
        <v>8940.927410538221</v>
      </c>
      <c r="F234" s="32">
        <f t="shared" si="49"/>
        <v>8941</v>
      </c>
      <c r="G234" s="32">
        <f t="shared" si="54"/>
        <v>-0.14275400000042282</v>
      </c>
      <c r="H234" s="32"/>
      <c r="K234" s="32">
        <f t="shared" si="53"/>
        <v>-0.14275400000042282</v>
      </c>
      <c r="L234" s="32"/>
      <c r="M234" s="32"/>
      <c r="O234" s="32">
        <f t="shared" ca="1" si="47"/>
        <v>-0.14295717105504638</v>
      </c>
      <c r="P234" s="32">
        <f t="shared" si="50"/>
        <v>-0.16492685401019958</v>
      </c>
      <c r="Q234" s="33">
        <f t="shared" si="51"/>
        <v>43389.088199999998</v>
      </c>
      <c r="R234">
        <f t="shared" si="55"/>
        <v>4.9163545493887306E-4</v>
      </c>
      <c r="S234" s="4">
        <v>1</v>
      </c>
      <c r="T234">
        <f t="shared" si="52"/>
        <v>4.9163545493887306E-4</v>
      </c>
      <c r="X234">
        <f t="shared" si="56"/>
        <v>2.2172854009776755E-2</v>
      </c>
    </row>
    <row r="235" spans="1:24" ht="12.95" customHeight="1" x14ac:dyDescent="0.2">
      <c r="A235" s="77" t="s">
        <v>1</v>
      </c>
      <c r="B235" s="70" t="s">
        <v>33</v>
      </c>
      <c r="C235" s="76">
        <v>58417.421999999999</v>
      </c>
      <c r="D235" s="76">
        <v>5.0000000000000001E-3</v>
      </c>
      <c r="E235" s="32">
        <f t="shared" si="48"/>
        <v>8945.9278325877131</v>
      </c>
      <c r="F235" s="32">
        <f t="shared" si="49"/>
        <v>8946</v>
      </c>
      <c r="G235" s="32">
        <f t="shared" si="54"/>
        <v>-0.14192400000320049</v>
      </c>
      <c r="H235" s="32"/>
      <c r="K235" s="32">
        <f t="shared" si="53"/>
        <v>-0.14192400000320049</v>
      </c>
      <c r="L235" s="32"/>
      <c r="M235" s="32"/>
      <c r="O235" s="32">
        <f t="shared" ca="1" si="47"/>
        <v>-0.14309388995457734</v>
      </c>
      <c r="P235" s="32">
        <f t="shared" si="50"/>
        <v>-0.16515759543171682</v>
      </c>
      <c r="Q235" s="33">
        <f t="shared" si="51"/>
        <v>43398.921999999999</v>
      </c>
      <c r="R235">
        <f t="shared" si="55"/>
        <v>5.3979995653597487E-4</v>
      </c>
      <c r="S235" s="4">
        <v>1</v>
      </c>
      <c r="T235">
        <f t="shared" si="52"/>
        <v>5.3979995653597487E-4</v>
      </c>
      <c r="X235">
        <f t="shared" si="56"/>
        <v>2.3233595428516329E-2</v>
      </c>
    </row>
    <row r="236" spans="1:24" ht="12.95" customHeight="1" x14ac:dyDescent="0.2">
      <c r="A236" s="85" t="s">
        <v>703</v>
      </c>
      <c r="B236" s="86" t="s">
        <v>33</v>
      </c>
      <c r="C236" s="87">
        <v>58757.637900000002</v>
      </c>
      <c r="D236" s="87">
        <v>1E-4</v>
      </c>
      <c r="E236" s="32">
        <f t="shared" si="48"/>
        <v>9118.9253602929766</v>
      </c>
      <c r="F236" s="32">
        <f t="shared" si="49"/>
        <v>9119</v>
      </c>
      <c r="G236" s="32">
        <f t="shared" si="54"/>
        <v>-0.14678599999751896</v>
      </c>
      <c r="H236" s="32"/>
      <c r="K236" s="32">
        <f t="shared" si="53"/>
        <v>-0.14678599999751896</v>
      </c>
      <c r="L236" s="32"/>
      <c r="M236" s="32"/>
      <c r="O236" s="32">
        <f t="shared" ca="1" si="47"/>
        <v>-0.14782436387834871</v>
      </c>
      <c r="P236" s="32">
        <f t="shared" si="50"/>
        <v>-0.17323808090339105</v>
      </c>
      <c r="Q236" s="33">
        <f t="shared" si="51"/>
        <v>43739.137900000002</v>
      </c>
      <c r="R236">
        <f t="shared" si="55"/>
        <v>6.997125842508027E-4</v>
      </c>
      <c r="S236" s="4">
        <v>1</v>
      </c>
      <c r="T236">
        <f t="shared" si="52"/>
        <v>6.997125842508027E-4</v>
      </c>
      <c r="X236">
        <f t="shared" si="56"/>
        <v>2.6452080905872088E-2</v>
      </c>
    </row>
    <row r="237" spans="1:24" ht="12.95" customHeight="1" x14ac:dyDescent="0.2">
      <c r="A237" s="89" t="s">
        <v>708</v>
      </c>
      <c r="B237" s="90" t="s">
        <v>33</v>
      </c>
      <c r="C237" s="96">
        <v>58757.637900000002</v>
      </c>
      <c r="D237" s="89">
        <v>1E-4</v>
      </c>
      <c r="E237" s="32">
        <f t="shared" si="48"/>
        <v>9118.9253602929766</v>
      </c>
      <c r="F237" s="32">
        <f t="shared" si="49"/>
        <v>9119</v>
      </c>
      <c r="G237" s="32">
        <f t="shared" si="54"/>
        <v>-0.14678599999751896</v>
      </c>
      <c r="H237" s="32"/>
      <c r="K237" s="32">
        <f t="shared" si="53"/>
        <v>-0.14678599999751896</v>
      </c>
      <c r="L237" s="32"/>
      <c r="M237" s="32"/>
      <c r="O237" s="32">
        <f t="shared" ref="O237:O256" ca="1" si="57">+C$11+C$12*$F237</f>
        <v>-0.14782436387834871</v>
      </c>
      <c r="P237" s="32">
        <f t="shared" si="50"/>
        <v>-0.17323808090339105</v>
      </c>
      <c r="Q237" s="33">
        <f t="shared" si="51"/>
        <v>43739.137900000002</v>
      </c>
      <c r="R237">
        <f t="shared" si="55"/>
        <v>6.997125842508027E-4</v>
      </c>
      <c r="S237" s="4">
        <v>1</v>
      </c>
      <c r="T237">
        <f t="shared" si="52"/>
        <v>6.997125842508027E-4</v>
      </c>
      <c r="X237">
        <f t="shared" si="56"/>
        <v>2.6452080905872088E-2</v>
      </c>
    </row>
    <row r="238" spans="1:24" ht="12.95" customHeight="1" x14ac:dyDescent="0.2">
      <c r="A238" s="85" t="s">
        <v>704</v>
      </c>
      <c r="B238" s="86" t="s">
        <v>33</v>
      </c>
      <c r="C238" s="87">
        <v>59086.048799999997</v>
      </c>
      <c r="D238" s="87" t="s">
        <v>648</v>
      </c>
      <c r="E238" s="32">
        <f t="shared" si="48"/>
        <v>9285.920123828304</v>
      </c>
      <c r="F238" s="32">
        <f t="shared" si="49"/>
        <v>9286</v>
      </c>
      <c r="G238" s="32">
        <f t="shared" si="54"/>
        <v>-0.15708399999857647</v>
      </c>
      <c r="H238" s="32"/>
      <c r="K238" s="32">
        <f t="shared" si="53"/>
        <v>-0.15708399999857647</v>
      </c>
      <c r="L238" s="32"/>
      <c r="M238" s="32"/>
      <c r="O238" s="32">
        <f t="shared" ca="1" si="57"/>
        <v>-0.15239077512268295</v>
      </c>
      <c r="P238" s="32">
        <f t="shared" si="50"/>
        <v>-0.1812168640558513</v>
      </c>
      <c r="Q238" s="33">
        <f t="shared" si="51"/>
        <v>44067.548799999997</v>
      </c>
      <c r="R238">
        <f t="shared" si="55"/>
        <v>5.8239512760690723E-4</v>
      </c>
      <c r="S238" s="4">
        <v>1</v>
      </c>
      <c r="T238">
        <f t="shared" si="52"/>
        <v>5.8239512760690723E-4</v>
      </c>
      <c r="X238">
        <f t="shared" si="56"/>
        <v>2.4132864057274828E-2</v>
      </c>
    </row>
    <row r="239" spans="1:24" ht="12.95" customHeight="1" x14ac:dyDescent="0.2">
      <c r="A239" s="85" t="s">
        <v>704</v>
      </c>
      <c r="B239" s="86" t="s">
        <v>33</v>
      </c>
      <c r="C239" s="87">
        <v>59086.0504</v>
      </c>
      <c r="D239" s="87" t="s">
        <v>66</v>
      </c>
      <c r="E239" s="32">
        <f t="shared" si="48"/>
        <v>9285.9209374176899</v>
      </c>
      <c r="F239" s="32">
        <f t="shared" si="49"/>
        <v>9286</v>
      </c>
      <c r="G239" s="32">
        <f t="shared" si="54"/>
        <v>-0.15548399999534013</v>
      </c>
      <c r="H239" s="32"/>
      <c r="K239" s="32">
        <f t="shared" si="53"/>
        <v>-0.15548399999534013</v>
      </c>
      <c r="L239" s="32"/>
      <c r="M239" s="32"/>
      <c r="O239" s="32">
        <f t="shared" ca="1" si="57"/>
        <v>-0.15239077512268295</v>
      </c>
      <c r="P239" s="32">
        <f t="shared" si="50"/>
        <v>-0.1812168640558513</v>
      </c>
      <c r="Q239" s="33">
        <f t="shared" si="51"/>
        <v>44067.5504</v>
      </c>
      <c r="R239">
        <f t="shared" si="55"/>
        <v>6.6218029275674762E-4</v>
      </c>
      <c r="S239" s="4">
        <v>1</v>
      </c>
      <c r="T239">
        <f t="shared" si="52"/>
        <v>6.6218029275674762E-4</v>
      </c>
      <c r="X239">
        <f t="shared" si="56"/>
        <v>2.5732864060511174E-2</v>
      </c>
    </row>
    <row r="240" spans="1:24" ht="12.95" customHeight="1" x14ac:dyDescent="0.2">
      <c r="A240" s="85" t="s">
        <v>704</v>
      </c>
      <c r="B240" s="86" t="s">
        <v>33</v>
      </c>
      <c r="C240" s="87">
        <v>59086.055</v>
      </c>
      <c r="D240" s="87" t="s">
        <v>705</v>
      </c>
      <c r="E240" s="32">
        <f t="shared" si="48"/>
        <v>9285.9232764871667</v>
      </c>
      <c r="F240" s="32">
        <f t="shared" si="49"/>
        <v>9286</v>
      </c>
      <c r="G240" s="32">
        <f t="shared" si="54"/>
        <v>-0.15088399999513058</v>
      </c>
      <c r="H240" s="32"/>
      <c r="K240" s="32">
        <f t="shared" si="53"/>
        <v>-0.15088399999513058</v>
      </c>
      <c r="L240" s="32"/>
      <c r="M240" s="32"/>
      <c r="O240" s="32">
        <f t="shared" ca="1" si="57"/>
        <v>-0.15239077512268295</v>
      </c>
      <c r="P240" s="32">
        <f t="shared" si="50"/>
        <v>-0.1812168640558513</v>
      </c>
      <c r="Q240" s="33">
        <f t="shared" si="51"/>
        <v>44067.555</v>
      </c>
      <c r="R240">
        <f t="shared" si="55"/>
        <v>9.2008264212616281E-4</v>
      </c>
      <c r="S240" s="4">
        <v>1</v>
      </c>
      <c r="T240">
        <f t="shared" si="52"/>
        <v>9.2008264212616281E-4</v>
      </c>
      <c r="X240">
        <f t="shared" si="56"/>
        <v>3.0332864060720721E-2</v>
      </c>
    </row>
    <row r="241" spans="1:24" ht="12.95" customHeight="1" x14ac:dyDescent="0.2">
      <c r="A241" s="85" t="s">
        <v>704</v>
      </c>
      <c r="B241" s="86" t="s">
        <v>33</v>
      </c>
      <c r="C241" s="87">
        <v>59086.055399999997</v>
      </c>
      <c r="D241" s="87" t="s">
        <v>706</v>
      </c>
      <c r="E241" s="32">
        <f t="shared" si="48"/>
        <v>9285.9234798845118</v>
      </c>
      <c r="F241" s="32">
        <f t="shared" si="49"/>
        <v>9286</v>
      </c>
      <c r="G241" s="32">
        <f t="shared" si="54"/>
        <v>-0.15048399999795947</v>
      </c>
      <c r="H241" s="32"/>
      <c r="K241" s="32">
        <f t="shared" si="53"/>
        <v>-0.15048399999795947</v>
      </c>
      <c r="L241" s="32"/>
      <c r="M241" s="32"/>
      <c r="O241" s="32">
        <f t="shared" ca="1" si="57"/>
        <v>-0.15239077512268295</v>
      </c>
      <c r="P241" s="32">
        <f t="shared" si="50"/>
        <v>-0.1812168640558513</v>
      </c>
      <c r="Q241" s="33">
        <f t="shared" si="51"/>
        <v>44067.555399999997</v>
      </c>
      <c r="R241">
        <f t="shared" si="55"/>
        <v>9.4450893320085941E-4</v>
      </c>
      <c r="S241" s="4">
        <v>1</v>
      </c>
      <c r="T241">
        <f t="shared" si="52"/>
        <v>9.4450893320085941E-4</v>
      </c>
      <c r="X241">
        <f t="shared" si="56"/>
        <v>3.0732864057891829E-2</v>
      </c>
    </row>
    <row r="242" spans="1:24" ht="12.95" customHeight="1" x14ac:dyDescent="0.2">
      <c r="A242" s="85" t="s">
        <v>704</v>
      </c>
      <c r="B242" s="86" t="s">
        <v>47</v>
      </c>
      <c r="C242" s="87">
        <v>59090.974999999999</v>
      </c>
      <c r="D242" s="87" t="s">
        <v>648</v>
      </c>
      <c r="E242" s="32">
        <f t="shared" si="48"/>
        <v>9288.4250638413432</v>
      </c>
      <c r="F242" s="32">
        <f t="shared" si="49"/>
        <v>9288.5</v>
      </c>
      <c r="G242" s="32">
        <f t="shared" si="54"/>
        <v>-0.14736899999843445</v>
      </c>
      <c r="H242" s="32"/>
      <c r="K242" s="32">
        <f t="shared" si="53"/>
        <v>-0.14736899999843445</v>
      </c>
      <c r="L242" s="32"/>
      <c r="M242" s="32"/>
      <c r="O242" s="32">
        <f t="shared" ca="1" si="57"/>
        <v>-0.15245913457244842</v>
      </c>
      <c r="P242" s="32">
        <f t="shared" si="50"/>
        <v>-0.18133763940691597</v>
      </c>
      <c r="Q242" s="33">
        <f t="shared" si="51"/>
        <v>44072.474999999999</v>
      </c>
      <c r="R242">
        <f t="shared" si="55"/>
        <v>1.1538684632634438E-3</v>
      </c>
      <c r="S242" s="4">
        <v>1</v>
      </c>
      <c r="T242">
        <f t="shared" si="52"/>
        <v>1.1538684632634438E-3</v>
      </c>
      <c r="X242">
        <f t="shared" si="56"/>
        <v>3.3968639408481521E-2</v>
      </c>
    </row>
    <row r="243" spans="1:24" ht="12.95" customHeight="1" x14ac:dyDescent="0.2">
      <c r="A243" s="85" t="s">
        <v>704</v>
      </c>
      <c r="B243" s="86" t="s">
        <v>47</v>
      </c>
      <c r="C243" s="87">
        <v>59090.981</v>
      </c>
      <c r="D243" s="87" t="s">
        <v>705</v>
      </c>
      <c r="E243" s="32">
        <f t="shared" si="48"/>
        <v>9288.4281148015307</v>
      </c>
      <c r="F243" s="32">
        <f t="shared" si="49"/>
        <v>9288.5</v>
      </c>
      <c r="G243" s="32">
        <f t="shared" si="54"/>
        <v>-0.14136899999721209</v>
      </c>
      <c r="H243" s="32"/>
      <c r="K243" s="32">
        <f t="shared" si="53"/>
        <v>-0.14136899999721209</v>
      </c>
      <c r="L243" s="32"/>
      <c r="M243" s="32"/>
      <c r="O243" s="32">
        <f t="shared" ca="1" si="57"/>
        <v>-0.15245913457244842</v>
      </c>
      <c r="P243" s="32">
        <f t="shared" si="50"/>
        <v>-0.18133763940691597</v>
      </c>
      <c r="Q243" s="33">
        <f t="shared" si="51"/>
        <v>44072.481</v>
      </c>
      <c r="R243">
        <f t="shared" si="55"/>
        <v>1.5974921362629344E-3</v>
      </c>
      <c r="S243" s="4">
        <v>1</v>
      </c>
      <c r="T243">
        <f t="shared" si="52"/>
        <v>1.5974921362629344E-3</v>
      </c>
      <c r="X243">
        <f t="shared" si="56"/>
        <v>3.9968639409703882E-2</v>
      </c>
    </row>
    <row r="244" spans="1:24" ht="12.95" customHeight="1" x14ac:dyDescent="0.2">
      <c r="A244" s="85" t="s">
        <v>704</v>
      </c>
      <c r="B244" s="86" t="s">
        <v>47</v>
      </c>
      <c r="C244" s="87">
        <v>59090.982000000004</v>
      </c>
      <c r="D244" s="87" t="s">
        <v>66</v>
      </c>
      <c r="E244" s="32">
        <f t="shared" si="48"/>
        <v>9288.428623294898</v>
      </c>
      <c r="F244" s="32">
        <f t="shared" si="49"/>
        <v>9288.5</v>
      </c>
      <c r="G244" s="32">
        <f t="shared" si="54"/>
        <v>-0.14036899999337038</v>
      </c>
      <c r="H244" s="32"/>
      <c r="K244" s="32">
        <f t="shared" si="53"/>
        <v>-0.14036899999337038</v>
      </c>
      <c r="L244" s="32"/>
      <c r="M244" s="32"/>
      <c r="O244" s="32">
        <f t="shared" ca="1" si="57"/>
        <v>-0.15245913457244842</v>
      </c>
      <c r="P244" s="32">
        <f t="shared" si="50"/>
        <v>-0.18133763940691597</v>
      </c>
      <c r="Q244" s="33">
        <f t="shared" si="51"/>
        <v>44072.482000000004</v>
      </c>
      <c r="R244">
        <f t="shared" si="55"/>
        <v>1.6784294153971209E-3</v>
      </c>
      <c r="S244" s="4">
        <v>1</v>
      </c>
      <c r="T244">
        <f t="shared" si="52"/>
        <v>1.6784294153971209E-3</v>
      </c>
      <c r="X244">
        <f t="shared" si="56"/>
        <v>4.0968639413545588E-2</v>
      </c>
    </row>
    <row r="245" spans="1:24" ht="12.95" customHeight="1" x14ac:dyDescent="0.2">
      <c r="A245" s="85" t="s">
        <v>704</v>
      </c>
      <c r="B245" s="86" t="s">
        <v>47</v>
      </c>
      <c r="C245" s="87">
        <v>59090.991000000002</v>
      </c>
      <c r="D245" s="87" t="s">
        <v>706</v>
      </c>
      <c r="E245" s="32">
        <f t="shared" si="48"/>
        <v>9288.4331997351801</v>
      </c>
      <c r="F245" s="32">
        <f t="shared" si="49"/>
        <v>9288.5</v>
      </c>
      <c r="G245" s="32">
        <f t="shared" si="54"/>
        <v>-0.13136899999517482</v>
      </c>
      <c r="H245" s="32"/>
      <c r="K245" s="32">
        <f t="shared" si="53"/>
        <v>-0.13136899999517482</v>
      </c>
      <c r="L245" s="32"/>
      <c r="M245" s="32"/>
      <c r="O245" s="32">
        <f t="shared" ca="1" si="57"/>
        <v>-0.15245913457244842</v>
      </c>
      <c r="P245" s="32">
        <f t="shared" si="50"/>
        <v>-0.18133763940691597</v>
      </c>
      <c r="Q245" s="33">
        <f t="shared" si="51"/>
        <v>44072.491000000002</v>
      </c>
      <c r="R245">
        <f t="shared" si="55"/>
        <v>2.4968649246606108E-3</v>
      </c>
      <c r="S245" s="4">
        <v>1</v>
      </c>
      <c r="T245">
        <f t="shared" si="52"/>
        <v>2.4968649246606108E-3</v>
      </c>
      <c r="X245">
        <f t="shared" si="56"/>
        <v>4.996863941174115E-2</v>
      </c>
    </row>
    <row r="246" spans="1:24" ht="12.95" customHeight="1" x14ac:dyDescent="0.2">
      <c r="A246" s="88" t="s">
        <v>707</v>
      </c>
      <c r="B246" s="83" t="s">
        <v>33</v>
      </c>
      <c r="C246" s="84">
        <v>59111.619599999998</v>
      </c>
      <c r="D246" s="84">
        <v>1E-4</v>
      </c>
      <c r="E246" s="32">
        <f t="shared" si="48"/>
        <v>9298.9227059576115</v>
      </c>
      <c r="F246" s="32">
        <f t="shared" si="49"/>
        <v>9299</v>
      </c>
      <c r="G246" s="32">
        <f t="shared" si="54"/>
        <v>-0.1520059999966179</v>
      </c>
      <c r="H246" s="32"/>
      <c r="K246" s="32">
        <f t="shared" si="53"/>
        <v>-0.1520059999966179</v>
      </c>
      <c r="L246" s="32"/>
      <c r="M246" s="32"/>
      <c r="O246" s="32">
        <f t="shared" ca="1" si="57"/>
        <v>-0.15274624426146349</v>
      </c>
      <c r="P246" s="32">
        <f t="shared" si="50"/>
        <v>-0.18184532510809415</v>
      </c>
      <c r="Q246" s="33">
        <f t="shared" si="51"/>
        <v>44093.119599999998</v>
      </c>
      <c r="R246">
        <f t="shared" si="55"/>
        <v>8.903853231083768E-4</v>
      </c>
      <c r="S246" s="4">
        <v>1</v>
      </c>
      <c r="T246">
        <f t="shared" si="52"/>
        <v>8.903853231083768E-4</v>
      </c>
      <c r="X246">
        <f t="shared" si="56"/>
        <v>2.9839325111476245E-2</v>
      </c>
    </row>
    <row r="247" spans="1:24" ht="12.95" customHeight="1" x14ac:dyDescent="0.2">
      <c r="A247" s="91" t="s">
        <v>709</v>
      </c>
      <c r="B247" s="90" t="s">
        <v>33</v>
      </c>
      <c r="C247" s="96">
        <v>59111.619599999998</v>
      </c>
      <c r="D247" s="89">
        <v>1E-4</v>
      </c>
      <c r="E247" s="32">
        <f t="shared" si="48"/>
        <v>9298.9227059576115</v>
      </c>
      <c r="F247" s="32">
        <f t="shared" si="49"/>
        <v>9299</v>
      </c>
      <c r="G247" s="32">
        <f t="shared" si="54"/>
        <v>-0.1520059999966179</v>
      </c>
      <c r="H247" s="32"/>
      <c r="K247" s="32">
        <f t="shared" si="53"/>
        <v>-0.1520059999966179</v>
      </c>
      <c r="L247" s="32"/>
      <c r="M247" s="32"/>
      <c r="O247" s="32">
        <f t="shared" ca="1" si="57"/>
        <v>-0.15274624426146349</v>
      </c>
      <c r="P247" s="32">
        <f t="shared" si="50"/>
        <v>-0.18184532510809415</v>
      </c>
      <c r="Q247" s="33">
        <f t="shared" si="51"/>
        <v>44093.119599999998</v>
      </c>
      <c r="R247">
        <f t="shared" si="55"/>
        <v>8.903853231083768E-4</v>
      </c>
      <c r="S247" s="4">
        <v>1</v>
      </c>
      <c r="T247">
        <f t="shared" si="52"/>
        <v>8.903853231083768E-4</v>
      </c>
      <c r="X247">
        <f t="shared" si="56"/>
        <v>2.9839325111476245E-2</v>
      </c>
    </row>
    <row r="248" spans="1:24" ht="12.95" customHeight="1" x14ac:dyDescent="0.2">
      <c r="A248" s="88" t="s">
        <v>707</v>
      </c>
      <c r="B248" s="83" t="s">
        <v>33</v>
      </c>
      <c r="C248" s="84">
        <v>59129.318899999998</v>
      </c>
      <c r="D248" s="84">
        <v>1E-4</v>
      </c>
      <c r="E248" s="32">
        <f t="shared" si="48"/>
        <v>9307.9226825669157</v>
      </c>
      <c r="F248" s="32">
        <f t="shared" si="49"/>
        <v>9308</v>
      </c>
      <c r="G248" s="32">
        <f t="shared" si="54"/>
        <v>-0.15205199999763863</v>
      </c>
      <c r="H248" s="32"/>
      <c r="K248" s="32">
        <f t="shared" si="53"/>
        <v>-0.15205199999763863</v>
      </c>
      <c r="L248" s="32"/>
      <c r="M248" s="32"/>
      <c r="O248" s="32">
        <f t="shared" ca="1" si="57"/>
        <v>-0.1529923382806192</v>
      </c>
      <c r="P248" s="32">
        <f t="shared" si="50"/>
        <v>-0.18228103614344088</v>
      </c>
      <c r="Q248" s="33">
        <f t="shared" si="51"/>
        <v>44110.818899999998</v>
      </c>
      <c r="R248">
        <f t="shared" si="55"/>
        <v>9.1379462630421866E-4</v>
      </c>
      <c r="S248" s="4">
        <v>1</v>
      </c>
      <c r="T248">
        <f t="shared" si="52"/>
        <v>9.1379462630421866E-4</v>
      </c>
      <c r="X248">
        <f t="shared" si="56"/>
        <v>3.0229036145802246E-2</v>
      </c>
    </row>
    <row r="249" spans="1:24" ht="12.95" customHeight="1" x14ac:dyDescent="0.2">
      <c r="A249" s="91" t="s">
        <v>709</v>
      </c>
      <c r="B249" s="90" t="s">
        <v>33</v>
      </c>
      <c r="C249" s="96">
        <v>59129.318899999998</v>
      </c>
      <c r="D249" s="89">
        <v>1E-4</v>
      </c>
      <c r="E249" s="32">
        <f t="shared" si="48"/>
        <v>9307.9226825669157</v>
      </c>
      <c r="F249" s="32">
        <f t="shared" si="49"/>
        <v>9308</v>
      </c>
      <c r="G249" s="32">
        <f t="shared" si="54"/>
        <v>-0.15205199999763863</v>
      </c>
      <c r="H249" s="32"/>
      <c r="K249" s="32">
        <f t="shared" si="53"/>
        <v>-0.15205199999763863</v>
      </c>
      <c r="L249" s="32"/>
      <c r="M249" s="32"/>
      <c r="O249" s="32">
        <f t="shared" ca="1" si="57"/>
        <v>-0.1529923382806192</v>
      </c>
      <c r="P249" s="32">
        <f t="shared" si="50"/>
        <v>-0.18228103614344088</v>
      </c>
      <c r="Q249" s="33">
        <f t="shared" si="51"/>
        <v>44110.818899999998</v>
      </c>
      <c r="R249">
        <f t="shared" si="55"/>
        <v>9.1379462630421866E-4</v>
      </c>
      <c r="S249" s="4">
        <v>1</v>
      </c>
      <c r="T249">
        <f t="shared" si="52"/>
        <v>9.1379462630421866E-4</v>
      </c>
      <c r="X249">
        <f t="shared" si="56"/>
        <v>3.0229036145802246E-2</v>
      </c>
    </row>
    <row r="250" spans="1:24" ht="12.95" customHeight="1" x14ac:dyDescent="0.2">
      <c r="A250" s="89" t="s">
        <v>710</v>
      </c>
      <c r="B250" s="90" t="s">
        <v>33</v>
      </c>
      <c r="C250" s="96">
        <v>59457.7376</v>
      </c>
      <c r="D250" s="89">
        <v>5.9999999999999995E-4</v>
      </c>
      <c r="E250" s="32">
        <f t="shared" si="48"/>
        <v>9474.9214123504917</v>
      </c>
      <c r="F250" s="32">
        <f t="shared" si="49"/>
        <v>9475</v>
      </c>
      <c r="G250" s="32">
        <f t="shared" si="54"/>
        <v>-0.15454999999928987</v>
      </c>
      <c r="H250" s="32"/>
      <c r="K250" s="32">
        <f t="shared" si="53"/>
        <v>-0.15454999999928987</v>
      </c>
      <c r="L250" s="32"/>
      <c r="M250" s="32"/>
      <c r="O250" s="32">
        <f t="shared" ca="1" si="57"/>
        <v>-0.15755874952495341</v>
      </c>
      <c r="P250" s="32">
        <f t="shared" si="50"/>
        <v>-0.1904583201389321</v>
      </c>
      <c r="Q250" s="33">
        <f t="shared" si="51"/>
        <v>44439.2376</v>
      </c>
      <c r="R250">
        <f t="shared" si="55"/>
        <v>1.2894074552510361E-3</v>
      </c>
      <c r="S250" s="4">
        <v>1</v>
      </c>
      <c r="T250">
        <f t="shared" si="52"/>
        <v>1.2894074552510361E-3</v>
      </c>
      <c r="X250">
        <f t="shared" si="56"/>
        <v>3.5908320139642236E-2</v>
      </c>
    </row>
    <row r="251" spans="1:24" ht="12.95" customHeight="1" x14ac:dyDescent="0.2">
      <c r="A251" s="89" t="s">
        <v>710</v>
      </c>
      <c r="B251" s="90" t="s">
        <v>33</v>
      </c>
      <c r="C251" s="96">
        <v>59459.700400000002</v>
      </c>
      <c r="D251" s="89">
        <v>2.9999999999999997E-4</v>
      </c>
      <c r="E251" s="32">
        <f t="shared" si="48"/>
        <v>9475.9194831266668</v>
      </c>
      <c r="F251" s="32">
        <f t="shared" si="49"/>
        <v>9476</v>
      </c>
      <c r="G251" s="32">
        <f t="shared" si="54"/>
        <v>-0.15834399999585003</v>
      </c>
      <c r="H251" s="32"/>
      <c r="K251" s="32">
        <f t="shared" si="53"/>
        <v>-0.15834399999585003</v>
      </c>
      <c r="L251" s="32"/>
      <c r="M251" s="32"/>
      <c r="O251" s="32">
        <f t="shared" ca="1" si="57"/>
        <v>-0.15758609330485962</v>
      </c>
      <c r="P251" s="32">
        <f t="shared" si="50"/>
        <v>-0.1905078141903836</v>
      </c>
      <c r="Q251" s="33">
        <f t="shared" si="51"/>
        <v>44441.200400000002</v>
      </c>
      <c r="R251">
        <f t="shared" si="55"/>
        <v>1.034510943540479E-3</v>
      </c>
      <c r="S251" s="4">
        <v>1</v>
      </c>
      <c r="T251">
        <f t="shared" si="52"/>
        <v>1.034510943540479E-3</v>
      </c>
      <c r="X251">
        <f t="shared" si="56"/>
        <v>3.2163814194533569E-2</v>
      </c>
    </row>
    <row r="252" spans="1:24" ht="12.95" customHeight="1" x14ac:dyDescent="0.2">
      <c r="A252" s="89" t="s">
        <v>710</v>
      </c>
      <c r="B252" s="90" t="s">
        <v>33</v>
      </c>
      <c r="C252" s="96">
        <v>59477.399400000002</v>
      </c>
      <c r="D252" s="89">
        <v>1E-4</v>
      </c>
      <c r="E252" s="32">
        <f t="shared" si="48"/>
        <v>9484.9193071879636</v>
      </c>
      <c r="F252" s="32">
        <f t="shared" si="49"/>
        <v>9485</v>
      </c>
      <c r="G252" s="32">
        <f t="shared" si="54"/>
        <v>-0.15868999998929212</v>
      </c>
      <c r="H252" s="32"/>
      <c r="K252" s="32">
        <f t="shared" si="53"/>
        <v>-0.15868999998929212</v>
      </c>
      <c r="L252" s="32"/>
      <c r="M252" s="32"/>
      <c r="O252" s="32">
        <f t="shared" ca="1" si="57"/>
        <v>-0.15783218732401538</v>
      </c>
      <c r="P252" s="32">
        <f t="shared" si="50"/>
        <v>-0.19095354366006639</v>
      </c>
      <c r="Q252" s="33">
        <f t="shared" si="51"/>
        <v>44458.899400000002</v>
      </c>
      <c r="R252">
        <f t="shared" si="55"/>
        <v>1.0409362501959587E-3</v>
      </c>
      <c r="S252" s="4">
        <v>1</v>
      </c>
      <c r="T252">
        <f t="shared" si="52"/>
        <v>1.0409362501959587E-3</v>
      </c>
      <c r="X252">
        <f t="shared" si="56"/>
        <v>3.2263543670774275E-2</v>
      </c>
    </row>
    <row r="253" spans="1:24" ht="12.95" customHeight="1" x14ac:dyDescent="0.2">
      <c r="A253" s="93" t="s">
        <v>711</v>
      </c>
      <c r="B253" s="92" t="s">
        <v>33</v>
      </c>
      <c r="C253" s="96">
        <v>59809.7503</v>
      </c>
      <c r="D253" s="89">
        <v>2.9999999999999997E-4</v>
      </c>
      <c r="E253" s="32">
        <f t="shared" si="48"/>
        <v>9653.9175345800923</v>
      </c>
      <c r="F253" s="32">
        <f t="shared" si="49"/>
        <v>9654</v>
      </c>
      <c r="G253" s="32">
        <f t="shared" si="54"/>
        <v>-0.16217599999799859</v>
      </c>
      <c r="H253" s="32"/>
      <c r="K253" s="32">
        <f t="shared" si="53"/>
        <v>-0.16217599999799859</v>
      </c>
      <c r="L253" s="32"/>
      <c r="M253" s="32"/>
      <c r="O253" s="32">
        <f t="shared" ca="1" si="57"/>
        <v>-0.16245328612816201</v>
      </c>
      <c r="P253" s="32">
        <f t="shared" si="50"/>
        <v>-0.19941794598113988</v>
      </c>
      <c r="Q253" s="33">
        <f t="shared" si="51"/>
        <v>44791.2503</v>
      </c>
      <c r="R253">
        <f t="shared" si="55"/>
        <v>1.3869625406112136E-3</v>
      </c>
      <c r="S253" s="4">
        <v>1</v>
      </c>
      <c r="T253">
        <f t="shared" si="52"/>
        <v>1.3869625406112136E-3</v>
      </c>
      <c r="X253">
        <f t="shared" si="56"/>
        <v>3.7241945983141289E-2</v>
      </c>
    </row>
    <row r="254" spans="1:24" ht="12.95" customHeight="1" x14ac:dyDescent="0.2">
      <c r="A254" s="93" t="s">
        <v>711</v>
      </c>
      <c r="B254" s="92" t="s">
        <v>33</v>
      </c>
      <c r="C254" s="96">
        <v>59815.649700000002</v>
      </c>
      <c r="D254" s="89">
        <v>2.9999999999999997E-4</v>
      </c>
      <c r="E254" s="32">
        <f t="shared" si="48"/>
        <v>9656.917340335629</v>
      </c>
      <c r="F254" s="32">
        <f t="shared" si="49"/>
        <v>9657</v>
      </c>
      <c r="G254" s="32">
        <f t="shared" si="54"/>
        <v>-0.16255799999635201</v>
      </c>
      <c r="H254" s="32"/>
      <c r="K254" s="32">
        <f t="shared" si="53"/>
        <v>-0.16255799999635201</v>
      </c>
      <c r="L254" s="32"/>
      <c r="M254" s="32"/>
      <c r="O254" s="32">
        <f t="shared" ca="1" si="57"/>
        <v>-0.16253531746788058</v>
      </c>
      <c r="P254" s="32">
        <f t="shared" si="50"/>
        <v>-0.19956982421493019</v>
      </c>
      <c r="Q254" s="33">
        <f t="shared" si="51"/>
        <v>44797.149700000002</v>
      </c>
      <c r="R254">
        <f t="shared" si="55"/>
        <v>1.3698751319869305E-3</v>
      </c>
      <c r="S254" s="4">
        <v>1</v>
      </c>
      <c r="T254">
        <f t="shared" si="52"/>
        <v>1.3698751319869305E-3</v>
      </c>
      <c r="X254">
        <f t="shared" si="56"/>
        <v>3.7011824218578182E-2</v>
      </c>
    </row>
    <row r="255" spans="1:24" ht="12.95" customHeight="1" x14ac:dyDescent="0.2">
      <c r="A255" s="94" t="s">
        <v>712</v>
      </c>
      <c r="B255" s="95" t="s">
        <v>47</v>
      </c>
      <c r="C255" s="97">
        <v>59853.979199999943</v>
      </c>
      <c r="D255" s="98" t="s">
        <v>648</v>
      </c>
      <c r="E255" s="32">
        <f t="shared" si="48"/>
        <v>9676.4076367567213</v>
      </c>
      <c r="F255" s="32">
        <f t="shared" si="49"/>
        <v>9676.5</v>
      </c>
      <c r="G255" s="32">
        <f t="shared" si="54"/>
        <v>-0.18164100005378714</v>
      </c>
      <c r="H255" s="32"/>
      <c r="K255" s="32">
        <f t="shared" si="53"/>
        <v>-0.18164100005378714</v>
      </c>
      <c r="L255" s="32"/>
      <c r="M255" s="32"/>
      <c r="O255" s="32">
        <f t="shared" ca="1" si="57"/>
        <v>-0.16306852117605131</v>
      </c>
      <c r="P255" s="32">
        <f t="shared" si="50"/>
        <v>-0.20055841239183819</v>
      </c>
      <c r="Q255" s="33">
        <f t="shared" si="51"/>
        <v>44835.479199999943</v>
      </c>
      <c r="R255">
        <f t="shared" si="55"/>
        <v>3.5786848956784623E-4</v>
      </c>
      <c r="S255" s="4">
        <v>1</v>
      </c>
      <c r="T255">
        <f t="shared" si="52"/>
        <v>3.5786848956784623E-4</v>
      </c>
      <c r="X255">
        <f t="shared" si="56"/>
        <v>1.8917412338051054E-2</v>
      </c>
    </row>
    <row r="256" spans="1:24" ht="12.95" customHeight="1" x14ac:dyDescent="0.2">
      <c r="A256" s="93" t="s">
        <v>711</v>
      </c>
      <c r="B256" s="92" t="s">
        <v>33</v>
      </c>
      <c r="C256" s="96">
        <v>59894.3105</v>
      </c>
      <c r="D256" s="89">
        <v>1E-4</v>
      </c>
      <c r="E256" s="32">
        <f t="shared" si="48"/>
        <v>9696.9158351952683</v>
      </c>
      <c r="F256" s="32">
        <f t="shared" si="49"/>
        <v>9697</v>
      </c>
      <c r="G256" s="32">
        <f t="shared" si="54"/>
        <v>-0.16551800000161165</v>
      </c>
      <c r="H256" s="32"/>
      <c r="K256" s="32">
        <f t="shared" si="53"/>
        <v>-0.16551800000161165</v>
      </c>
      <c r="L256" s="32"/>
      <c r="M256" s="32"/>
      <c r="O256" s="32">
        <f t="shared" ca="1" si="57"/>
        <v>-0.1636290686641283</v>
      </c>
      <c r="P256" s="32">
        <f t="shared" si="50"/>
        <v>-0.20160027590308807</v>
      </c>
      <c r="Q256" s="33">
        <f t="shared" si="51"/>
        <v>44875.8105</v>
      </c>
      <c r="R256">
        <f t="shared" si="55"/>
        <v>1.3019306342302659E-3</v>
      </c>
      <c r="S256" s="4">
        <v>1</v>
      </c>
      <c r="T256">
        <f t="shared" si="52"/>
        <v>1.3019306342302659E-3</v>
      </c>
      <c r="X256">
        <f t="shared" si="56"/>
        <v>3.6082275901476418E-2</v>
      </c>
    </row>
    <row r="257" spans="3:17" ht="12.95" customHeight="1" x14ac:dyDescent="0.2">
      <c r="C257" s="51"/>
      <c r="D257" s="51"/>
      <c r="E257" s="32"/>
      <c r="F257" s="32"/>
      <c r="G257" s="32"/>
      <c r="H257" s="32"/>
      <c r="I257" s="32"/>
      <c r="J257" s="32"/>
      <c r="K257" s="32"/>
      <c r="L257" s="32"/>
      <c r="M257" s="32"/>
      <c r="O257" s="32"/>
      <c r="P257" s="32"/>
      <c r="Q257" s="33"/>
    </row>
    <row r="258" spans="3:17" ht="12.95" customHeight="1" x14ac:dyDescent="0.2">
      <c r="C258" s="51"/>
      <c r="D258" s="51"/>
      <c r="E258" s="32"/>
      <c r="F258" s="32"/>
      <c r="G258" s="32"/>
      <c r="H258" s="32"/>
      <c r="I258" s="32"/>
      <c r="J258" s="32"/>
      <c r="K258" s="32"/>
      <c r="L258" s="32"/>
      <c r="M258" s="32"/>
      <c r="O258" s="32"/>
      <c r="P258" s="32"/>
      <c r="Q258" s="33"/>
    </row>
    <row r="259" spans="3:17" ht="12.95" customHeight="1" x14ac:dyDescent="0.2">
      <c r="C259" s="51"/>
      <c r="D259" s="51"/>
      <c r="E259" s="32"/>
      <c r="F259" s="32"/>
      <c r="G259" s="32"/>
      <c r="H259" s="32"/>
      <c r="I259" s="32"/>
      <c r="J259" s="32"/>
      <c r="K259" s="32"/>
      <c r="L259" s="32"/>
      <c r="M259" s="32"/>
      <c r="O259" s="32"/>
      <c r="P259" s="32"/>
      <c r="Q259" s="33"/>
    </row>
    <row r="260" spans="3:17" ht="12.95" customHeight="1" x14ac:dyDescent="0.2">
      <c r="C260" s="51"/>
      <c r="D260" s="51"/>
      <c r="E260" s="32"/>
      <c r="F260" s="32"/>
      <c r="G260" s="32"/>
      <c r="H260" s="32"/>
      <c r="I260" s="32"/>
      <c r="J260" s="32"/>
      <c r="K260" s="32"/>
      <c r="L260" s="32"/>
      <c r="M260" s="32"/>
      <c r="O260" s="32"/>
      <c r="P260" s="32"/>
      <c r="Q260" s="33"/>
    </row>
    <row r="261" spans="3:17" ht="12.95" customHeight="1" x14ac:dyDescent="0.2">
      <c r="C261" s="51"/>
      <c r="D261" s="51"/>
      <c r="E261" s="32"/>
      <c r="F261" s="32"/>
      <c r="G261" s="32"/>
      <c r="H261" s="32"/>
      <c r="I261" s="32"/>
      <c r="J261" s="32"/>
      <c r="K261" s="32"/>
      <c r="L261" s="32"/>
      <c r="M261" s="32"/>
      <c r="O261" s="32"/>
      <c r="P261" s="32"/>
      <c r="Q261" s="33"/>
    </row>
    <row r="262" spans="3:17" ht="12.95" customHeight="1" x14ac:dyDescent="0.2">
      <c r="C262" s="51"/>
      <c r="D262" s="51"/>
      <c r="E262" s="32"/>
      <c r="F262" s="32"/>
      <c r="G262" s="32"/>
      <c r="H262" s="32"/>
      <c r="I262" s="32"/>
      <c r="J262" s="32"/>
      <c r="K262" s="32"/>
      <c r="L262" s="32"/>
      <c r="M262" s="32"/>
      <c r="O262" s="32"/>
      <c r="P262" s="32"/>
      <c r="Q262" s="33"/>
    </row>
    <row r="263" spans="3:17" ht="12.95" customHeight="1" x14ac:dyDescent="0.2">
      <c r="C263" s="51"/>
      <c r="D263" s="51"/>
      <c r="E263" s="32"/>
      <c r="F263" s="32"/>
      <c r="G263" s="32"/>
      <c r="H263" s="32"/>
      <c r="I263" s="32"/>
      <c r="J263" s="32"/>
      <c r="K263" s="32"/>
      <c r="L263" s="32"/>
      <c r="M263" s="32"/>
      <c r="O263" s="32"/>
      <c r="P263" s="32"/>
      <c r="Q263" s="33"/>
    </row>
    <row r="264" spans="3:17" ht="12.95" customHeight="1" x14ac:dyDescent="0.2">
      <c r="C264" s="51"/>
      <c r="D264" s="51"/>
      <c r="E264" s="32"/>
      <c r="F264" s="32"/>
      <c r="G264" s="32"/>
      <c r="H264" s="32"/>
      <c r="I264" s="32"/>
      <c r="J264" s="32"/>
      <c r="K264" s="32"/>
      <c r="L264" s="32"/>
      <c r="M264" s="32"/>
      <c r="O264" s="32"/>
      <c r="P264" s="32"/>
      <c r="Q264" s="33"/>
    </row>
    <row r="265" spans="3:17" ht="12.95" customHeight="1" x14ac:dyDescent="0.2">
      <c r="C265" s="51"/>
      <c r="D265" s="51"/>
      <c r="E265" s="32"/>
      <c r="F265" s="32"/>
      <c r="G265" s="32"/>
      <c r="H265" s="32"/>
      <c r="I265" s="32"/>
      <c r="J265" s="32"/>
      <c r="K265" s="32"/>
      <c r="L265" s="32"/>
      <c r="M265" s="32"/>
      <c r="O265" s="32"/>
      <c r="P265" s="32"/>
      <c r="Q265" s="33"/>
    </row>
    <row r="266" spans="3:17" ht="12.95" customHeight="1" x14ac:dyDescent="0.2">
      <c r="C266" s="51"/>
      <c r="D266" s="51"/>
      <c r="E266" s="32"/>
      <c r="F266" s="32"/>
      <c r="G266" s="32"/>
      <c r="H266" s="32"/>
      <c r="I266" s="32"/>
      <c r="J266" s="32"/>
      <c r="K266" s="32"/>
      <c r="L266" s="32"/>
      <c r="M266" s="32"/>
      <c r="O266" s="32"/>
      <c r="P266" s="32"/>
      <c r="Q266" s="33"/>
    </row>
    <row r="267" spans="3:17" ht="12.95" customHeight="1" x14ac:dyDescent="0.2">
      <c r="C267" s="51"/>
      <c r="D267" s="51"/>
      <c r="E267" s="32"/>
      <c r="F267" s="32"/>
      <c r="G267" s="32"/>
      <c r="H267" s="32"/>
      <c r="I267" s="32"/>
      <c r="J267" s="32"/>
      <c r="K267" s="32"/>
      <c r="L267" s="32"/>
      <c r="M267" s="32"/>
      <c r="O267" s="32"/>
      <c r="P267" s="32"/>
      <c r="Q267" s="33"/>
    </row>
    <row r="268" spans="3:17" ht="12.95" customHeight="1" x14ac:dyDescent="0.2">
      <c r="C268" s="51"/>
      <c r="D268" s="51"/>
      <c r="E268" s="32"/>
      <c r="F268" s="32"/>
      <c r="G268" s="32"/>
      <c r="H268" s="32"/>
      <c r="I268" s="32"/>
      <c r="J268" s="32"/>
      <c r="K268" s="32"/>
      <c r="L268" s="32"/>
      <c r="M268" s="32"/>
      <c r="O268" s="32"/>
      <c r="P268" s="32"/>
      <c r="Q268" s="33"/>
    </row>
    <row r="269" spans="3:17" ht="12.95" customHeight="1" x14ac:dyDescent="0.2">
      <c r="C269" s="51"/>
      <c r="D269" s="51"/>
      <c r="E269" s="32"/>
      <c r="F269" s="32"/>
      <c r="G269" s="32"/>
      <c r="H269" s="32"/>
      <c r="I269" s="32"/>
      <c r="J269" s="32"/>
      <c r="K269" s="32"/>
      <c r="L269" s="32"/>
      <c r="M269" s="32"/>
      <c r="O269" s="32"/>
      <c r="P269" s="32"/>
      <c r="Q269" s="33"/>
    </row>
    <row r="270" spans="3:17" ht="12.95" customHeight="1" x14ac:dyDescent="0.2">
      <c r="C270" s="51"/>
      <c r="D270" s="51"/>
      <c r="E270" s="32"/>
      <c r="F270" s="32"/>
      <c r="G270" s="32"/>
      <c r="H270" s="32"/>
      <c r="I270" s="32"/>
      <c r="J270" s="32"/>
      <c r="K270" s="32"/>
      <c r="L270" s="32"/>
      <c r="M270" s="32"/>
      <c r="O270" s="32"/>
      <c r="P270" s="32"/>
      <c r="Q270" s="33"/>
    </row>
    <row r="271" spans="3:17" ht="12.95" customHeight="1" x14ac:dyDescent="0.2">
      <c r="C271" s="51"/>
      <c r="D271" s="51"/>
      <c r="E271" s="32"/>
      <c r="F271" s="32"/>
      <c r="G271" s="32"/>
      <c r="H271" s="32"/>
      <c r="I271" s="32"/>
      <c r="J271" s="32"/>
      <c r="K271" s="32"/>
      <c r="L271" s="32"/>
      <c r="M271" s="32"/>
      <c r="O271" s="32"/>
      <c r="P271" s="32"/>
      <c r="Q271" s="33"/>
    </row>
    <row r="272" spans="3:17" ht="12.95" customHeight="1" x14ac:dyDescent="0.2">
      <c r="C272" s="51"/>
      <c r="D272" s="51"/>
      <c r="E272" s="32"/>
      <c r="F272" s="32"/>
      <c r="G272" s="32"/>
      <c r="H272" s="32"/>
      <c r="I272" s="32"/>
      <c r="J272" s="32"/>
      <c r="K272" s="32"/>
      <c r="L272" s="32"/>
      <c r="M272" s="32"/>
      <c r="O272" s="32"/>
      <c r="P272" s="32"/>
      <c r="Q272" s="33"/>
    </row>
    <row r="273" spans="3:17" ht="12.95" customHeight="1" x14ac:dyDescent="0.2">
      <c r="C273" s="51"/>
      <c r="D273" s="51"/>
      <c r="E273" s="32"/>
      <c r="F273" s="32"/>
      <c r="G273" s="32"/>
      <c r="H273" s="32"/>
      <c r="I273" s="32"/>
      <c r="J273" s="32"/>
      <c r="K273" s="32"/>
      <c r="L273" s="32"/>
      <c r="M273" s="32"/>
      <c r="O273" s="32"/>
      <c r="P273" s="32"/>
      <c r="Q273" s="33"/>
    </row>
    <row r="274" spans="3:17" ht="12.95" customHeight="1" x14ac:dyDescent="0.2">
      <c r="C274" s="51"/>
      <c r="D274" s="51"/>
      <c r="E274" s="32"/>
      <c r="F274" s="32"/>
      <c r="G274" s="32"/>
      <c r="H274" s="32"/>
      <c r="I274" s="32"/>
      <c r="J274" s="32"/>
      <c r="K274" s="32"/>
      <c r="L274" s="32"/>
      <c r="M274" s="32"/>
      <c r="O274" s="32"/>
      <c r="P274" s="32"/>
      <c r="Q274" s="33"/>
    </row>
    <row r="275" spans="3:17" ht="12.95" customHeight="1" x14ac:dyDescent="0.2">
      <c r="C275" s="51"/>
      <c r="D275" s="51"/>
      <c r="E275" s="32"/>
      <c r="F275" s="32"/>
      <c r="G275" s="32"/>
      <c r="H275" s="32"/>
      <c r="I275" s="32"/>
      <c r="J275" s="32"/>
      <c r="K275" s="32"/>
      <c r="L275" s="32"/>
      <c r="M275" s="32"/>
      <c r="O275" s="32"/>
      <c r="P275" s="32"/>
      <c r="Q275" s="33"/>
    </row>
    <row r="276" spans="3:17" ht="12.95" customHeight="1" x14ac:dyDescent="0.2">
      <c r="C276" s="51"/>
      <c r="D276" s="51"/>
      <c r="E276" s="32"/>
      <c r="F276" s="32"/>
      <c r="G276" s="32"/>
      <c r="H276" s="32"/>
      <c r="I276" s="32"/>
      <c r="J276" s="32"/>
      <c r="K276" s="32"/>
      <c r="L276" s="32"/>
      <c r="M276" s="32"/>
      <c r="O276" s="32"/>
      <c r="P276" s="32"/>
      <c r="Q276" s="33"/>
    </row>
    <row r="277" spans="3:17" ht="12.95" customHeight="1" x14ac:dyDescent="0.2">
      <c r="C277" s="51"/>
      <c r="D277" s="51"/>
      <c r="E277" s="32"/>
      <c r="F277" s="32"/>
      <c r="G277" s="32"/>
      <c r="H277" s="32"/>
      <c r="I277" s="32"/>
      <c r="J277" s="32"/>
      <c r="K277" s="32"/>
      <c r="L277" s="32"/>
      <c r="M277" s="32"/>
      <c r="O277" s="32"/>
      <c r="P277" s="32"/>
      <c r="Q277" s="33"/>
    </row>
    <row r="278" spans="3:17" ht="12.95" customHeight="1" x14ac:dyDescent="0.2">
      <c r="C278" s="51"/>
      <c r="D278" s="51"/>
      <c r="E278" s="32"/>
      <c r="F278" s="32"/>
      <c r="G278" s="32"/>
      <c r="H278" s="32"/>
      <c r="I278" s="32"/>
      <c r="J278" s="32"/>
      <c r="K278" s="32"/>
      <c r="L278" s="32"/>
      <c r="M278" s="32"/>
      <c r="O278" s="32"/>
      <c r="P278" s="32"/>
      <c r="Q278" s="33"/>
    </row>
    <row r="279" spans="3:17" ht="12.95" customHeight="1" x14ac:dyDescent="0.2">
      <c r="C279" s="51"/>
      <c r="D279" s="51"/>
      <c r="E279" s="32"/>
      <c r="F279" s="32"/>
      <c r="G279" s="32"/>
      <c r="H279" s="32"/>
      <c r="I279" s="32"/>
      <c r="J279" s="32"/>
      <c r="K279" s="32"/>
      <c r="L279" s="32"/>
      <c r="M279" s="32"/>
      <c r="O279" s="32"/>
      <c r="P279" s="32"/>
      <c r="Q279" s="33"/>
    </row>
    <row r="280" spans="3:17" ht="12.95" customHeight="1" x14ac:dyDescent="0.2">
      <c r="C280" s="51"/>
      <c r="D280" s="51"/>
      <c r="E280" s="32"/>
      <c r="F280" s="32"/>
      <c r="G280" s="32"/>
      <c r="H280" s="32"/>
      <c r="I280" s="32"/>
      <c r="J280" s="32"/>
      <c r="K280" s="32"/>
      <c r="L280" s="32"/>
      <c r="M280" s="32"/>
      <c r="O280" s="32"/>
      <c r="P280" s="32"/>
      <c r="Q280" s="33"/>
    </row>
    <row r="281" spans="3:17" ht="12.95" customHeight="1" x14ac:dyDescent="0.2">
      <c r="C281" s="51"/>
      <c r="D281" s="51"/>
      <c r="E281" s="32"/>
      <c r="F281" s="32"/>
      <c r="G281" s="32"/>
      <c r="H281" s="32"/>
      <c r="I281" s="32"/>
      <c r="J281" s="32"/>
      <c r="K281" s="32"/>
      <c r="L281" s="32"/>
      <c r="M281" s="32"/>
      <c r="O281" s="32"/>
      <c r="P281" s="32"/>
      <c r="Q281" s="33"/>
    </row>
    <row r="282" spans="3:17" ht="12.95" customHeight="1" x14ac:dyDescent="0.2">
      <c r="C282" s="51"/>
      <c r="D282" s="51"/>
      <c r="E282" s="32"/>
      <c r="F282" s="32"/>
      <c r="G282" s="32"/>
      <c r="H282" s="32"/>
      <c r="I282" s="32"/>
      <c r="J282" s="32"/>
      <c r="K282" s="32"/>
      <c r="L282" s="32"/>
      <c r="M282" s="32"/>
      <c r="O282" s="32"/>
      <c r="P282" s="32"/>
      <c r="Q282" s="33"/>
    </row>
    <row r="283" spans="3:17" ht="12.95" customHeight="1" x14ac:dyDescent="0.2">
      <c r="C283" s="51"/>
      <c r="D283" s="51"/>
      <c r="E283" s="32"/>
      <c r="F283" s="32"/>
      <c r="G283" s="32"/>
      <c r="H283" s="32"/>
      <c r="I283" s="32"/>
      <c r="J283" s="32"/>
      <c r="K283" s="32"/>
      <c r="L283" s="32"/>
      <c r="M283" s="32"/>
      <c r="O283" s="32"/>
      <c r="P283" s="32"/>
      <c r="Q283" s="33"/>
    </row>
    <row r="284" spans="3:17" ht="12.95" customHeight="1" x14ac:dyDescent="0.2">
      <c r="C284" s="51"/>
      <c r="D284" s="51"/>
      <c r="E284" s="32"/>
      <c r="F284" s="32"/>
      <c r="G284" s="32"/>
      <c r="H284" s="32"/>
      <c r="I284" s="32"/>
      <c r="J284" s="32"/>
      <c r="K284" s="32"/>
      <c r="L284" s="32"/>
      <c r="M284" s="32"/>
      <c r="O284" s="32"/>
      <c r="P284" s="32"/>
      <c r="Q284" s="33"/>
    </row>
    <row r="285" spans="3:17" ht="12.95" customHeight="1" x14ac:dyDescent="0.2">
      <c r="C285" s="51"/>
      <c r="D285" s="51"/>
      <c r="E285" s="32"/>
      <c r="F285" s="32"/>
      <c r="G285" s="32"/>
      <c r="H285" s="32"/>
      <c r="I285" s="32"/>
      <c r="J285" s="32"/>
      <c r="K285" s="32"/>
      <c r="L285" s="32"/>
      <c r="M285" s="32"/>
      <c r="O285" s="32"/>
      <c r="P285" s="32"/>
      <c r="Q285" s="33"/>
    </row>
    <row r="286" spans="3:17" ht="12.95" customHeight="1" x14ac:dyDescent="0.2">
      <c r="C286" s="51"/>
      <c r="D286" s="51"/>
      <c r="E286" s="32"/>
      <c r="F286" s="32"/>
      <c r="G286" s="32"/>
      <c r="H286" s="32"/>
      <c r="I286" s="32"/>
      <c r="J286" s="32"/>
      <c r="K286" s="32"/>
      <c r="L286" s="32"/>
      <c r="M286" s="32"/>
      <c r="O286" s="32"/>
      <c r="P286" s="32"/>
      <c r="Q286" s="33"/>
    </row>
    <row r="287" spans="3:17" ht="12.95" customHeight="1" x14ac:dyDescent="0.2">
      <c r="C287" s="51"/>
      <c r="D287" s="51"/>
      <c r="E287" s="32"/>
      <c r="F287" s="32"/>
      <c r="G287" s="32"/>
      <c r="H287" s="32"/>
      <c r="I287" s="32"/>
      <c r="J287" s="32"/>
      <c r="K287" s="32"/>
      <c r="L287" s="32"/>
      <c r="M287" s="32"/>
      <c r="O287" s="32"/>
      <c r="P287" s="32"/>
      <c r="Q287" s="33"/>
    </row>
    <row r="288" spans="3:17" ht="12.95" customHeight="1" x14ac:dyDescent="0.2">
      <c r="C288" s="51"/>
      <c r="D288" s="51"/>
      <c r="E288" s="32"/>
      <c r="F288" s="32"/>
      <c r="G288" s="32"/>
      <c r="H288" s="32"/>
      <c r="I288" s="32"/>
      <c r="J288" s="32"/>
      <c r="K288" s="32"/>
      <c r="L288" s="32"/>
      <c r="M288" s="32"/>
      <c r="O288" s="32"/>
      <c r="P288" s="32"/>
      <c r="Q288" s="33"/>
    </row>
    <row r="289" spans="3:17" ht="12.95" customHeight="1" x14ac:dyDescent="0.2">
      <c r="C289" s="51"/>
      <c r="D289" s="51"/>
      <c r="E289" s="32"/>
      <c r="F289" s="32"/>
      <c r="G289" s="32"/>
      <c r="H289" s="32"/>
      <c r="I289" s="32"/>
      <c r="J289" s="32"/>
      <c r="K289" s="32"/>
      <c r="L289" s="32"/>
      <c r="M289" s="32"/>
      <c r="O289" s="32"/>
      <c r="P289" s="32"/>
      <c r="Q289" s="33"/>
    </row>
    <row r="290" spans="3:17" ht="12.95" customHeight="1" x14ac:dyDescent="0.2">
      <c r="C290" s="51"/>
      <c r="D290" s="51"/>
      <c r="E290" s="32"/>
      <c r="F290" s="32"/>
      <c r="G290" s="32"/>
      <c r="H290" s="32"/>
      <c r="I290" s="32"/>
      <c r="J290" s="32"/>
      <c r="K290" s="32"/>
      <c r="L290" s="32"/>
      <c r="M290" s="32"/>
      <c r="O290" s="32"/>
      <c r="P290" s="32"/>
      <c r="Q290" s="33"/>
    </row>
    <row r="291" spans="3:17" ht="12.95" customHeight="1" x14ac:dyDescent="0.2">
      <c r="C291" s="51"/>
      <c r="D291" s="51"/>
      <c r="E291" s="32"/>
      <c r="F291" s="32"/>
      <c r="G291" s="32"/>
      <c r="H291" s="32"/>
      <c r="I291" s="32"/>
      <c r="J291" s="32"/>
      <c r="K291" s="32"/>
      <c r="L291" s="32"/>
      <c r="M291" s="32"/>
      <c r="O291" s="32"/>
      <c r="P291" s="32"/>
      <c r="Q291" s="33"/>
    </row>
    <row r="292" spans="3:17" ht="12.95" customHeight="1" x14ac:dyDescent="0.2">
      <c r="C292" s="51"/>
      <c r="D292" s="51"/>
      <c r="E292" s="32"/>
      <c r="F292" s="32"/>
      <c r="G292" s="32"/>
      <c r="H292" s="32"/>
      <c r="I292" s="32"/>
      <c r="J292" s="32"/>
      <c r="K292" s="32"/>
      <c r="L292" s="32"/>
      <c r="M292" s="32"/>
      <c r="O292" s="32"/>
      <c r="P292" s="32"/>
      <c r="Q292" s="33"/>
    </row>
    <row r="293" spans="3:17" ht="12.95" customHeight="1" x14ac:dyDescent="0.2">
      <c r="C293" s="51"/>
      <c r="D293" s="51"/>
      <c r="E293" s="32"/>
      <c r="F293" s="32"/>
      <c r="G293" s="32"/>
      <c r="H293" s="32"/>
      <c r="I293" s="32"/>
      <c r="J293" s="32"/>
      <c r="K293" s="32"/>
      <c r="L293" s="32"/>
      <c r="M293" s="32"/>
      <c r="O293" s="32"/>
      <c r="P293" s="32"/>
      <c r="Q293" s="33"/>
    </row>
    <row r="294" spans="3:17" ht="12.95" customHeight="1" x14ac:dyDescent="0.2">
      <c r="C294" s="51"/>
      <c r="D294" s="51"/>
      <c r="E294" s="32"/>
      <c r="F294" s="32"/>
      <c r="G294" s="32"/>
      <c r="H294" s="32"/>
      <c r="I294" s="32"/>
      <c r="J294" s="32"/>
      <c r="K294" s="32"/>
      <c r="L294" s="32"/>
      <c r="M294" s="32"/>
      <c r="O294" s="32"/>
      <c r="P294" s="32"/>
      <c r="Q294" s="33"/>
    </row>
    <row r="295" spans="3:17" ht="12.95" customHeight="1" x14ac:dyDescent="0.2">
      <c r="C295" s="51"/>
      <c r="D295" s="51"/>
      <c r="E295" s="32"/>
      <c r="F295" s="32"/>
      <c r="G295" s="32"/>
      <c r="H295" s="32"/>
      <c r="I295" s="32"/>
      <c r="J295" s="32"/>
      <c r="K295" s="32"/>
      <c r="L295" s="32"/>
      <c r="M295" s="32"/>
      <c r="O295" s="32"/>
      <c r="P295" s="32"/>
      <c r="Q295" s="33"/>
    </row>
    <row r="296" spans="3:17" ht="12.95" customHeight="1" x14ac:dyDescent="0.2">
      <c r="C296" s="51"/>
      <c r="D296" s="51"/>
      <c r="E296" s="32"/>
      <c r="F296" s="32"/>
      <c r="G296" s="32"/>
      <c r="H296" s="32"/>
      <c r="I296" s="32"/>
      <c r="J296" s="32"/>
      <c r="K296" s="32"/>
      <c r="L296" s="32"/>
      <c r="M296" s="32"/>
      <c r="O296" s="32"/>
      <c r="P296" s="32"/>
      <c r="Q296" s="33"/>
    </row>
    <row r="297" spans="3:17" ht="12.95" customHeight="1" x14ac:dyDescent="0.2">
      <c r="C297" s="51"/>
      <c r="D297" s="51"/>
      <c r="E297" s="32"/>
      <c r="F297" s="32"/>
      <c r="G297" s="32"/>
      <c r="H297" s="32"/>
      <c r="I297" s="32"/>
      <c r="J297" s="32"/>
      <c r="K297" s="32"/>
      <c r="L297" s="32"/>
      <c r="M297" s="32"/>
      <c r="O297" s="32"/>
      <c r="P297" s="32"/>
      <c r="Q297" s="33"/>
    </row>
    <row r="298" spans="3:17" ht="12.95" customHeight="1" x14ac:dyDescent="0.2">
      <c r="C298" s="51"/>
      <c r="D298" s="51"/>
      <c r="E298" s="32"/>
      <c r="F298" s="32"/>
      <c r="G298" s="32"/>
      <c r="H298" s="32"/>
      <c r="I298" s="32"/>
      <c r="J298" s="32"/>
      <c r="K298" s="32"/>
      <c r="L298" s="32"/>
      <c r="M298" s="32"/>
      <c r="O298" s="32"/>
      <c r="P298" s="32"/>
      <c r="Q298" s="33"/>
    </row>
    <row r="299" spans="3:17" ht="12.95" customHeight="1" x14ac:dyDescent="0.2">
      <c r="C299" s="51"/>
      <c r="D299" s="51"/>
      <c r="E299" s="32"/>
      <c r="F299" s="32"/>
      <c r="G299" s="32"/>
      <c r="H299" s="32"/>
      <c r="I299" s="32"/>
      <c r="J299" s="32"/>
      <c r="K299" s="32"/>
      <c r="L299" s="32"/>
      <c r="M299" s="32"/>
      <c r="O299" s="32"/>
      <c r="P299" s="32"/>
      <c r="Q299" s="33"/>
    </row>
    <row r="300" spans="3:17" ht="12.95" customHeight="1" x14ac:dyDescent="0.2">
      <c r="C300" s="51"/>
      <c r="D300" s="51"/>
      <c r="E300" s="32"/>
      <c r="F300" s="32"/>
      <c r="G300" s="32"/>
      <c r="H300" s="32"/>
      <c r="I300" s="32"/>
      <c r="J300" s="32"/>
      <c r="K300" s="32"/>
      <c r="L300" s="32"/>
      <c r="M300" s="32"/>
      <c r="O300" s="32"/>
      <c r="P300" s="32"/>
      <c r="Q300" s="33"/>
    </row>
    <row r="301" spans="3:17" ht="12.95" customHeight="1" x14ac:dyDescent="0.2">
      <c r="C301" s="51"/>
      <c r="D301" s="51"/>
      <c r="E301" s="32"/>
      <c r="F301" s="32"/>
      <c r="G301" s="32"/>
      <c r="H301" s="32"/>
      <c r="I301" s="32"/>
      <c r="J301" s="32"/>
      <c r="K301" s="32"/>
      <c r="L301" s="32"/>
      <c r="M301" s="32"/>
      <c r="O301" s="32"/>
      <c r="P301" s="32"/>
      <c r="Q301" s="33"/>
    </row>
    <row r="302" spans="3:17" ht="12.95" customHeight="1" x14ac:dyDescent="0.2">
      <c r="C302" s="51"/>
      <c r="D302" s="51"/>
      <c r="E302" s="32"/>
      <c r="F302" s="32"/>
      <c r="G302" s="32"/>
      <c r="H302" s="32"/>
      <c r="I302" s="32"/>
      <c r="J302" s="32"/>
      <c r="K302" s="32"/>
      <c r="L302" s="32"/>
      <c r="M302" s="32"/>
      <c r="O302" s="32"/>
      <c r="P302" s="32"/>
      <c r="Q302" s="33"/>
    </row>
    <row r="303" spans="3:17" ht="12.95" customHeight="1" x14ac:dyDescent="0.2">
      <c r="C303" s="51"/>
      <c r="D303" s="51"/>
      <c r="E303" s="32"/>
      <c r="F303" s="32"/>
      <c r="G303" s="32"/>
      <c r="H303" s="32"/>
      <c r="I303" s="32"/>
      <c r="J303" s="32"/>
      <c r="K303" s="32"/>
      <c r="L303" s="32"/>
      <c r="M303" s="32"/>
      <c r="O303" s="32"/>
      <c r="P303" s="32"/>
      <c r="Q303" s="33"/>
    </row>
    <row r="304" spans="3:17" ht="12.95" customHeight="1" x14ac:dyDescent="0.2">
      <c r="C304" s="51"/>
      <c r="D304" s="51"/>
      <c r="E304" s="32"/>
      <c r="F304" s="32"/>
      <c r="G304" s="32"/>
      <c r="H304" s="32"/>
      <c r="I304" s="32"/>
      <c r="J304" s="32"/>
      <c r="K304" s="32"/>
      <c r="L304" s="32"/>
      <c r="M304" s="32"/>
      <c r="O304" s="32"/>
      <c r="P304" s="32"/>
      <c r="Q304" s="33"/>
    </row>
    <row r="305" spans="3:17" ht="12.95" customHeight="1" x14ac:dyDescent="0.2">
      <c r="C305" s="51"/>
      <c r="D305" s="51"/>
      <c r="E305" s="32"/>
      <c r="F305" s="32"/>
      <c r="G305" s="32"/>
      <c r="H305" s="32"/>
      <c r="I305" s="32"/>
      <c r="J305" s="32"/>
      <c r="K305" s="32"/>
      <c r="L305" s="32"/>
      <c r="M305" s="32"/>
      <c r="O305" s="32"/>
      <c r="P305" s="32"/>
      <c r="Q305" s="33"/>
    </row>
    <row r="306" spans="3:17" ht="12.95" customHeight="1" x14ac:dyDescent="0.2">
      <c r="C306" s="51"/>
      <c r="D306" s="51"/>
      <c r="E306" s="32"/>
      <c r="F306" s="32"/>
      <c r="G306" s="32"/>
      <c r="H306" s="32"/>
      <c r="I306" s="32"/>
      <c r="J306" s="32"/>
      <c r="K306" s="32"/>
      <c r="L306" s="32"/>
      <c r="M306" s="32"/>
      <c r="O306" s="32"/>
      <c r="P306" s="32"/>
      <c r="Q306" s="33"/>
    </row>
    <row r="307" spans="3:17" ht="12.95" customHeight="1" x14ac:dyDescent="0.2">
      <c r="C307" s="51"/>
      <c r="D307" s="51"/>
      <c r="E307" s="32"/>
      <c r="F307" s="32"/>
      <c r="G307" s="32"/>
      <c r="H307" s="32"/>
      <c r="I307" s="32"/>
      <c r="J307" s="32"/>
      <c r="K307" s="32"/>
      <c r="L307" s="32"/>
      <c r="M307" s="32"/>
      <c r="O307" s="32"/>
      <c r="P307" s="32"/>
      <c r="Q307" s="33"/>
    </row>
    <row r="308" spans="3:17" ht="12.95" customHeight="1" x14ac:dyDescent="0.2">
      <c r="C308" s="51"/>
      <c r="D308" s="51"/>
      <c r="E308" s="32"/>
      <c r="F308" s="32"/>
      <c r="G308" s="32"/>
      <c r="H308" s="32"/>
      <c r="I308" s="32"/>
      <c r="J308" s="32"/>
      <c r="K308" s="32"/>
      <c r="L308" s="32"/>
      <c r="M308" s="32"/>
      <c r="O308" s="32"/>
      <c r="P308" s="32"/>
      <c r="Q308" s="33"/>
    </row>
    <row r="309" spans="3:17" ht="12.95" customHeight="1" x14ac:dyDescent="0.2">
      <c r="C309" s="51"/>
      <c r="D309" s="51"/>
      <c r="E309" s="32"/>
      <c r="F309" s="32"/>
      <c r="G309" s="32"/>
      <c r="H309" s="32"/>
      <c r="I309" s="32"/>
      <c r="J309" s="32"/>
      <c r="K309" s="32"/>
      <c r="L309" s="32"/>
      <c r="M309" s="32"/>
      <c r="O309" s="32"/>
      <c r="P309" s="32"/>
      <c r="Q309" s="33"/>
    </row>
    <row r="310" spans="3:17" ht="12.95" customHeight="1" x14ac:dyDescent="0.2">
      <c r="C310" s="51"/>
      <c r="D310" s="51"/>
      <c r="E310" s="32"/>
      <c r="F310" s="32"/>
      <c r="G310" s="32"/>
      <c r="H310" s="32"/>
      <c r="I310" s="32"/>
      <c r="J310" s="32"/>
      <c r="K310" s="32"/>
      <c r="L310" s="32"/>
      <c r="M310" s="32"/>
      <c r="O310" s="32"/>
      <c r="P310" s="32"/>
      <c r="Q310" s="33"/>
    </row>
    <row r="311" spans="3:17" ht="12.95" customHeight="1" x14ac:dyDescent="0.2">
      <c r="C311" s="51"/>
      <c r="D311" s="51"/>
      <c r="E311" s="32"/>
      <c r="F311" s="32"/>
      <c r="G311" s="32"/>
      <c r="H311" s="32"/>
      <c r="I311" s="32"/>
      <c r="J311" s="32"/>
      <c r="K311" s="32"/>
      <c r="L311" s="32"/>
      <c r="M311" s="32"/>
      <c r="O311" s="32"/>
      <c r="P311" s="32"/>
      <c r="Q311" s="33"/>
    </row>
    <row r="312" spans="3:17" ht="12.95" customHeight="1" x14ac:dyDescent="0.2">
      <c r="C312" s="51"/>
      <c r="D312" s="51"/>
      <c r="E312" s="32"/>
      <c r="F312" s="32"/>
      <c r="G312" s="32"/>
      <c r="H312" s="32"/>
      <c r="I312" s="32"/>
      <c r="J312" s="32"/>
      <c r="K312" s="32"/>
      <c r="L312" s="32"/>
      <c r="M312" s="32"/>
      <c r="O312" s="32"/>
      <c r="P312" s="32"/>
      <c r="Q312" s="33"/>
    </row>
    <row r="313" spans="3:17" ht="12.95" customHeight="1" x14ac:dyDescent="0.2">
      <c r="C313" s="51"/>
      <c r="D313" s="51"/>
      <c r="E313" s="32"/>
      <c r="F313" s="32"/>
      <c r="G313" s="32"/>
      <c r="H313" s="32"/>
      <c r="I313" s="32"/>
      <c r="J313" s="32"/>
      <c r="K313" s="32"/>
      <c r="L313" s="32"/>
      <c r="M313" s="32"/>
      <c r="O313" s="32"/>
      <c r="P313" s="32"/>
      <c r="Q313" s="33"/>
    </row>
    <row r="314" spans="3:17" ht="12.95" customHeight="1" x14ac:dyDescent="0.2">
      <c r="C314" s="51"/>
      <c r="D314" s="51"/>
      <c r="E314" s="32"/>
      <c r="F314" s="32"/>
      <c r="G314" s="32"/>
      <c r="H314" s="32"/>
      <c r="I314" s="32"/>
      <c r="J314" s="32"/>
      <c r="K314" s="32"/>
      <c r="L314" s="32"/>
      <c r="M314" s="32"/>
      <c r="O314" s="32"/>
      <c r="P314" s="32"/>
      <c r="Q314" s="33"/>
    </row>
    <row r="315" spans="3:17" ht="12.95" customHeight="1" x14ac:dyDescent="0.2">
      <c r="C315" s="51"/>
      <c r="D315" s="51"/>
      <c r="E315" s="32"/>
      <c r="F315" s="32"/>
      <c r="G315" s="32"/>
      <c r="H315" s="32"/>
      <c r="I315" s="32"/>
      <c r="J315" s="32"/>
      <c r="K315" s="32"/>
      <c r="L315" s="32"/>
      <c r="M315" s="32"/>
      <c r="O315" s="32"/>
      <c r="P315" s="32"/>
      <c r="Q315" s="33"/>
    </row>
    <row r="316" spans="3:17" ht="12.95" customHeight="1" x14ac:dyDescent="0.2">
      <c r="C316" s="51"/>
      <c r="D316" s="51"/>
      <c r="E316" s="32"/>
      <c r="F316" s="32"/>
      <c r="G316" s="32"/>
      <c r="H316" s="32"/>
      <c r="I316" s="32"/>
      <c r="J316" s="32"/>
      <c r="K316" s="32"/>
      <c r="L316" s="32"/>
      <c r="M316" s="32"/>
      <c r="O316" s="32"/>
      <c r="P316" s="32"/>
      <c r="Q316" s="33"/>
    </row>
    <row r="317" spans="3:17" ht="12.95" customHeight="1" x14ac:dyDescent="0.2">
      <c r="C317" s="51"/>
      <c r="D317" s="51"/>
      <c r="E317" s="32"/>
      <c r="F317" s="32"/>
      <c r="G317" s="32"/>
      <c r="H317" s="32"/>
      <c r="I317" s="32"/>
      <c r="J317" s="32"/>
      <c r="K317" s="32"/>
      <c r="L317" s="32"/>
      <c r="M317" s="32"/>
      <c r="O317" s="32"/>
      <c r="P317" s="32"/>
      <c r="Q317" s="33"/>
    </row>
    <row r="318" spans="3:17" ht="12.95" customHeight="1" x14ac:dyDescent="0.2">
      <c r="C318" s="51"/>
      <c r="D318" s="51"/>
      <c r="E318" s="32"/>
      <c r="F318" s="32"/>
      <c r="G318" s="32"/>
      <c r="H318" s="32"/>
      <c r="I318" s="32"/>
      <c r="J318" s="32"/>
      <c r="K318" s="32"/>
      <c r="L318" s="32"/>
      <c r="M318" s="32"/>
      <c r="O318" s="32"/>
      <c r="P318" s="32"/>
      <c r="Q318" s="33"/>
    </row>
    <row r="319" spans="3:17" ht="12.95" customHeight="1" x14ac:dyDescent="0.2">
      <c r="C319" s="51"/>
      <c r="D319" s="51"/>
      <c r="E319" s="32"/>
      <c r="F319" s="32"/>
      <c r="G319" s="32"/>
      <c r="H319" s="32"/>
      <c r="I319" s="32"/>
      <c r="J319" s="32"/>
      <c r="K319" s="32"/>
      <c r="L319" s="32"/>
      <c r="M319" s="32"/>
      <c r="O319" s="32"/>
      <c r="P319" s="32"/>
      <c r="Q319" s="33"/>
    </row>
    <row r="320" spans="3:17" ht="12.95" customHeight="1" x14ac:dyDescent="0.2">
      <c r="C320" s="51"/>
      <c r="D320" s="51"/>
      <c r="E320" s="32"/>
      <c r="F320" s="32"/>
      <c r="G320" s="32"/>
      <c r="H320" s="32"/>
      <c r="I320" s="32"/>
      <c r="J320" s="32"/>
      <c r="K320" s="32"/>
      <c r="L320" s="32"/>
      <c r="M320" s="32"/>
      <c r="O320" s="32"/>
      <c r="P320" s="32"/>
      <c r="Q320" s="33"/>
    </row>
    <row r="321" spans="3:17" ht="12.95" customHeight="1" x14ac:dyDescent="0.2">
      <c r="C321" s="51"/>
      <c r="D321" s="51"/>
      <c r="E321" s="32"/>
      <c r="F321" s="32"/>
      <c r="G321" s="32"/>
      <c r="H321" s="32"/>
      <c r="I321" s="32"/>
      <c r="J321" s="32"/>
      <c r="K321" s="32"/>
      <c r="L321" s="32"/>
      <c r="M321" s="32"/>
      <c r="O321" s="32"/>
      <c r="P321" s="32"/>
      <c r="Q321" s="33"/>
    </row>
    <row r="322" spans="3:17" ht="12.95" customHeight="1" x14ac:dyDescent="0.2">
      <c r="C322" s="51"/>
      <c r="D322" s="51"/>
      <c r="E322" s="32"/>
      <c r="F322" s="32"/>
      <c r="G322" s="32"/>
      <c r="H322" s="32"/>
      <c r="I322" s="32"/>
      <c r="J322" s="32"/>
      <c r="K322" s="32"/>
      <c r="L322" s="32"/>
      <c r="M322" s="32"/>
      <c r="O322" s="32"/>
      <c r="P322" s="32"/>
      <c r="Q322" s="33"/>
    </row>
    <row r="323" spans="3:17" ht="12.95" customHeight="1" x14ac:dyDescent="0.2">
      <c r="C323" s="51"/>
      <c r="D323" s="51"/>
      <c r="E323" s="32"/>
      <c r="F323" s="32"/>
      <c r="G323" s="32"/>
      <c r="H323" s="32"/>
      <c r="I323" s="32"/>
      <c r="J323" s="32"/>
      <c r="K323" s="32"/>
      <c r="L323" s="32"/>
      <c r="M323" s="32"/>
      <c r="O323" s="32"/>
      <c r="P323" s="32"/>
      <c r="Q323" s="33"/>
    </row>
    <row r="324" spans="3:17" ht="12.95" customHeight="1" x14ac:dyDescent="0.2">
      <c r="C324" s="51"/>
      <c r="D324" s="51"/>
      <c r="E324" s="32"/>
      <c r="F324" s="32"/>
      <c r="G324" s="32"/>
      <c r="H324" s="32"/>
      <c r="I324" s="32"/>
      <c r="J324" s="32"/>
      <c r="K324" s="32"/>
      <c r="L324" s="32"/>
      <c r="M324" s="32"/>
      <c r="O324" s="32"/>
      <c r="P324" s="32"/>
      <c r="Q324" s="33"/>
    </row>
    <row r="325" spans="3:17" ht="12.95" customHeight="1" x14ac:dyDescent="0.2">
      <c r="C325" s="51"/>
      <c r="D325" s="51"/>
      <c r="E325" s="32"/>
      <c r="F325" s="32"/>
      <c r="G325" s="32"/>
      <c r="H325" s="32"/>
      <c r="I325" s="32"/>
      <c r="J325" s="32"/>
      <c r="K325" s="32"/>
      <c r="L325" s="32"/>
      <c r="M325" s="32"/>
      <c r="O325" s="32"/>
      <c r="P325" s="32"/>
      <c r="Q325" s="33"/>
    </row>
    <row r="326" spans="3:17" ht="12.95" customHeight="1" x14ac:dyDescent="0.2">
      <c r="C326" s="51"/>
      <c r="D326" s="51"/>
      <c r="E326" s="32"/>
      <c r="F326" s="32"/>
      <c r="G326" s="32"/>
      <c r="H326" s="32"/>
      <c r="I326" s="32"/>
      <c r="J326" s="32"/>
      <c r="K326" s="32"/>
      <c r="L326" s="32"/>
      <c r="M326" s="32"/>
      <c r="O326" s="32"/>
      <c r="P326" s="32"/>
      <c r="Q326" s="33"/>
    </row>
    <row r="327" spans="3:17" ht="12.95" customHeight="1" x14ac:dyDescent="0.2">
      <c r="C327" s="51"/>
      <c r="D327" s="51"/>
      <c r="E327" s="32"/>
      <c r="F327" s="32"/>
      <c r="G327" s="32"/>
      <c r="H327" s="32"/>
      <c r="I327" s="32"/>
      <c r="J327" s="32"/>
      <c r="K327" s="32"/>
      <c r="L327" s="32"/>
      <c r="M327" s="32"/>
      <c r="O327" s="32"/>
      <c r="P327" s="32"/>
      <c r="Q327" s="33"/>
    </row>
    <row r="328" spans="3:17" ht="12.95" customHeight="1" x14ac:dyDescent="0.2">
      <c r="C328" s="51"/>
      <c r="D328" s="51"/>
      <c r="E328" s="32"/>
      <c r="F328" s="32"/>
      <c r="G328" s="32"/>
      <c r="H328" s="32"/>
      <c r="I328" s="32"/>
      <c r="J328" s="32"/>
      <c r="K328" s="32"/>
      <c r="L328" s="32"/>
      <c r="M328" s="32"/>
      <c r="O328" s="32"/>
      <c r="P328" s="32"/>
      <c r="Q328" s="33"/>
    </row>
    <row r="329" spans="3:17" ht="12.95" customHeight="1" x14ac:dyDescent="0.2">
      <c r="C329" s="51"/>
      <c r="D329" s="51"/>
      <c r="E329" s="32"/>
      <c r="F329" s="32"/>
      <c r="G329" s="32"/>
      <c r="H329" s="32"/>
      <c r="I329" s="32"/>
      <c r="J329" s="32"/>
      <c r="K329" s="32"/>
      <c r="L329" s="32"/>
      <c r="M329" s="32"/>
      <c r="O329" s="32"/>
      <c r="P329" s="32"/>
      <c r="Q329" s="33"/>
    </row>
    <row r="330" spans="3:17" ht="12.95" customHeight="1" x14ac:dyDescent="0.2">
      <c r="C330" s="51"/>
      <c r="D330" s="51"/>
      <c r="E330" s="32"/>
      <c r="F330" s="32"/>
      <c r="G330" s="32"/>
      <c r="H330" s="32"/>
      <c r="I330" s="32"/>
      <c r="J330" s="32"/>
      <c r="K330" s="32"/>
      <c r="L330" s="32"/>
      <c r="M330" s="32"/>
      <c r="O330" s="32"/>
      <c r="P330" s="32"/>
      <c r="Q330" s="33"/>
    </row>
    <row r="331" spans="3:17" ht="12.95" customHeight="1" x14ac:dyDescent="0.2">
      <c r="C331" s="51"/>
      <c r="D331" s="51"/>
      <c r="E331" s="32"/>
      <c r="F331" s="32"/>
      <c r="G331" s="32"/>
      <c r="H331" s="32"/>
      <c r="I331" s="32"/>
      <c r="J331" s="32"/>
      <c r="K331" s="32"/>
      <c r="L331" s="32"/>
      <c r="M331" s="32"/>
      <c r="O331" s="32"/>
      <c r="P331" s="32"/>
      <c r="Q331" s="33"/>
    </row>
    <row r="332" spans="3:17" ht="12.95" customHeight="1" x14ac:dyDescent="0.2">
      <c r="C332" s="51"/>
      <c r="D332" s="51"/>
      <c r="E332" s="32"/>
      <c r="F332" s="32"/>
      <c r="G332" s="32"/>
      <c r="H332" s="32"/>
      <c r="I332" s="32"/>
      <c r="J332" s="32"/>
      <c r="K332" s="32"/>
      <c r="L332" s="32"/>
      <c r="M332" s="32"/>
      <c r="O332" s="32"/>
      <c r="P332" s="32"/>
      <c r="Q332" s="33"/>
    </row>
    <row r="333" spans="3:17" ht="12.95" customHeight="1" x14ac:dyDescent="0.2">
      <c r="C333" s="51"/>
      <c r="D333" s="51"/>
      <c r="E333" s="32"/>
      <c r="F333" s="32"/>
      <c r="G333" s="32"/>
      <c r="H333" s="32"/>
      <c r="I333" s="32"/>
      <c r="J333" s="32"/>
      <c r="K333" s="32"/>
      <c r="L333" s="32"/>
      <c r="M333" s="32"/>
      <c r="O333" s="32"/>
      <c r="P333" s="32"/>
      <c r="Q333" s="33"/>
    </row>
    <row r="334" spans="3:17" ht="12.95" customHeight="1" x14ac:dyDescent="0.2">
      <c r="C334" s="51"/>
      <c r="D334" s="51"/>
      <c r="E334" s="32"/>
      <c r="F334" s="32"/>
      <c r="G334" s="32"/>
      <c r="H334" s="32"/>
      <c r="I334" s="32"/>
      <c r="J334" s="32"/>
      <c r="K334" s="32"/>
      <c r="L334" s="32"/>
      <c r="M334" s="32"/>
      <c r="O334" s="32"/>
      <c r="P334" s="32"/>
      <c r="Q334" s="33"/>
    </row>
    <row r="335" spans="3:17" ht="12.95" customHeight="1" x14ac:dyDescent="0.2">
      <c r="C335" s="51"/>
      <c r="D335" s="51"/>
      <c r="E335" s="32"/>
      <c r="F335" s="32"/>
      <c r="G335" s="32"/>
      <c r="H335" s="32"/>
      <c r="I335" s="32"/>
      <c r="J335" s="32"/>
      <c r="K335" s="32"/>
      <c r="L335" s="32"/>
      <c r="M335" s="32"/>
      <c r="O335" s="32"/>
      <c r="P335" s="32"/>
      <c r="Q335" s="33"/>
    </row>
    <row r="336" spans="3:17" ht="12.95" customHeight="1" x14ac:dyDescent="0.2">
      <c r="E336" s="32"/>
      <c r="F336" s="32"/>
      <c r="G336" s="32"/>
      <c r="H336" s="32"/>
      <c r="I336" s="32"/>
      <c r="J336" s="32"/>
      <c r="K336" s="32"/>
      <c r="L336" s="32"/>
      <c r="M336" s="32"/>
      <c r="O336" s="32"/>
      <c r="P336" s="32"/>
      <c r="Q336" s="33"/>
    </row>
    <row r="337" spans="5:17" ht="12.95" customHeight="1" x14ac:dyDescent="0.2">
      <c r="E337" s="32"/>
      <c r="F337" s="32"/>
      <c r="G337" s="32"/>
      <c r="H337" s="32"/>
      <c r="I337" s="32"/>
      <c r="J337" s="32"/>
      <c r="K337" s="32"/>
      <c r="L337" s="32"/>
      <c r="M337" s="32"/>
      <c r="O337" s="32"/>
      <c r="P337" s="32"/>
      <c r="Q337" s="33"/>
    </row>
    <row r="338" spans="5:17" ht="12.95" customHeight="1" x14ac:dyDescent="0.2">
      <c r="E338" s="32"/>
      <c r="F338" s="32"/>
      <c r="G338" s="32"/>
      <c r="H338" s="32"/>
      <c r="I338" s="32"/>
      <c r="J338" s="32"/>
      <c r="K338" s="32"/>
      <c r="L338" s="32"/>
      <c r="M338" s="32"/>
      <c r="O338" s="32"/>
      <c r="P338" s="32"/>
      <c r="Q338" s="33"/>
    </row>
    <row r="339" spans="5:17" ht="12.95" customHeight="1" x14ac:dyDescent="0.2">
      <c r="E339" s="32"/>
      <c r="F339" s="32"/>
      <c r="G339" s="32"/>
      <c r="H339" s="32"/>
      <c r="I339" s="32"/>
      <c r="J339" s="32"/>
      <c r="K339" s="32"/>
      <c r="L339" s="32"/>
      <c r="M339" s="32"/>
      <c r="O339" s="32"/>
      <c r="P339" s="32"/>
      <c r="Q339" s="33"/>
    </row>
    <row r="340" spans="5:17" ht="12.95" customHeight="1" x14ac:dyDescent="0.2">
      <c r="E340" s="32"/>
      <c r="F340" s="32"/>
      <c r="G340" s="32"/>
      <c r="H340" s="32"/>
      <c r="I340" s="32"/>
      <c r="J340" s="32"/>
      <c r="K340" s="32"/>
      <c r="L340" s="32"/>
      <c r="M340" s="32"/>
      <c r="O340" s="32"/>
      <c r="P340" s="32"/>
      <c r="Q340" s="33"/>
    </row>
    <row r="341" spans="5:17" ht="12.95" customHeight="1" x14ac:dyDescent="0.2">
      <c r="E341" s="32"/>
      <c r="F341" s="32"/>
      <c r="G341" s="32"/>
      <c r="H341" s="32"/>
      <c r="I341" s="32"/>
      <c r="J341" s="32"/>
      <c r="K341" s="32"/>
      <c r="L341" s="32"/>
      <c r="M341" s="32"/>
      <c r="O341" s="32"/>
      <c r="P341" s="32"/>
      <c r="Q341" s="33"/>
    </row>
    <row r="342" spans="5:17" ht="12.95" customHeight="1" x14ac:dyDescent="0.2">
      <c r="E342" s="32"/>
      <c r="F342" s="32"/>
      <c r="G342" s="32"/>
      <c r="H342" s="32"/>
      <c r="I342" s="32"/>
      <c r="J342" s="32"/>
      <c r="K342" s="32"/>
      <c r="L342" s="32"/>
      <c r="M342" s="32"/>
      <c r="O342" s="32"/>
      <c r="P342" s="32"/>
      <c r="Q342" s="33"/>
    </row>
    <row r="343" spans="5:17" ht="12.95" customHeight="1" x14ac:dyDescent="0.2">
      <c r="E343" s="32"/>
      <c r="F343" s="32"/>
      <c r="G343" s="32"/>
      <c r="H343" s="32"/>
      <c r="I343" s="32"/>
      <c r="J343" s="32"/>
      <c r="K343" s="32"/>
      <c r="L343" s="32"/>
      <c r="M343" s="32"/>
      <c r="O343" s="32"/>
      <c r="P343" s="32"/>
      <c r="Q343" s="33"/>
    </row>
    <row r="344" spans="5:17" ht="12.95" customHeight="1" x14ac:dyDescent="0.2">
      <c r="E344" s="32"/>
      <c r="F344" s="32"/>
      <c r="G344" s="32"/>
      <c r="H344" s="32"/>
      <c r="I344" s="32"/>
      <c r="J344" s="32"/>
      <c r="K344" s="32"/>
      <c r="L344" s="32"/>
      <c r="M344" s="32"/>
      <c r="O344" s="32"/>
      <c r="P344" s="32"/>
      <c r="Q344" s="33"/>
    </row>
    <row r="345" spans="5:17" ht="12.95" customHeight="1" x14ac:dyDescent="0.2">
      <c r="E345" s="32"/>
      <c r="F345" s="32"/>
      <c r="G345" s="32"/>
      <c r="H345" s="32"/>
      <c r="I345" s="32"/>
      <c r="J345" s="32"/>
      <c r="K345" s="32"/>
      <c r="L345" s="32"/>
      <c r="M345" s="32"/>
      <c r="O345" s="32"/>
      <c r="P345" s="32"/>
      <c r="Q345" s="33"/>
    </row>
    <row r="346" spans="5:17" ht="12.95" customHeight="1" x14ac:dyDescent="0.2">
      <c r="E346" s="32"/>
      <c r="F346" s="32"/>
      <c r="G346" s="32"/>
      <c r="H346" s="32"/>
      <c r="I346" s="32"/>
      <c r="J346" s="32"/>
      <c r="K346" s="32"/>
      <c r="L346" s="32"/>
      <c r="M346" s="32"/>
      <c r="O346" s="32"/>
      <c r="P346" s="32"/>
      <c r="Q346" s="33"/>
    </row>
    <row r="347" spans="5:17" ht="12.95" customHeight="1" x14ac:dyDescent="0.2">
      <c r="E347" s="32"/>
      <c r="F347" s="32"/>
      <c r="G347" s="32"/>
      <c r="H347" s="32"/>
      <c r="I347" s="32"/>
      <c r="J347" s="32"/>
      <c r="K347" s="32"/>
      <c r="L347" s="32"/>
      <c r="M347" s="32"/>
      <c r="O347" s="32"/>
      <c r="P347" s="32"/>
      <c r="Q347" s="33"/>
    </row>
    <row r="348" spans="5:17" ht="12.95" customHeight="1" x14ac:dyDescent="0.2">
      <c r="E348" s="32"/>
      <c r="F348" s="32"/>
      <c r="G348" s="32"/>
      <c r="H348" s="32"/>
      <c r="I348" s="32"/>
      <c r="J348" s="32"/>
      <c r="K348" s="32"/>
      <c r="L348" s="32"/>
      <c r="M348" s="32"/>
      <c r="O348" s="32"/>
      <c r="P348" s="32"/>
      <c r="Q348" s="33"/>
    </row>
    <row r="349" spans="5:17" ht="12.95" customHeight="1" x14ac:dyDescent="0.2">
      <c r="E349" s="32"/>
      <c r="F349" s="32"/>
      <c r="G349" s="32"/>
      <c r="H349" s="32"/>
      <c r="I349" s="32"/>
      <c r="J349" s="32"/>
      <c r="K349" s="32"/>
      <c r="L349" s="32"/>
      <c r="M349" s="32"/>
      <c r="O349" s="32"/>
      <c r="P349" s="32"/>
      <c r="Q349" s="33"/>
    </row>
    <row r="350" spans="5:17" ht="12.95" customHeight="1" x14ac:dyDescent="0.2">
      <c r="E350" s="32"/>
      <c r="F350" s="32"/>
      <c r="G350" s="32"/>
      <c r="H350" s="32"/>
      <c r="I350" s="32"/>
      <c r="J350" s="32"/>
      <c r="K350" s="32"/>
      <c r="L350" s="32"/>
      <c r="M350" s="32"/>
      <c r="O350" s="32"/>
      <c r="P350" s="32"/>
      <c r="Q350" s="33"/>
    </row>
    <row r="351" spans="5:17" ht="12.95" customHeight="1" x14ac:dyDescent="0.2">
      <c r="E351" s="32"/>
      <c r="F351" s="32"/>
      <c r="G351" s="32"/>
      <c r="H351" s="32"/>
      <c r="I351" s="32"/>
      <c r="J351" s="32"/>
      <c r="K351" s="32"/>
      <c r="L351" s="32"/>
      <c r="M351" s="32"/>
      <c r="O351" s="32"/>
      <c r="P351" s="32"/>
      <c r="Q351" s="33"/>
    </row>
    <row r="352" spans="5:17" ht="12.95" customHeight="1" x14ac:dyDescent="0.2">
      <c r="E352" s="32"/>
      <c r="F352" s="32"/>
      <c r="G352" s="32"/>
      <c r="H352" s="32"/>
      <c r="I352" s="32"/>
      <c r="J352" s="32"/>
      <c r="K352" s="32"/>
      <c r="L352" s="32"/>
      <c r="M352" s="32"/>
      <c r="O352" s="32"/>
      <c r="P352" s="32"/>
      <c r="Q352" s="33"/>
    </row>
    <row r="353" spans="5:17" ht="12.95" customHeight="1" x14ac:dyDescent="0.2">
      <c r="E353" s="32"/>
      <c r="F353" s="32"/>
      <c r="G353" s="32"/>
      <c r="H353" s="32"/>
      <c r="I353" s="32"/>
      <c r="J353" s="32"/>
      <c r="K353" s="32"/>
      <c r="L353" s="32"/>
      <c r="M353" s="32"/>
      <c r="O353" s="32"/>
      <c r="P353" s="32"/>
      <c r="Q353" s="33"/>
    </row>
    <row r="354" spans="5:17" ht="12.95" customHeight="1" x14ac:dyDescent="0.2">
      <c r="E354" s="32"/>
      <c r="F354" s="32"/>
      <c r="G354" s="32"/>
      <c r="H354" s="32"/>
      <c r="I354" s="32"/>
      <c r="J354" s="32"/>
      <c r="K354" s="32"/>
      <c r="L354" s="32"/>
      <c r="M354" s="32"/>
      <c r="O354" s="32"/>
      <c r="P354" s="32"/>
      <c r="Q354" s="33"/>
    </row>
    <row r="355" spans="5:17" ht="12.95" customHeight="1" x14ac:dyDescent="0.2">
      <c r="E355" s="32"/>
      <c r="F355" s="32"/>
      <c r="G355" s="32"/>
      <c r="H355" s="32"/>
      <c r="I355" s="32"/>
      <c r="J355" s="32"/>
      <c r="K355" s="32"/>
      <c r="L355" s="32"/>
      <c r="M355" s="32"/>
      <c r="O355" s="32"/>
      <c r="P355" s="32"/>
      <c r="Q355" s="33"/>
    </row>
    <row r="356" spans="5:17" ht="12.95" customHeight="1" x14ac:dyDescent="0.2">
      <c r="E356" s="32"/>
      <c r="F356" s="32"/>
      <c r="G356" s="32"/>
      <c r="H356" s="32"/>
      <c r="I356" s="32"/>
      <c r="J356" s="32"/>
      <c r="K356" s="32"/>
      <c r="L356" s="32"/>
      <c r="M356" s="32"/>
      <c r="O356" s="32"/>
      <c r="P356" s="32"/>
      <c r="Q356" s="33"/>
    </row>
    <row r="357" spans="5:17" ht="12.95" customHeight="1" x14ac:dyDescent="0.2">
      <c r="E357" s="32"/>
      <c r="F357" s="32"/>
      <c r="G357" s="32"/>
      <c r="H357" s="32"/>
      <c r="I357" s="32"/>
      <c r="J357" s="32"/>
      <c r="K357" s="32"/>
      <c r="L357" s="32"/>
      <c r="M357" s="32"/>
      <c r="O357" s="32"/>
      <c r="P357" s="32"/>
      <c r="Q357" s="33"/>
    </row>
    <row r="358" spans="5:17" ht="12.95" customHeight="1" x14ac:dyDescent="0.2">
      <c r="E358" s="32"/>
      <c r="F358" s="32"/>
      <c r="G358" s="32"/>
      <c r="H358" s="32"/>
      <c r="I358" s="32"/>
      <c r="J358" s="32"/>
      <c r="K358" s="32"/>
      <c r="L358" s="32"/>
      <c r="M358" s="32"/>
      <c r="O358" s="32"/>
      <c r="P358" s="32"/>
      <c r="Q358" s="33"/>
    </row>
    <row r="359" spans="5:17" ht="12.95" customHeight="1" x14ac:dyDescent="0.2">
      <c r="E359" s="32"/>
      <c r="F359" s="32"/>
      <c r="G359" s="32"/>
      <c r="H359" s="32"/>
      <c r="I359" s="32"/>
      <c r="J359" s="32"/>
      <c r="K359" s="32"/>
      <c r="L359" s="32"/>
      <c r="M359" s="32"/>
      <c r="O359" s="32"/>
      <c r="P359" s="32"/>
      <c r="Q359" s="33"/>
    </row>
    <row r="360" spans="5:17" ht="12.95" customHeight="1" x14ac:dyDescent="0.2">
      <c r="E360" s="32"/>
      <c r="F360" s="32"/>
      <c r="G360" s="32"/>
      <c r="H360" s="32"/>
      <c r="I360" s="32"/>
      <c r="J360" s="32"/>
      <c r="K360" s="32"/>
      <c r="L360" s="32"/>
      <c r="M360" s="32"/>
      <c r="O360" s="32"/>
      <c r="P360" s="32"/>
      <c r="Q360" s="33"/>
    </row>
    <row r="361" spans="5:17" ht="12.95" customHeight="1" x14ac:dyDescent="0.2">
      <c r="E361" s="32"/>
      <c r="F361" s="32"/>
      <c r="G361" s="32"/>
      <c r="H361" s="32"/>
      <c r="I361" s="32"/>
      <c r="J361" s="32"/>
      <c r="K361" s="32"/>
      <c r="L361" s="32"/>
      <c r="M361" s="32"/>
      <c r="O361" s="32"/>
      <c r="P361" s="32"/>
      <c r="Q361" s="33"/>
    </row>
    <row r="362" spans="5:17" ht="12.95" customHeight="1" x14ac:dyDescent="0.2">
      <c r="E362" s="32"/>
      <c r="F362" s="32"/>
      <c r="G362" s="32"/>
      <c r="H362" s="32"/>
      <c r="I362" s="32"/>
      <c r="J362" s="32"/>
      <c r="K362" s="32"/>
      <c r="L362" s="32"/>
      <c r="M362" s="32"/>
      <c r="O362" s="32"/>
      <c r="P362" s="32"/>
      <c r="Q362" s="33"/>
    </row>
    <row r="363" spans="5:17" ht="12.95" customHeight="1" x14ac:dyDescent="0.2">
      <c r="E363" s="32"/>
      <c r="F363" s="32"/>
      <c r="G363" s="32"/>
      <c r="H363" s="32"/>
      <c r="I363" s="32"/>
      <c r="J363" s="32"/>
      <c r="K363" s="32"/>
      <c r="L363" s="32"/>
      <c r="M363" s="32"/>
      <c r="O363" s="32"/>
      <c r="P363" s="32"/>
      <c r="Q363" s="33"/>
    </row>
    <row r="364" spans="5:17" ht="12.95" customHeight="1" x14ac:dyDescent="0.2">
      <c r="E364" s="32"/>
      <c r="F364" s="32"/>
      <c r="G364" s="32"/>
      <c r="H364" s="32"/>
      <c r="I364" s="32"/>
      <c r="J364" s="32"/>
      <c r="K364" s="32"/>
      <c r="L364" s="32"/>
      <c r="M364" s="32"/>
      <c r="O364" s="32"/>
      <c r="P364" s="32"/>
      <c r="Q364" s="33"/>
    </row>
    <row r="365" spans="5:17" ht="12.95" customHeight="1" x14ac:dyDescent="0.2">
      <c r="E365" s="32"/>
      <c r="F365" s="32"/>
      <c r="G365" s="32"/>
      <c r="H365" s="32"/>
      <c r="I365" s="32"/>
      <c r="J365" s="32"/>
      <c r="K365" s="32"/>
      <c r="L365" s="32"/>
      <c r="M365" s="32"/>
      <c r="O365" s="32"/>
      <c r="P365" s="32"/>
      <c r="Q365" s="33"/>
    </row>
    <row r="366" spans="5:17" ht="12.95" customHeight="1" x14ac:dyDescent="0.2">
      <c r="E366" s="32"/>
      <c r="F366" s="32"/>
      <c r="G366" s="32"/>
      <c r="H366" s="32"/>
      <c r="I366" s="32"/>
      <c r="J366" s="32"/>
      <c r="K366" s="32"/>
      <c r="L366" s="32"/>
      <c r="M366" s="32"/>
      <c r="O366" s="32"/>
      <c r="P366" s="32"/>
      <c r="Q366" s="33"/>
    </row>
    <row r="367" spans="5:17" ht="12.95" customHeight="1" x14ac:dyDescent="0.2">
      <c r="E367" s="32"/>
      <c r="F367" s="32"/>
      <c r="G367" s="32"/>
      <c r="H367" s="32"/>
      <c r="I367" s="32"/>
      <c r="J367" s="32"/>
      <c r="K367" s="32"/>
      <c r="L367" s="32"/>
      <c r="M367" s="32"/>
      <c r="O367" s="32"/>
      <c r="P367" s="32"/>
      <c r="Q367" s="33"/>
    </row>
    <row r="368" spans="5:17" ht="12.95" customHeight="1" x14ac:dyDescent="0.2">
      <c r="E368" s="32"/>
      <c r="F368" s="32"/>
      <c r="G368" s="32"/>
      <c r="H368" s="32"/>
      <c r="I368" s="32"/>
      <c r="J368" s="32"/>
      <c r="K368" s="32"/>
      <c r="L368" s="32"/>
      <c r="M368" s="32"/>
      <c r="O368" s="32"/>
      <c r="P368" s="32"/>
      <c r="Q368" s="33"/>
    </row>
    <row r="369" spans="5:17" ht="12.95" customHeight="1" x14ac:dyDescent="0.2">
      <c r="E369" s="32"/>
      <c r="F369" s="32"/>
      <c r="G369" s="32"/>
      <c r="H369" s="32"/>
      <c r="I369" s="32"/>
      <c r="J369" s="32"/>
      <c r="K369" s="32"/>
      <c r="L369" s="32"/>
      <c r="M369" s="32"/>
      <c r="O369" s="32"/>
      <c r="P369" s="32"/>
      <c r="Q369" s="33"/>
    </row>
    <row r="370" spans="5:17" ht="12.95" customHeight="1" x14ac:dyDescent="0.2">
      <c r="E370" s="32"/>
      <c r="F370" s="32"/>
      <c r="G370" s="32"/>
      <c r="H370" s="32"/>
      <c r="I370" s="32"/>
      <c r="J370" s="32"/>
      <c r="K370" s="32"/>
      <c r="L370" s="32"/>
      <c r="M370" s="32"/>
      <c r="O370" s="32"/>
      <c r="P370" s="32"/>
      <c r="Q370" s="33"/>
    </row>
    <row r="371" spans="5:17" ht="12.95" customHeight="1" x14ac:dyDescent="0.2">
      <c r="E371" s="32"/>
      <c r="F371" s="32"/>
      <c r="G371" s="32"/>
      <c r="H371" s="32"/>
      <c r="I371" s="32"/>
      <c r="J371" s="32"/>
      <c r="K371" s="32"/>
      <c r="L371" s="32"/>
      <c r="M371" s="32"/>
      <c r="O371" s="32"/>
      <c r="P371" s="32"/>
      <c r="Q371" s="33"/>
    </row>
    <row r="372" spans="5:17" ht="12.95" customHeight="1" x14ac:dyDescent="0.2">
      <c r="E372" s="32"/>
      <c r="F372" s="32"/>
      <c r="G372" s="32"/>
      <c r="H372" s="32"/>
      <c r="I372" s="32"/>
      <c r="J372" s="32"/>
      <c r="K372" s="32"/>
      <c r="L372" s="32"/>
      <c r="M372" s="32"/>
      <c r="O372" s="32"/>
      <c r="P372" s="32"/>
      <c r="Q372" s="33"/>
    </row>
    <row r="373" spans="5:17" ht="12.95" customHeight="1" x14ac:dyDescent="0.2">
      <c r="E373" s="32"/>
      <c r="F373" s="32"/>
      <c r="G373" s="32"/>
      <c r="H373" s="32"/>
      <c r="I373" s="32"/>
      <c r="J373" s="32"/>
      <c r="K373" s="32"/>
      <c r="L373" s="32"/>
      <c r="M373" s="32"/>
      <c r="O373" s="32"/>
      <c r="P373" s="32"/>
      <c r="Q373" s="33"/>
    </row>
    <row r="374" spans="5:17" ht="12.95" customHeight="1" x14ac:dyDescent="0.2">
      <c r="E374" s="32"/>
      <c r="F374" s="32"/>
      <c r="G374" s="32"/>
      <c r="H374" s="32"/>
      <c r="I374" s="32"/>
      <c r="J374" s="32"/>
      <c r="K374" s="32"/>
      <c r="L374" s="32"/>
      <c r="M374" s="32"/>
      <c r="O374" s="32"/>
      <c r="P374" s="32"/>
      <c r="Q374" s="33"/>
    </row>
    <row r="375" spans="5:17" x14ac:dyDescent="0.2">
      <c r="E375" s="32"/>
      <c r="F375" s="32"/>
      <c r="G375" s="32"/>
      <c r="H375" s="32"/>
      <c r="I375" s="32"/>
      <c r="J375" s="32"/>
      <c r="K375" s="32"/>
      <c r="L375" s="32"/>
      <c r="M375" s="32"/>
      <c r="O375" s="32"/>
      <c r="P375" s="32"/>
      <c r="Q375" s="33"/>
    </row>
    <row r="376" spans="5:17" x14ac:dyDescent="0.2">
      <c r="E376" s="32"/>
      <c r="F376" s="32"/>
      <c r="G376" s="32"/>
      <c r="H376" s="32"/>
      <c r="I376" s="32"/>
      <c r="J376" s="32"/>
      <c r="K376" s="32"/>
      <c r="L376" s="32"/>
      <c r="M376" s="32"/>
      <c r="O376" s="32"/>
      <c r="P376" s="32"/>
      <c r="Q376" s="33"/>
    </row>
  </sheetData>
  <protectedRanges>
    <protectedRange sqref="A204:D244" name="Range1"/>
  </protectedRanges>
  <sortState xmlns:xlrd2="http://schemas.microsoft.com/office/spreadsheetml/2017/richdata2" ref="A21:X256">
    <sortCondition ref="C21:C256"/>
  </sortState>
  <phoneticPr fontId="8" type="noConversion"/>
  <hyperlinks>
    <hyperlink ref="H64920" r:id="rId1" display="http://vsolj.cetus-net.org/bulletin.html" xr:uid="{00000000-0004-0000-0000-000000000000}"/>
    <hyperlink ref="H64913" r:id="rId2" display="http://vsolj.cetus-net.org/bulletin.html" xr:uid="{00000000-0004-0000-0000-000001000000}"/>
    <hyperlink ref="AP2410" r:id="rId3" display="http://cdsbib.u-strasbg.fr/cgi-bin/cdsbib?1990RMxAA..21..381G" xr:uid="{00000000-0004-0000-0000-000002000000}"/>
    <hyperlink ref="AP2413" r:id="rId4" display="http://cdsbib.u-strasbg.fr/cgi-bin/cdsbib?1990RMxAA..21..381G" xr:uid="{00000000-0004-0000-0000-000003000000}"/>
    <hyperlink ref="AP2411" r:id="rId5" display="http://cdsbib.u-strasbg.fr/cgi-bin/cdsbib?1990RMxAA..21..381G" xr:uid="{00000000-0004-0000-0000-000004000000}"/>
    <hyperlink ref="AP2389" r:id="rId6" display="http://cdsbib.u-strasbg.fr/cgi-bin/cdsbib?1990RMxAA..21..381G" xr:uid="{00000000-0004-0000-0000-000005000000}"/>
    <hyperlink ref="I64920" r:id="rId7" display="http://vsolj.cetus-net.org/bulletin.html" xr:uid="{00000000-0004-0000-0000-000006000000}"/>
    <hyperlink ref="AQ2523" r:id="rId8" display="http://cdsbib.u-strasbg.fr/cgi-bin/cdsbib?1990RMxAA..21..381G" xr:uid="{00000000-0004-0000-0000-000007000000}"/>
    <hyperlink ref="AQ792" r:id="rId9" display="http://cdsbib.u-strasbg.fr/cgi-bin/cdsbib?1990RMxAA..21..381G" xr:uid="{00000000-0004-0000-0000-000008000000}"/>
    <hyperlink ref="AQ2524" r:id="rId10" display="http://cdsbib.u-strasbg.fr/cgi-bin/cdsbib?1990RMxAA..21..381G" xr:uid="{00000000-0004-0000-0000-000009000000}"/>
    <hyperlink ref="H64917" r:id="rId11" display="https://www.aavso.org/ejaavso" xr:uid="{00000000-0004-0000-0000-00000A000000}"/>
    <hyperlink ref="H64968" r:id="rId12" display="http://vsolj.cetus-net.org/bulletin.html" xr:uid="{00000000-0004-0000-0000-00000B000000}"/>
    <hyperlink ref="H64961" r:id="rId13" display="https://www.aavso.org/ejaavso" xr:uid="{00000000-0004-0000-0000-00000C000000}"/>
    <hyperlink ref="AP1819" r:id="rId14" display="http://cdsbib.u-strasbg.fr/cgi-bin/cdsbib?1990RMxAA..21..381G" xr:uid="{00000000-0004-0000-0000-00000D000000}"/>
    <hyperlink ref="AP1816" r:id="rId15" display="http://cdsbib.u-strasbg.fr/cgi-bin/cdsbib?1990RMxAA..21..381G" xr:uid="{00000000-0004-0000-0000-00000E000000}"/>
    <hyperlink ref="AP1818" r:id="rId16" display="http://cdsbib.u-strasbg.fr/cgi-bin/cdsbib?1990RMxAA..21..381G" xr:uid="{00000000-0004-0000-0000-00000F000000}"/>
    <hyperlink ref="AP1794" r:id="rId17" display="http://cdsbib.u-strasbg.fr/cgi-bin/cdsbib?1990RMxAA..21..381G" xr:uid="{00000000-0004-0000-0000-000010000000}"/>
    <hyperlink ref="I64968" r:id="rId18" display="http://vsolj.cetus-net.org/bulletin.html" xr:uid="{00000000-0004-0000-0000-000011000000}"/>
    <hyperlink ref="AQ1955" r:id="rId19" display="http://cdsbib.u-strasbg.fr/cgi-bin/cdsbib?1990RMxAA..21..381G" xr:uid="{00000000-0004-0000-0000-000012000000}"/>
    <hyperlink ref="AQ3599" r:id="rId20" display="http://cdsbib.u-strasbg.fr/cgi-bin/cdsbib?1990RMxAA..21..381G" xr:uid="{00000000-0004-0000-0000-000013000000}"/>
    <hyperlink ref="AQ1956" r:id="rId21" display="http://cdsbib.u-strasbg.fr/cgi-bin/cdsbib?1990RMxAA..21..381G" xr:uid="{00000000-0004-0000-0000-000014000000}"/>
    <hyperlink ref="H64965" r:id="rId22" display="https://www.aavso.org/ejaavso" xr:uid="{00000000-0004-0000-0000-000015000000}"/>
    <hyperlink ref="H2806" r:id="rId23" display="http://vsolj.cetus-net.org/bulletin.html" xr:uid="{00000000-0004-0000-0000-000016000000}"/>
    <hyperlink ref="AP6044" r:id="rId24" display="http://cdsbib.u-strasbg.fr/cgi-bin/cdsbib?1990RMxAA..21..381G" xr:uid="{00000000-0004-0000-0000-000017000000}"/>
    <hyperlink ref="AP6047" r:id="rId25" display="http://cdsbib.u-strasbg.fr/cgi-bin/cdsbib?1990RMxAA..21..381G" xr:uid="{00000000-0004-0000-0000-000018000000}"/>
    <hyperlink ref="AP6045" r:id="rId26" display="http://cdsbib.u-strasbg.fr/cgi-bin/cdsbib?1990RMxAA..21..381G" xr:uid="{00000000-0004-0000-0000-000019000000}"/>
    <hyperlink ref="AP6023" r:id="rId27" display="http://cdsbib.u-strasbg.fr/cgi-bin/cdsbib?1990RMxAA..21..381G" xr:uid="{00000000-0004-0000-0000-00001A000000}"/>
    <hyperlink ref="I2806" r:id="rId28" display="http://vsolj.cetus-net.org/bulletin.html" xr:uid="{00000000-0004-0000-0000-00001B000000}"/>
    <hyperlink ref="AQ6157" r:id="rId29" display="http://cdsbib.u-strasbg.fr/cgi-bin/cdsbib?1990RMxAA..21..381G" xr:uid="{00000000-0004-0000-0000-00001C000000}"/>
    <hyperlink ref="AQ709" r:id="rId30" display="http://cdsbib.u-strasbg.fr/cgi-bin/cdsbib?1990RMxAA..21..381G" xr:uid="{00000000-0004-0000-0000-00001D000000}"/>
    <hyperlink ref="AQ6158" r:id="rId31" display="http://cdsbib.u-strasbg.fr/cgi-bin/cdsbib?1990RMxAA..21..381G" xr:uid="{00000000-0004-0000-0000-00001E000000}"/>
    <hyperlink ref="H65119" r:id="rId32" display="http://vsolj.cetus-net.org/bulletin.html" xr:uid="{00000000-0004-0000-0000-00001F000000}"/>
    <hyperlink ref="H65112" r:id="rId33" display="https://www.aavso.org/ejaavso" xr:uid="{00000000-0004-0000-0000-000020000000}"/>
    <hyperlink ref="I65119" r:id="rId34" display="http://vsolj.cetus-net.org/bulletin.html" xr:uid="{00000000-0004-0000-0000-000021000000}"/>
    <hyperlink ref="AQ58770" r:id="rId35" display="http://cdsbib.u-strasbg.fr/cgi-bin/cdsbib?1990RMxAA..21..381G" xr:uid="{00000000-0004-0000-0000-000022000000}"/>
    <hyperlink ref="H65116" r:id="rId36" display="https://www.aavso.org/ejaavso" xr:uid="{00000000-0004-0000-0000-000023000000}"/>
    <hyperlink ref="AP6134" r:id="rId37" display="http://cdsbib.u-strasbg.fr/cgi-bin/cdsbib?1990RMxAA..21..381G" xr:uid="{00000000-0004-0000-0000-000024000000}"/>
    <hyperlink ref="AP6137" r:id="rId38" display="http://cdsbib.u-strasbg.fr/cgi-bin/cdsbib?1990RMxAA..21..381G" xr:uid="{00000000-0004-0000-0000-000025000000}"/>
    <hyperlink ref="AP6135" r:id="rId39" display="http://cdsbib.u-strasbg.fr/cgi-bin/cdsbib?1990RMxAA..21..381G" xr:uid="{00000000-0004-0000-0000-000026000000}"/>
    <hyperlink ref="AP6119" r:id="rId40" display="http://cdsbib.u-strasbg.fr/cgi-bin/cdsbib?1990RMxAA..21..381G" xr:uid="{00000000-0004-0000-0000-000027000000}"/>
    <hyperlink ref="AQ6348" r:id="rId41" display="http://cdsbib.u-strasbg.fr/cgi-bin/cdsbib?1990RMxAA..21..381G" xr:uid="{00000000-0004-0000-0000-000028000000}"/>
    <hyperlink ref="AQ6352" r:id="rId42" display="http://cdsbib.u-strasbg.fr/cgi-bin/cdsbib?1990RMxAA..21..381G" xr:uid="{00000000-0004-0000-0000-000029000000}"/>
    <hyperlink ref="AQ496" r:id="rId43" display="http://cdsbib.u-strasbg.fr/cgi-bin/cdsbib?1990RMxAA..21..381G" xr:uid="{00000000-0004-0000-0000-00002A000000}"/>
    <hyperlink ref="I3240" r:id="rId44" display="http://vsolj.cetus-net.org/bulletin.html" xr:uid="{00000000-0004-0000-0000-00002B000000}"/>
    <hyperlink ref="H3240" r:id="rId45" display="http://vsolj.cetus-net.org/bulletin.html" xr:uid="{00000000-0004-0000-0000-00002C000000}"/>
    <hyperlink ref="AQ1157" r:id="rId46" display="http://cdsbib.u-strasbg.fr/cgi-bin/cdsbib?1990RMxAA..21..381G" xr:uid="{00000000-0004-0000-0000-00002D000000}"/>
    <hyperlink ref="AQ1156" r:id="rId47" display="http://cdsbib.u-strasbg.fr/cgi-bin/cdsbib?1990RMxAA..21..381G" xr:uid="{00000000-0004-0000-0000-00002E000000}"/>
    <hyperlink ref="AP4410" r:id="rId48" display="http://cdsbib.u-strasbg.fr/cgi-bin/cdsbib?1990RMxAA..21..381G" xr:uid="{00000000-0004-0000-0000-00002F000000}"/>
    <hyperlink ref="AP4428" r:id="rId49" display="http://cdsbib.u-strasbg.fr/cgi-bin/cdsbib?1990RMxAA..21..381G" xr:uid="{00000000-0004-0000-0000-000030000000}"/>
    <hyperlink ref="AP4429" r:id="rId50" display="http://cdsbib.u-strasbg.fr/cgi-bin/cdsbib?1990RMxAA..21..381G" xr:uid="{00000000-0004-0000-0000-000031000000}"/>
    <hyperlink ref="AP4425" r:id="rId51" display="http://cdsbib.u-strasbg.fr/cgi-bin/cdsbib?1990RMxAA..21..381G" xr:uid="{00000000-0004-0000-0000-000032000000}"/>
  </hyperlinks>
  <pageMargins left="0.75" right="0.75" top="1" bottom="1" header="0.5" footer="0.5"/>
  <pageSetup orientation="portrait" horizontalDpi="300" verticalDpi="300" r:id="rId52"/>
  <headerFooter alignWithMargins="0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79AB0-24EA-4776-95D2-9B98B5A2D27E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5"/>
  <sheetViews>
    <sheetView topLeftCell="A153" workbookViewId="0">
      <selection activeCell="A34" sqref="A34:D184"/>
    </sheetView>
  </sheetViews>
  <sheetFormatPr defaultRowHeight="12.75" x14ac:dyDescent="0.2"/>
  <cols>
    <col min="1" max="1" width="19.7109375" style="51" customWidth="1"/>
    <col min="2" max="2" width="4.42578125" style="15" customWidth="1"/>
    <col min="3" max="3" width="12.7109375" style="51" customWidth="1"/>
    <col min="4" max="4" width="5.42578125" style="15" customWidth="1"/>
    <col min="5" max="5" width="14.85546875" style="15" customWidth="1"/>
    <col min="6" max="6" width="9.140625" style="15"/>
    <col min="7" max="7" width="12" style="15" customWidth="1"/>
    <col min="8" max="8" width="14.140625" style="51" customWidth="1"/>
    <col min="9" max="9" width="22.570312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03125" style="15" customWidth="1"/>
    <col min="14" max="14" width="14.140625" style="15" customWidth="1"/>
    <col min="15" max="15" width="23.42578125" style="15" customWidth="1"/>
    <col min="16" max="16" width="16.5703125" style="15" customWidth="1"/>
    <col min="17" max="17" width="41" style="15" customWidth="1"/>
    <col min="18" max="16384" width="9.140625" style="15"/>
  </cols>
  <sheetData>
    <row r="1" spans="1:16" ht="15.75" x14ac:dyDescent="0.25">
      <c r="A1" s="50" t="s">
        <v>57</v>
      </c>
      <c r="I1" s="52" t="s">
        <v>58</v>
      </c>
      <c r="J1" s="53" t="s">
        <v>59</v>
      </c>
    </row>
    <row r="2" spans="1:16" x14ac:dyDescent="0.2">
      <c r="I2" s="54" t="s">
        <v>60</v>
      </c>
      <c r="J2" s="55" t="s">
        <v>61</v>
      </c>
    </row>
    <row r="3" spans="1:16" x14ac:dyDescent="0.2">
      <c r="A3" s="56" t="s">
        <v>62</v>
      </c>
      <c r="I3" s="54" t="s">
        <v>63</v>
      </c>
      <c r="J3" s="55" t="s">
        <v>64</v>
      </c>
    </row>
    <row r="4" spans="1:16" x14ac:dyDescent="0.2">
      <c r="I4" s="54" t="s">
        <v>65</v>
      </c>
      <c r="J4" s="55" t="s">
        <v>64</v>
      </c>
    </row>
    <row r="5" spans="1:16" ht="13.5" thickBot="1" x14ac:dyDescent="0.25">
      <c r="I5" s="57" t="s">
        <v>66</v>
      </c>
      <c r="J5" s="58" t="s">
        <v>67</v>
      </c>
    </row>
    <row r="10" spans="1:16" ht="13.5" thickBot="1" x14ac:dyDescent="0.25"/>
    <row r="11" spans="1:16" ht="12.75" customHeight="1" thickBot="1" x14ac:dyDescent="0.25">
      <c r="A11" s="51" t="str">
        <f t="shared" ref="A11:A42" si="0">P11</f>
        <v>IBVS 795 </v>
      </c>
      <c r="B11" s="4" t="str">
        <f t="shared" ref="B11:B42" si="1">IF(H11=INT(H11),"I","II")</f>
        <v>I</v>
      </c>
      <c r="C11" s="51">
        <f t="shared" ref="C11:C42" si="2">1*G11</f>
        <v>40446.811000000002</v>
      </c>
      <c r="D11" s="15" t="str">
        <f t="shared" ref="D11:D42" si="3">VLOOKUP(F11,I$1:J$5,2,FALSE)</f>
        <v>vis</v>
      </c>
      <c r="E11" s="59">
        <f>VLOOKUP(C11,'Active 1'!C$21:E$973,3,FALSE)</f>
        <v>-192.0086199795156</v>
      </c>
      <c r="F11" s="4" t="s">
        <v>66</v>
      </c>
      <c r="G11" s="15" t="str">
        <f t="shared" ref="G11:G42" si="4">MID(I11,3,LEN(I11)-3)</f>
        <v>40446.811</v>
      </c>
      <c r="H11" s="51">
        <f t="shared" ref="H11:H42" si="5">1*K11</f>
        <v>-6129</v>
      </c>
      <c r="I11" s="60" t="s">
        <v>153</v>
      </c>
      <c r="J11" s="61" t="s">
        <v>154</v>
      </c>
      <c r="K11" s="60">
        <v>-6129</v>
      </c>
      <c r="L11" s="60" t="s">
        <v>155</v>
      </c>
      <c r="M11" s="61" t="s">
        <v>74</v>
      </c>
      <c r="N11" s="61"/>
      <c r="O11" s="62" t="s">
        <v>156</v>
      </c>
      <c r="P11" s="63" t="s">
        <v>157</v>
      </c>
    </row>
    <row r="12" spans="1:16" ht="12.75" customHeight="1" thickBot="1" x14ac:dyDescent="0.25">
      <c r="A12" s="51" t="str">
        <f t="shared" si="0"/>
        <v>IBVS 795 </v>
      </c>
      <c r="B12" s="4" t="str">
        <f t="shared" si="1"/>
        <v>I</v>
      </c>
      <c r="C12" s="51">
        <f t="shared" si="2"/>
        <v>40454.688000000002</v>
      </c>
      <c r="D12" s="15" t="str">
        <f t="shared" si="3"/>
        <v>vis</v>
      </c>
      <c r="E12" s="59">
        <f>VLOOKUP(C12,'Active 1'!C$21:E$973,3,FALSE)</f>
        <v>-188.00321774600914</v>
      </c>
      <c r="F12" s="4" t="s">
        <v>66</v>
      </c>
      <c r="G12" s="15" t="str">
        <f t="shared" si="4"/>
        <v>40454.688</v>
      </c>
      <c r="H12" s="51">
        <f t="shared" si="5"/>
        <v>-6125</v>
      </c>
      <c r="I12" s="60" t="s">
        <v>158</v>
      </c>
      <c r="J12" s="61" t="s">
        <v>159</v>
      </c>
      <c r="K12" s="60">
        <v>-6125</v>
      </c>
      <c r="L12" s="60" t="s">
        <v>160</v>
      </c>
      <c r="M12" s="61" t="s">
        <v>74</v>
      </c>
      <c r="N12" s="61"/>
      <c r="O12" s="62" t="s">
        <v>161</v>
      </c>
      <c r="P12" s="63" t="s">
        <v>157</v>
      </c>
    </row>
    <row r="13" spans="1:16" ht="12.75" customHeight="1" thickBot="1" x14ac:dyDescent="0.25">
      <c r="A13" s="51" t="str">
        <f t="shared" si="0"/>
        <v>IBVS 795 </v>
      </c>
      <c r="B13" s="4" t="str">
        <f t="shared" si="1"/>
        <v>I</v>
      </c>
      <c r="C13" s="51">
        <f t="shared" si="2"/>
        <v>40456.673999999999</v>
      </c>
      <c r="D13" s="15" t="str">
        <f t="shared" si="3"/>
        <v>vis</v>
      </c>
      <c r="E13" s="59">
        <f>VLOOKUP(C13,'Active 1'!C$21:E$973,3,FALSE)</f>
        <v>-186.99334992377581</v>
      </c>
      <c r="F13" s="4" t="s">
        <v>66</v>
      </c>
      <c r="G13" s="15" t="str">
        <f t="shared" si="4"/>
        <v>40456.674</v>
      </c>
      <c r="H13" s="51">
        <f t="shared" si="5"/>
        <v>-6124</v>
      </c>
      <c r="I13" s="60" t="s">
        <v>162</v>
      </c>
      <c r="J13" s="61" t="s">
        <v>163</v>
      </c>
      <c r="K13" s="60">
        <v>-6124</v>
      </c>
      <c r="L13" s="60" t="s">
        <v>164</v>
      </c>
      <c r="M13" s="61" t="s">
        <v>74</v>
      </c>
      <c r="N13" s="61"/>
      <c r="O13" s="62" t="s">
        <v>156</v>
      </c>
      <c r="P13" s="63" t="s">
        <v>157</v>
      </c>
    </row>
    <row r="14" spans="1:16" ht="12.75" customHeight="1" thickBot="1" x14ac:dyDescent="0.25">
      <c r="A14" s="51" t="str">
        <f t="shared" si="0"/>
        <v>IBVS 456 </v>
      </c>
      <c r="B14" s="4" t="str">
        <f t="shared" si="1"/>
        <v>I</v>
      </c>
      <c r="C14" s="51">
        <f t="shared" si="2"/>
        <v>40476.324000000001</v>
      </c>
      <c r="D14" s="15" t="str">
        <f t="shared" si="3"/>
        <v>vis</v>
      </c>
      <c r="E14" s="59">
        <f>VLOOKUP(C14,'Active 1'!C$21:E$973,3,FALSE)</f>
        <v>-177.00145530800791</v>
      </c>
      <c r="F14" s="4" t="s">
        <v>66</v>
      </c>
      <c r="G14" s="15" t="str">
        <f t="shared" si="4"/>
        <v>40476.324</v>
      </c>
      <c r="H14" s="51">
        <f t="shared" si="5"/>
        <v>-6114</v>
      </c>
      <c r="I14" s="60" t="s">
        <v>165</v>
      </c>
      <c r="J14" s="61" t="s">
        <v>166</v>
      </c>
      <c r="K14" s="60">
        <v>-6114</v>
      </c>
      <c r="L14" s="60" t="s">
        <v>167</v>
      </c>
      <c r="M14" s="61" t="s">
        <v>168</v>
      </c>
      <c r="N14" s="61" t="s">
        <v>169</v>
      </c>
      <c r="O14" s="62" t="s">
        <v>170</v>
      </c>
      <c r="P14" s="63" t="s">
        <v>171</v>
      </c>
    </row>
    <row r="15" spans="1:16" ht="12.75" customHeight="1" thickBot="1" x14ac:dyDescent="0.25">
      <c r="A15" s="51" t="str">
        <f t="shared" si="0"/>
        <v> ORI 121 </v>
      </c>
      <c r="B15" s="4" t="str">
        <f t="shared" si="1"/>
        <v>I</v>
      </c>
      <c r="C15" s="51">
        <f t="shared" si="2"/>
        <v>40824.413999999997</v>
      </c>
      <c r="D15" s="15" t="str">
        <f t="shared" si="3"/>
        <v>vis</v>
      </c>
      <c r="E15" s="59">
        <f>VLOOKUP(C15,'Active 1'!C$21:E$973,3,FALSE)</f>
        <v>0</v>
      </c>
      <c r="F15" s="4" t="s">
        <v>66</v>
      </c>
      <c r="G15" s="15" t="str">
        <f t="shared" si="4"/>
        <v>40824.414</v>
      </c>
      <c r="H15" s="51">
        <f t="shared" si="5"/>
        <v>-5937</v>
      </c>
      <c r="I15" s="60" t="s">
        <v>184</v>
      </c>
      <c r="J15" s="61" t="s">
        <v>185</v>
      </c>
      <c r="K15" s="60">
        <v>-5937</v>
      </c>
      <c r="L15" s="60" t="s">
        <v>186</v>
      </c>
      <c r="M15" s="61" t="s">
        <v>74</v>
      </c>
      <c r="N15" s="61"/>
      <c r="O15" s="62" t="s">
        <v>175</v>
      </c>
      <c r="P15" s="62" t="s">
        <v>187</v>
      </c>
    </row>
    <row r="16" spans="1:16" ht="12.75" customHeight="1" thickBot="1" x14ac:dyDescent="0.25">
      <c r="A16" s="51" t="str">
        <f t="shared" si="0"/>
        <v>IBVS 1053 </v>
      </c>
      <c r="B16" s="4" t="str">
        <f t="shared" si="1"/>
        <v>I</v>
      </c>
      <c r="C16" s="51">
        <f t="shared" si="2"/>
        <v>42303.301500000001</v>
      </c>
      <c r="D16" s="15" t="str">
        <f t="shared" si="3"/>
        <v>vis</v>
      </c>
      <c r="E16" s="59">
        <f>VLOOKUP(C16,'Active 1'!C$21:E$973,3,FALSE)</f>
        <v>752.00448084353172</v>
      </c>
      <c r="F16" s="4" t="s">
        <v>66</v>
      </c>
      <c r="G16" s="15" t="str">
        <f t="shared" si="4"/>
        <v>42303.3015</v>
      </c>
      <c r="H16" s="51">
        <f t="shared" si="5"/>
        <v>-5185</v>
      </c>
      <c r="I16" s="60" t="s">
        <v>291</v>
      </c>
      <c r="J16" s="61" t="s">
        <v>292</v>
      </c>
      <c r="K16" s="60">
        <v>-5185</v>
      </c>
      <c r="L16" s="60" t="s">
        <v>293</v>
      </c>
      <c r="M16" s="61" t="s">
        <v>168</v>
      </c>
      <c r="N16" s="61" t="s">
        <v>169</v>
      </c>
      <c r="O16" s="62" t="s">
        <v>294</v>
      </c>
      <c r="P16" s="63" t="s">
        <v>295</v>
      </c>
    </row>
    <row r="17" spans="1:16" ht="12.75" customHeight="1" thickBot="1" x14ac:dyDescent="0.25">
      <c r="A17" s="51" t="str">
        <f t="shared" si="0"/>
        <v>BAVM 132 </v>
      </c>
      <c r="B17" s="4" t="str">
        <f t="shared" si="1"/>
        <v>I</v>
      </c>
      <c r="C17" s="51">
        <f t="shared" si="2"/>
        <v>51487.2327</v>
      </c>
      <c r="D17" s="15" t="str">
        <f t="shared" si="3"/>
        <v>vis</v>
      </c>
      <c r="E17" s="59">
        <f>VLOOKUP(C17,'Active 1'!C$21:E$973,3,FALSE)</f>
        <v>5421.9725576300971</v>
      </c>
      <c r="F17" s="4" t="s">
        <v>66</v>
      </c>
      <c r="G17" s="15" t="str">
        <f t="shared" si="4"/>
        <v>51487.2327</v>
      </c>
      <c r="H17" s="51">
        <f t="shared" si="5"/>
        <v>-515</v>
      </c>
      <c r="I17" s="60" t="s">
        <v>563</v>
      </c>
      <c r="J17" s="61" t="s">
        <v>564</v>
      </c>
      <c r="K17" s="60">
        <v>-515</v>
      </c>
      <c r="L17" s="60" t="s">
        <v>565</v>
      </c>
      <c r="M17" s="61" t="s">
        <v>168</v>
      </c>
      <c r="N17" s="61" t="s">
        <v>566</v>
      </c>
      <c r="O17" s="62" t="s">
        <v>567</v>
      </c>
      <c r="P17" s="63" t="s">
        <v>568</v>
      </c>
    </row>
    <row r="18" spans="1:16" ht="12.75" customHeight="1" thickBot="1" x14ac:dyDescent="0.25">
      <c r="A18" s="51" t="str">
        <f t="shared" si="0"/>
        <v>BAVM 152 </v>
      </c>
      <c r="B18" s="4" t="str">
        <f t="shared" si="1"/>
        <v>I</v>
      </c>
      <c r="C18" s="51">
        <f t="shared" si="2"/>
        <v>51768.4542</v>
      </c>
      <c r="D18" s="15" t="str">
        <f t="shared" si="3"/>
        <v>vis</v>
      </c>
      <c r="E18" s="59">
        <f>VLOOKUP(C18,'Active 1'!C$21:E$973,3,FALSE)</f>
        <v>5564.9718243826655</v>
      </c>
      <c r="F18" s="4" t="s">
        <v>66</v>
      </c>
      <c r="G18" s="15" t="str">
        <f t="shared" si="4"/>
        <v>51768.4542</v>
      </c>
      <c r="H18" s="51">
        <f t="shared" si="5"/>
        <v>-372</v>
      </c>
      <c r="I18" s="60" t="s">
        <v>569</v>
      </c>
      <c r="J18" s="61" t="s">
        <v>570</v>
      </c>
      <c r="K18" s="60" t="s">
        <v>571</v>
      </c>
      <c r="L18" s="60" t="s">
        <v>572</v>
      </c>
      <c r="M18" s="61" t="s">
        <v>168</v>
      </c>
      <c r="N18" s="61" t="s">
        <v>566</v>
      </c>
      <c r="O18" s="62" t="s">
        <v>567</v>
      </c>
      <c r="P18" s="63" t="s">
        <v>573</v>
      </c>
    </row>
    <row r="19" spans="1:16" ht="12.75" customHeight="1" thickBot="1" x14ac:dyDescent="0.25">
      <c r="A19" s="51" t="str">
        <f t="shared" si="0"/>
        <v>IBVS 5897 </v>
      </c>
      <c r="B19" s="4" t="str">
        <f t="shared" si="1"/>
        <v>I</v>
      </c>
      <c r="C19" s="51">
        <f t="shared" si="2"/>
        <v>54297.465799999998</v>
      </c>
      <c r="D19" s="15" t="str">
        <f t="shared" si="3"/>
        <v>vis</v>
      </c>
      <c r="E19" s="59">
        <f>VLOOKUP(C19,'Active 1'!C$21:E$973,3,FALSE)</f>
        <v>6850.9574421563384</v>
      </c>
      <c r="F19" s="4" t="s">
        <v>66</v>
      </c>
      <c r="G19" s="15" t="str">
        <f t="shared" si="4"/>
        <v>54297.4658</v>
      </c>
      <c r="H19" s="51">
        <f t="shared" si="5"/>
        <v>914</v>
      </c>
      <c r="I19" s="60" t="s">
        <v>602</v>
      </c>
      <c r="J19" s="61" t="s">
        <v>603</v>
      </c>
      <c r="K19" s="60" t="s">
        <v>604</v>
      </c>
      <c r="L19" s="60" t="s">
        <v>605</v>
      </c>
      <c r="M19" s="61" t="s">
        <v>531</v>
      </c>
      <c r="N19" s="61" t="s">
        <v>606</v>
      </c>
      <c r="O19" s="62" t="s">
        <v>607</v>
      </c>
      <c r="P19" s="63" t="s">
        <v>608</v>
      </c>
    </row>
    <row r="20" spans="1:16" ht="12.75" customHeight="1" thickBot="1" x14ac:dyDescent="0.25">
      <c r="A20" s="51" t="str">
        <f t="shared" si="0"/>
        <v>IBVS 5897 </v>
      </c>
      <c r="B20" s="4" t="str">
        <f t="shared" si="1"/>
        <v>II</v>
      </c>
      <c r="C20" s="51">
        <f t="shared" si="2"/>
        <v>54361.373099999997</v>
      </c>
      <c r="D20" s="15" t="str">
        <f t="shared" si="3"/>
        <v>vis</v>
      </c>
      <c r="E20" s="59">
        <f>VLOOKUP(C20,'Active 1'!C$21:E$973,3,FALSE)</f>
        <v>6883.4538801603176</v>
      </c>
      <c r="F20" s="4" t="s">
        <v>66</v>
      </c>
      <c r="G20" s="15" t="str">
        <f t="shared" si="4"/>
        <v>54361.3731</v>
      </c>
      <c r="H20" s="51">
        <f t="shared" si="5"/>
        <v>946.5</v>
      </c>
      <c r="I20" s="60" t="s">
        <v>615</v>
      </c>
      <c r="J20" s="61" t="s">
        <v>616</v>
      </c>
      <c r="K20" s="60" t="s">
        <v>617</v>
      </c>
      <c r="L20" s="60" t="s">
        <v>618</v>
      </c>
      <c r="M20" s="61" t="s">
        <v>531</v>
      </c>
      <c r="N20" s="61" t="s">
        <v>606</v>
      </c>
      <c r="O20" s="62" t="s">
        <v>607</v>
      </c>
      <c r="P20" s="63" t="s">
        <v>608</v>
      </c>
    </row>
    <row r="21" spans="1:16" ht="12.75" customHeight="1" thickBot="1" x14ac:dyDescent="0.25">
      <c r="A21" s="51" t="str">
        <f t="shared" si="0"/>
        <v>IBVS 5897 </v>
      </c>
      <c r="B21" s="4" t="str">
        <f t="shared" si="1"/>
        <v>I</v>
      </c>
      <c r="C21" s="51">
        <f t="shared" si="2"/>
        <v>54362.3626</v>
      </c>
      <c r="D21" s="15" t="str">
        <f t="shared" si="3"/>
        <v>vis</v>
      </c>
      <c r="E21" s="59">
        <f>VLOOKUP(C21,'Active 1'!C$21:E$973,3,FALSE)</f>
        <v>6883.9570343446603</v>
      </c>
      <c r="F21" s="4" t="s">
        <v>66</v>
      </c>
      <c r="G21" s="15" t="str">
        <f t="shared" si="4"/>
        <v>54362.3626</v>
      </c>
      <c r="H21" s="51">
        <f t="shared" si="5"/>
        <v>947</v>
      </c>
      <c r="I21" s="60" t="s">
        <v>619</v>
      </c>
      <c r="J21" s="61" t="s">
        <v>620</v>
      </c>
      <c r="K21" s="60" t="s">
        <v>621</v>
      </c>
      <c r="L21" s="60" t="s">
        <v>622</v>
      </c>
      <c r="M21" s="61" t="s">
        <v>531</v>
      </c>
      <c r="N21" s="61" t="s">
        <v>606</v>
      </c>
      <c r="O21" s="62" t="s">
        <v>607</v>
      </c>
      <c r="P21" s="63" t="s">
        <v>608</v>
      </c>
    </row>
    <row r="22" spans="1:16" ht="12.75" customHeight="1" thickBot="1" x14ac:dyDescent="0.25">
      <c r="A22" s="51" t="str">
        <f t="shared" si="0"/>
        <v>JAAVSO 36(2);171 </v>
      </c>
      <c r="B22" s="4" t="str">
        <f t="shared" si="1"/>
        <v>I</v>
      </c>
      <c r="C22" s="51">
        <f t="shared" si="2"/>
        <v>54401.694300000003</v>
      </c>
      <c r="D22" s="15" t="str">
        <f t="shared" si="3"/>
        <v>vis</v>
      </c>
      <c r="E22" s="59">
        <f>VLOOKUP(C22,'Active 1'!C$21:E$973,3,FALSE)</f>
        <v>6903.9569428158566</v>
      </c>
      <c r="F22" s="4" t="s">
        <v>66</v>
      </c>
      <c r="G22" s="15" t="str">
        <f t="shared" si="4"/>
        <v>54401.6943</v>
      </c>
      <c r="H22" s="51">
        <f t="shared" si="5"/>
        <v>967</v>
      </c>
      <c r="I22" s="60" t="s">
        <v>623</v>
      </c>
      <c r="J22" s="61" t="s">
        <v>624</v>
      </c>
      <c r="K22" s="60" t="s">
        <v>625</v>
      </c>
      <c r="L22" s="60" t="s">
        <v>626</v>
      </c>
      <c r="M22" s="61" t="s">
        <v>531</v>
      </c>
      <c r="N22" s="61" t="s">
        <v>532</v>
      </c>
      <c r="O22" s="62" t="s">
        <v>627</v>
      </c>
      <c r="P22" s="63" t="s">
        <v>628</v>
      </c>
    </row>
    <row r="23" spans="1:16" ht="12.75" customHeight="1" thickBot="1" x14ac:dyDescent="0.25">
      <c r="A23" s="51" t="str">
        <f t="shared" si="0"/>
        <v>JAAVSO 36(2);186 </v>
      </c>
      <c r="B23" s="4" t="str">
        <f t="shared" si="1"/>
        <v>I</v>
      </c>
      <c r="C23" s="51">
        <f t="shared" si="2"/>
        <v>54688.814100000003</v>
      </c>
      <c r="D23" s="15" t="str">
        <f t="shared" si="3"/>
        <v>vis</v>
      </c>
      <c r="E23" s="59">
        <f>VLOOKUP(C23,'Active 1'!C$21:E$973,3,FALSE)</f>
        <v>7049.9554559812586</v>
      </c>
      <c r="F23" s="4" t="s">
        <v>66</v>
      </c>
      <c r="G23" s="15" t="str">
        <f t="shared" si="4"/>
        <v>54688.8141</v>
      </c>
      <c r="H23" s="51">
        <f t="shared" si="5"/>
        <v>1113</v>
      </c>
      <c r="I23" s="60" t="s">
        <v>629</v>
      </c>
      <c r="J23" s="61" t="s">
        <v>630</v>
      </c>
      <c r="K23" s="60" t="s">
        <v>631</v>
      </c>
      <c r="L23" s="60" t="s">
        <v>632</v>
      </c>
      <c r="M23" s="61" t="s">
        <v>531</v>
      </c>
      <c r="N23" s="61" t="s">
        <v>633</v>
      </c>
      <c r="O23" s="62" t="s">
        <v>327</v>
      </c>
      <c r="P23" s="63" t="s">
        <v>634</v>
      </c>
    </row>
    <row r="24" spans="1:16" ht="12.75" customHeight="1" thickBot="1" x14ac:dyDescent="0.25">
      <c r="A24" s="51" t="str">
        <f t="shared" si="0"/>
        <v>OEJV 0116 </v>
      </c>
      <c r="B24" s="4" t="str">
        <f t="shared" si="1"/>
        <v>I</v>
      </c>
      <c r="C24" s="51">
        <f t="shared" si="2"/>
        <v>54708.482000000004</v>
      </c>
      <c r="D24" s="15" t="str">
        <f t="shared" si="3"/>
        <v>vis</v>
      </c>
      <c r="E24" s="59">
        <f>VLOOKUP(C24,'Active 1'!C$21:E$973,3,FALSE)</f>
        <v>7059.9564526282529</v>
      </c>
      <c r="F24" s="4" t="s">
        <v>66</v>
      </c>
      <c r="G24" s="15" t="str">
        <f t="shared" si="4"/>
        <v>54708.482</v>
      </c>
      <c r="H24" s="51">
        <f t="shared" si="5"/>
        <v>1123</v>
      </c>
      <c r="I24" s="60" t="s">
        <v>635</v>
      </c>
      <c r="J24" s="61" t="s">
        <v>636</v>
      </c>
      <c r="K24" s="60" t="s">
        <v>637</v>
      </c>
      <c r="L24" s="60" t="s">
        <v>403</v>
      </c>
      <c r="M24" s="61" t="s">
        <v>531</v>
      </c>
      <c r="N24" s="61" t="s">
        <v>633</v>
      </c>
      <c r="O24" s="62" t="s">
        <v>151</v>
      </c>
      <c r="P24" s="63" t="s">
        <v>638</v>
      </c>
    </row>
    <row r="25" spans="1:16" ht="12.75" customHeight="1" thickBot="1" x14ac:dyDescent="0.25">
      <c r="A25" s="51" t="str">
        <f t="shared" si="0"/>
        <v> JAAVSO 38;120 </v>
      </c>
      <c r="B25" s="4" t="str">
        <f t="shared" si="1"/>
        <v>I</v>
      </c>
      <c r="C25" s="51">
        <f t="shared" si="2"/>
        <v>55105.724399999999</v>
      </c>
      <c r="D25" s="15" t="str">
        <f t="shared" si="3"/>
        <v>vis</v>
      </c>
      <c r="E25" s="59">
        <f>VLOOKUP(C25,'Active 1'!C$21:E$973,3,FALSE)</f>
        <v>7261.9515771938704</v>
      </c>
      <c r="F25" s="4" t="s">
        <v>66</v>
      </c>
      <c r="G25" s="15" t="str">
        <f t="shared" si="4"/>
        <v>55105.7244</v>
      </c>
      <c r="H25" s="51">
        <f t="shared" si="5"/>
        <v>1325</v>
      </c>
      <c r="I25" s="60" t="s">
        <v>649</v>
      </c>
      <c r="J25" s="61" t="s">
        <v>650</v>
      </c>
      <c r="K25" s="60" t="s">
        <v>651</v>
      </c>
      <c r="L25" s="60" t="s">
        <v>652</v>
      </c>
      <c r="M25" s="61" t="s">
        <v>531</v>
      </c>
      <c r="N25" s="61" t="s">
        <v>532</v>
      </c>
      <c r="O25" s="62" t="s">
        <v>327</v>
      </c>
      <c r="P25" s="62" t="s">
        <v>653</v>
      </c>
    </row>
    <row r="26" spans="1:16" ht="12.75" customHeight="1" thickBot="1" x14ac:dyDescent="0.25">
      <c r="A26" s="51" t="str">
        <f t="shared" si="0"/>
        <v>IBVS 5988 </v>
      </c>
      <c r="B26" s="4" t="str">
        <f t="shared" si="1"/>
        <v>I</v>
      </c>
      <c r="C26" s="51">
        <f t="shared" si="2"/>
        <v>55418.406799999997</v>
      </c>
      <c r="D26" s="15" t="str">
        <f t="shared" si="3"/>
        <v>vis</v>
      </c>
      <c r="E26" s="59">
        <f>VLOOKUP(C26,'Active 1'!C$21:E$973,3,FALSE)</f>
        <v>7420.9485028429863</v>
      </c>
      <c r="F26" s="4" t="s">
        <v>66</v>
      </c>
      <c r="G26" s="15" t="str">
        <f t="shared" si="4"/>
        <v>55418.4068</v>
      </c>
      <c r="H26" s="51">
        <f t="shared" si="5"/>
        <v>1484</v>
      </c>
      <c r="I26" s="60" t="s">
        <v>654</v>
      </c>
      <c r="J26" s="61" t="s">
        <v>655</v>
      </c>
      <c r="K26" s="60" t="s">
        <v>656</v>
      </c>
      <c r="L26" s="60" t="s">
        <v>657</v>
      </c>
      <c r="M26" s="61" t="s">
        <v>531</v>
      </c>
      <c r="N26" s="61" t="s">
        <v>658</v>
      </c>
      <c r="O26" s="62" t="s">
        <v>659</v>
      </c>
      <c r="P26" s="63" t="s">
        <v>660</v>
      </c>
    </row>
    <row r="27" spans="1:16" ht="12.75" customHeight="1" thickBot="1" x14ac:dyDescent="0.25">
      <c r="A27" s="51" t="str">
        <f t="shared" si="0"/>
        <v>IBVS 6114 </v>
      </c>
      <c r="B27" s="4" t="str">
        <f t="shared" si="1"/>
        <v>I</v>
      </c>
      <c r="C27" s="51">
        <f t="shared" si="2"/>
        <v>56179.467109999998</v>
      </c>
      <c r="D27" s="15" t="str">
        <f t="shared" si="3"/>
        <v>vis</v>
      </c>
      <c r="E27" s="59">
        <f>VLOOKUP(C27,'Active 1'!C$21:E$973,3,FALSE)</f>
        <v>7807.9426205917443</v>
      </c>
      <c r="F27" s="4" t="s">
        <v>66</v>
      </c>
      <c r="G27" s="15" t="str">
        <f t="shared" si="4"/>
        <v>56179.46711</v>
      </c>
      <c r="H27" s="51">
        <f t="shared" si="5"/>
        <v>1871</v>
      </c>
      <c r="I27" s="60" t="s">
        <v>661</v>
      </c>
      <c r="J27" s="61" t="s">
        <v>662</v>
      </c>
      <c r="K27" s="60" t="s">
        <v>663</v>
      </c>
      <c r="L27" s="60" t="s">
        <v>664</v>
      </c>
      <c r="M27" s="61" t="s">
        <v>531</v>
      </c>
      <c r="N27" s="61" t="s">
        <v>58</v>
      </c>
      <c r="O27" s="62" t="s">
        <v>665</v>
      </c>
      <c r="P27" s="63" t="s">
        <v>666</v>
      </c>
    </row>
    <row r="28" spans="1:16" ht="12.75" customHeight="1" thickBot="1" x14ac:dyDescent="0.25">
      <c r="A28" s="51" t="str">
        <f t="shared" si="0"/>
        <v> JAAVSO 41;328 </v>
      </c>
      <c r="B28" s="4" t="str">
        <f t="shared" si="1"/>
        <v>I</v>
      </c>
      <c r="C28" s="51">
        <f t="shared" si="2"/>
        <v>56515.749400000001</v>
      </c>
      <c r="D28" s="15" t="str">
        <f t="shared" si="3"/>
        <v>vis</v>
      </c>
      <c r="E28" s="59">
        <f>VLOOKUP(C28,'Active 1'!C$21:E$973,3,FALSE)</f>
        <v>7978.939933712807</v>
      </c>
      <c r="F28" s="4" t="s">
        <v>66</v>
      </c>
      <c r="G28" s="15" t="str">
        <f t="shared" si="4"/>
        <v>56515.7494</v>
      </c>
      <c r="H28" s="51">
        <f t="shared" si="5"/>
        <v>2042</v>
      </c>
      <c r="I28" s="60" t="s">
        <v>667</v>
      </c>
      <c r="J28" s="61" t="s">
        <v>668</v>
      </c>
      <c r="K28" s="60" t="s">
        <v>669</v>
      </c>
      <c r="L28" s="60" t="s">
        <v>670</v>
      </c>
      <c r="M28" s="61" t="s">
        <v>531</v>
      </c>
      <c r="N28" s="61" t="s">
        <v>66</v>
      </c>
      <c r="O28" s="62" t="s">
        <v>327</v>
      </c>
      <c r="P28" s="62" t="s">
        <v>671</v>
      </c>
    </row>
    <row r="29" spans="1:16" ht="12.75" customHeight="1" thickBot="1" x14ac:dyDescent="0.25">
      <c r="A29" s="51" t="str">
        <f t="shared" si="0"/>
        <v>IBVS 6114 </v>
      </c>
      <c r="B29" s="4" t="str">
        <f t="shared" si="1"/>
        <v>I</v>
      </c>
      <c r="C29" s="51">
        <f t="shared" si="2"/>
        <v>56533.449180000003</v>
      </c>
      <c r="D29" s="15" t="str">
        <f t="shared" si="3"/>
        <v>vis</v>
      </c>
      <c r="E29" s="59">
        <f>VLOOKUP(C29,'Active 1'!C$21:E$973,3,FALSE)</f>
        <v>7987.9401543989288</v>
      </c>
      <c r="F29" s="4" t="s">
        <v>66</v>
      </c>
      <c r="G29" s="15" t="str">
        <f t="shared" si="4"/>
        <v>56533.44918</v>
      </c>
      <c r="H29" s="51">
        <f t="shared" si="5"/>
        <v>2051</v>
      </c>
      <c r="I29" s="60" t="s">
        <v>672</v>
      </c>
      <c r="J29" s="61" t="s">
        <v>673</v>
      </c>
      <c r="K29" s="60" t="s">
        <v>674</v>
      </c>
      <c r="L29" s="60" t="s">
        <v>675</v>
      </c>
      <c r="M29" s="61" t="s">
        <v>531</v>
      </c>
      <c r="N29" s="61" t="s">
        <v>58</v>
      </c>
      <c r="O29" s="62" t="s">
        <v>665</v>
      </c>
      <c r="P29" s="63" t="s">
        <v>666</v>
      </c>
    </row>
    <row r="30" spans="1:16" ht="12.75" customHeight="1" thickBot="1" x14ac:dyDescent="0.25">
      <c r="A30" s="51" t="str">
        <f t="shared" si="0"/>
        <v>IBVS 6114 </v>
      </c>
      <c r="B30" s="4" t="str">
        <f t="shared" si="1"/>
        <v>II</v>
      </c>
      <c r="C30" s="51">
        <f t="shared" si="2"/>
        <v>56538.357120000001</v>
      </c>
      <c r="D30" s="15" t="str">
        <f t="shared" si="3"/>
        <v>vis</v>
      </c>
      <c r="E30" s="59">
        <f>VLOOKUP(C30,'Active 1'!C$21:E$973,3,FALSE)</f>
        <v>7990.4358093231258</v>
      </c>
      <c r="F30" s="4" t="s">
        <v>66</v>
      </c>
      <c r="G30" s="15" t="str">
        <f t="shared" si="4"/>
        <v>56538.35712</v>
      </c>
      <c r="H30" s="51">
        <f t="shared" si="5"/>
        <v>2053.5</v>
      </c>
      <c r="I30" s="60" t="s">
        <v>676</v>
      </c>
      <c r="J30" s="61" t="s">
        <v>677</v>
      </c>
      <c r="K30" s="60" t="s">
        <v>678</v>
      </c>
      <c r="L30" s="60" t="s">
        <v>679</v>
      </c>
      <c r="M30" s="61" t="s">
        <v>531</v>
      </c>
      <c r="N30" s="61" t="s">
        <v>58</v>
      </c>
      <c r="O30" s="62" t="s">
        <v>665</v>
      </c>
      <c r="P30" s="63" t="s">
        <v>666</v>
      </c>
    </row>
    <row r="31" spans="1:16" ht="12.75" customHeight="1" thickBot="1" x14ac:dyDescent="0.25">
      <c r="A31" s="51" t="str">
        <f t="shared" si="0"/>
        <v>IBVS 6114 </v>
      </c>
      <c r="B31" s="4" t="str">
        <f t="shared" si="1"/>
        <v>II</v>
      </c>
      <c r="C31" s="51">
        <f t="shared" si="2"/>
        <v>56540.344019999997</v>
      </c>
      <c r="D31" s="15" t="str">
        <f t="shared" si="3"/>
        <v>vis</v>
      </c>
      <c r="E31" s="59">
        <f>VLOOKUP(C31,'Active 1'!C$21:E$973,3,FALSE)</f>
        <v>7991.4461347893875</v>
      </c>
      <c r="F31" s="4" t="s">
        <v>66</v>
      </c>
      <c r="G31" s="15" t="str">
        <f t="shared" si="4"/>
        <v>56540.34402</v>
      </c>
      <c r="H31" s="51">
        <f t="shared" si="5"/>
        <v>2054.5</v>
      </c>
      <c r="I31" s="60" t="s">
        <v>680</v>
      </c>
      <c r="J31" s="61" t="s">
        <v>681</v>
      </c>
      <c r="K31" s="60" t="s">
        <v>682</v>
      </c>
      <c r="L31" s="60" t="s">
        <v>683</v>
      </c>
      <c r="M31" s="61" t="s">
        <v>531</v>
      </c>
      <c r="N31" s="61" t="s">
        <v>684</v>
      </c>
      <c r="O31" s="62" t="s">
        <v>665</v>
      </c>
      <c r="P31" s="63" t="s">
        <v>666</v>
      </c>
    </row>
    <row r="32" spans="1:16" ht="12.75" customHeight="1" thickBot="1" x14ac:dyDescent="0.25">
      <c r="A32" s="51" t="str">
        <f t="shared" si="0"/>
        <v>IBVS 6114 </v>
      </c>
      <c r="B32" s="4" t="str">
        <f t="shared" si="1"/>
        <v>II</v>
      </c>
      <c r="C32" s="51">
        <f t="shared" si="2"/>
        <v>56884.469380000002</v>
      </c>
      <c r="D32" s="15" t="str">
        <f t="shared" si="3"/>
        <v>vis</v>
      </c>
      <c r="E32" s="59">
        <f>VLOOKUP(C32,'Active 1'!C$21:E$973,3,FALSE)</f>
        <v>8166.4315969640938</v>
      </c>
      <c r="F32" s="4" t="s">
        <v>66</v>
      </c>
      <c r="G32" s="15" t="str">
        <f t="shared" si="4"/>
        <v>56884.46938</v>
      </c>
      <c r="H32" s="51">
        <f t="shared" si="5"/>
        <v>2229.5</v>
      </c>
      <c r="I32" s="60" t="s">
        <v>685</v>
      </c>
      <c r="J32" s="61" t="s">
        <v>686</v>
      </c>
      <c r="K32" s="60" t="s">
        <v>687</v>
      </c>
      <c r="L32" s="60" t="s">
        <v>688</v>
      </c>
      <c r="M32" s="61" t="s">
        <v>531</v>
      </c>
      <c r="N32" s="61" t="s">
        <v>58</v>
      </c>
      <c r="O32" s="62" t="s">
        <v>665</v>
      </c>
      <c r="P32" s="63" t="s">
        <v>666</v>
      </c>
    </row>
    <row r="33" spans="1:16" ht="12.75" customHeight="1" thickBot="1" x14ac:dyDescent="0.25">
      <c r="A33" s="51" t="str">
        <f t="shared" si="0"/>
        <v>IBVS 6114 </v>
      </c>
      <c r="B33" s="4" t="str">
        <f t="shared" si="1"/>
        <v>I</v>
      </c>
      <c r="C33" s="51">
        <f t="shared" si="2"/>
        <v>56889.39632</v>
      </c>
      <c r="D33" s="15" t="str">
        <f t="shared" si="3"/>
        <v>vis</v>
      </c>
      <c r="E33" s="59">
        <f>VLOOKUP(C33,'Active 1'!C$21:E$973,3,FALSE)</f>
        <v>8168.9369132622205</v>
      </c>
      <c r="F33" s="4" t="s">
        <v>66</v>
      </c>
      <c r="G33" s="15" t="str">
        <f t="shared" si="4"/>
        <v>56889.39632</v>
      </c>
      <c r="H33" s="51">
        <f t="shared" si="5"/>
        <v>2232</v>
      </c>
      <c r="I33" s="60" t="s">
        <v>689</v>
      </c>
      <c r="J33" s="61" t="s">
        <v>690</v>
      </c>
      <c r="K33" s="60" t="s">
        <v>691</v>
      </c>
      <c r="L33" s="60" t="s">
        <v>692</v>
      </c>
      <c r="M33" s="61" t="s">
        <v>531</v>
      </c>
      <c r="N33" s="61" t="s">
        <v>58</v>
      </c>
      <c r="O33" s="62" t="s">
        <v>665</v>
      </c>
      <c r="P33" s="63" t="s">
        <v>666</v>
      </c>
    </row>
    <row r="34" spans="1:16" ht="12.75" customHeight="1" thickBot="1" x14ac:dyDescent="0.25">
      <c r="A34" s="51" t="str">
        <f t="shared" si="0"/>
        <v> AN 246.288 </v>
      </c>
      <c r="B34" s="4" t="str">
        <f t="shared" si="1"/>
        <v>I</v>
      </c>
      <c r="C34" s="51">
        <f t="shared" si="2"/>
        <v>23398.249</v>
      </c>
      <c r="D34" s="15" t="str">
        <f t="shared" si="3"/>
        <v>vis</v>
      </c>
      <c r="E34" s="59">
        <f>VLOOKUP(C34,'Active 1'!C$21:E$973,3,FALSE)</f>
        <v>-8861.0892741460611</v>
      </c>
      <c r="F34" s="4" t="s">
        <v>66</v>
      </c>
      <c r="G34" s="15" t="str">
        <f t="shared" si="4"/>
        <v>23398.249</v>
      </c>
      <c r="H34" s="51">
        <f t="shared" si="5"/>
        <v>-14798</v>
      </c>
      <c r="I34" s="60" t="s">
        <v>71</v>
      </c>
      <c r="J34" s="61" t="s">
        <v>72</v>
      </c>
      <c r="K34" s="60">
        <v>-14798</v>
      </c>
      <c r="L34" s="60" t="s">
        <v>73</v>
      </c>
      <c r="M34" s="61" t="s">
        <v>74</v>
      </c>
      <c r="N34" s="61"/>
      <c r="O34" s="62" t="s">
        <v>75</v>
      </c>
      <c r="P34" s="62" t="s">
        <v>76</v>
      </c>
    </row>
    <row r="35" spans="1:16" ht="12.75" customHeight="1" thickBot="1" x14ac:dyDescent="0.25">
      <c r="A35" s="51" t="str">
        <f t="shared" si="0"/>
        <v> IODE 4.1.44 </v>
      </c>
      <c r="B35" s="4" t="str">
        <f t="shared" si="1"/>
        <v>I</v>
      </c>
      <c r="C35" s="51">
        <f t="shared" si="2"/>
        <v>24035.436000000002</v>
      </c>
      <c r="D35" s="15" t="str">
        <f t="shared" si="3"/>
        <v>vis</v>
      </c>
      <c r="E35" s="59">
        <f>VLOOKUP(C35,'Active 1'!C$21:E$973,3,FALSE)</f>
        <v>-8537.0839125920229</v>
      </c>
      <c r="F35" s="4" t="s">
        <v>66</v>
      </c>
      <c r="G35" s="15" t="str">
        <f t="shared" si="4"/>
        <v>24035.436</v>
      </c>
      <c r="H35" s="51">
        <f t="shared" si="5"/>
        <v>-14474</v>
      </c>
      <c r="I35" s="60" t="s">
        <v>77</v>
      </c>
      <c r="J35" s="61" t="s">
        <v>78</v>
      </c>
      <c r="K35" s="60">
        <v>-14474</v>
      </c>
      <c r="L35" s="60" t="s">
        <v>79</v>
      </c>
      <c r="M35" s="61" t="s">
        <v>74</v>
      </c>
      <c r="N35" s="61"/>
      <c r="O35" s="62" t="s">
        <v>80</v>
      </c>
      <c r="P35" s="62" t="s">
        <v>81</v>
      </c>
    </row>
    <row r="36" spans="1:16" ht="12.75" customHeight="1" thickBot="1" x14ac:dyDescent="0.25">
      <c r="A36" s="51" t="str">
        <f t="shared" si="0"/>
        <v> AAC 1.12 </v>
      </c>
      <c r="B36" s="4" t="str">
        <f t="shared" si="1"/>
        <v>I</v>
      </c>
      <c r="C36" s="51">
        <f t="shared" si="2"/>
        <v>24385.481</v>
      </c>
      <c r="D36" s="15" t="str">
        <f t="shared" si="3"/>
        <v>vis</v>
      </c>
      <c r="E36" s="59">
        <f>VLOOKUP(C36,'Active 1'!C$21:E$973,3,FALSE)</f>
        <v>-8359.0883527560836</v>
      </c>
      <c r="F36" s="4" t="s">
        <v>66</v>
      </c>
      <c r="G36" s="15" t="str">
        <f t="shared" si="4"/>
        <v>24385.481</v>
      </c>
      <c r="H36" s="51">
        <f t="shared" si="5"/>
        <v>-14296</v>
      </c>
      <c r="I36" s="60" t="s">
        <v>82</v>
      </c>
      <c r="J36" s="61" t="s">
        <v>83</v>
      </c>
      <c r="K36" s="60">
        <v>-14296</v>
      </c>
      <c r="L36" s="60" t="s">
        <v>84</v>
      </c>
      <c r="M36" s="61" t="s">
        <v>74</v>
      </c>
      <c r="N36" s="61"/>
      <c r="O36" s="62" t="s">
        <v>85</v>
      </c>
      <c r="P36" s="62" t="s">
        <v>86</v>
      </c>
    </row>
    <row r="37" spans="1:16" ht="12.75" customHeight="1" thickBot="1" x14ac:dyDescent="0.25">
      <c r="A37" s="51" t="str">
        <f t="shared" si="0"/>
        <v> AAC 1.35 </v>
      </c>
      <c r="B37" s="4" t="str">
        <f t="shared" si="1"/>
        <v>I</v>
      </c>
      <c r="C37" s="51">
        <f t="shared" si="2"/>
        <v>25089.528999999999</v>
      </c>
      <c r="D37" s="15" t="str">
        <f t="shared" si="3"/>
        <v>vis</v>
      </c>
      <c r="E37" s="59">
        <f>VLOOKUP(C37,'Active 1'!C$21:E$973,3,FALSE)</f>
        <v>-8001.0846163468404</v>
      </c>
      <c r="F37" s="4" t="s">
        <v>66</v>
      </c>
      <c r="G37" s="15" t="str">
        <f t="shared" si="4"/>
        <v>25089.529</v>
      </c>
      <c r="H37" s="51">
        <f t="shared" si="5"/>
        <v>-13938</v>
      </c>
      <c r="I37" s="60" t="s">
        <v>87</v>
      </c>
      <c r="J37" s="61" t="s">
        <v>88</v>
      </c>
      <c r="K37" s="60">
        <v>-13938</v>
      </c>
      <c r="L37" s="60" t="s">
        <v>89</v>
      </c>
      <c r="M37" s="61" t="s">
        <v>74</v>
      </c>
      <c r="N37" s="61"/>
      <c r="O37" s="62" t="s">
        <v>90</v>
      </c>
      <c r="P37" s="62" t="s">
        <v>91</v>
      </c>
    </row>
    <row r="38" spans="1:16" ht="12.75" customHeight="1" thickBot="1" x14ac:dyDescent="0.25">
      <c r="A38" s="51" t="str">
        <f t="shared" si="0"/>
        <v> COVS 34 </v>
      </c>
      <c r="B38" s="4" t="str">
        <f t="shared" si="1"/>
        <v>I</v>
      </c>
      <c r="C38" s="51">
        <f t="shared" si="2"/>
        <v>28804.425999999999</v>
      </c>
      <c r="D38" s="15" t="str">
        <f t="shared" si="3"/>
        <v>vis</v>
      </c>
      <c r="E38" s="59">
        <f>VLOOKUP(C38,'Active 1'!C$21:E$973,3,FALSE)</f>
        <v>-6112.0841414140377</v>
      </c>
      <c r="F38" s="4" t="s">
        <v>66</v>
      </c>
      <c r="G38" s="15" t="str">
        <f t="shared" si="4"/>
        <v>28804.426</v>
      </c>
      <c r="H38" s="51">
        <f t="shared" si="5"/>
        <v>-12049</v>
      </c>
      <c r="I38" s="60" t="s">
        <v>92</v>
      </c>
      <c r="J38" s="61" t="s">
        <v>93</v>
      </c>
      <c r="K38" s="60">
        <v>-12049</v>
      </c>
      <c r="L38" s="60" t="s">
        <v>94</v>
      </c>
      <c r="M38" s="61" t="s">
        <v>74</v>
      </c>
      <c r="N38" s="61"/>
      <c r="O38" s="62" t="s">
        <v>95</v>
      </c>
      <c r="P38" s="62" t="s">
        <v>96</v>
      </c>
    </row>
    <row r="39" spans="1:16" ht="12.75" customHeight="1" thickBot="1" x14ac:dyDescent="0.25">
      <c r="A39" s="51" t="str">
        <f t="shared" si="0"/>
        <v> AAC 5.5 </v>
      </c>
      <c r="B39" s="4" t="str">
        <f t="shared" si="1"/>
        <v>I</v>
      </c>
      <c r="C39" s="51">
        <f t="shared" si="2"/>
        <v>33172.294000000002</v>
      </c>
      <c r="D39" s="15" t="str">
        <f t="shared" si="3"/>
        <v>vis</v>
      </c>
      <c r="E39" s="59">
        <f>VLOOKUP(C39,'Active 1'!C$21:E$973,3,FALSE)</f>
        <v>-3891.0522456592439</v>
      </c>
      <c r="F39" s="4" t="s">
        <v>66</v>
      </c>
      <c r="G39" s="15" t="str">
        <f t="shared" si="4"/>
        <v>33172.294</v>
      </c>
      <c r="H39" s="51">
        <f t="shared" si="5"/>
        <v>-9828</v>
      </c>
      <c r="I39" s="60" t="s">
        <v>97</v>
      </c>
      <c r="J39" s="61" t="s">
        <v>98</v>
      </c>
      <c r="K39" s="60">
        <v>-9828</v>
      </c>
      <c r="L39" s="60" t="s">
        <v>99</v>
      </c>
      <c r="M39" s="61" t="s">
        <v>74</v>
      </c>
      <c r="N39" s="61"/>
      <c r="O39" s="62" t="s">
        <v>100</v>
      </c>
      <c r="P39" s="62" t="s">
        <v>101</v>
      </c>
    </row>
    <row r="40" spans="1:16" ht="12.75" customHeight="1" thickBot="1" x14ac:dyDescent="0.25">
      <c r="A40" s="51" t="str">
        <f t="shared" si="0"/>
        <v> AAC 5.10 </v>
      </c>
      <c r="B40" s="4" t="str">
        <f t="shared" si="1"/>
        <v>I</v>
      </c>
      <c r="C40" s="51">
        <f t="shared" si="2"/>
        <v>33872.406000000003</v>
      </c>
      <c r="D40" s="15" t="str">
        <f t="shared" si="3"/>
        <v>vis</v>
      </c>
      <c r="E40" s="59">
        <f>VLOOKUP(C40,'Active 1'!C$21:E$973,3,FALSE)</f>
        <v>-3535.0499391333415</v>
      </c>
      <c r="F40" s="4" t="s">
        <v>66</v>
      </c>
      <c r="G40" s="15" t="str">
        <f t="shared" si="4"/>
        <v>33872.406</v>
      </c>
      <c r="H40" s="51">
        <f t="shared" si="5"/>
        <v>-9472</v>
      </c>
      <c r="I40" s="60" t="s">
        <v>102</v>
      </c>
      <c r="J40" s="61" t="s">
        <v>103</v>
      </c>
      <c r="K40" s="60">
        <v>-9472</v>
      </c>
      <c r="L40" s="60" t="s">
        <v>104</v>
      </c>
      <c r="M40" s="61" t="s">
        <v>74</v>
      </c>
      <c r="N40" s="61"/>
      <c r="O40" s="62" t="s">
        <v>100</v>
      </c>
      <c r="P40" s="62" t="s">
        <v>105</v>
      </c>
    </row>
    <row r="41" spans="1:16" ht="12.75" customHeight="1" thickBot="1" x14ac:dyDescent="0.25">
      <c r="A41" s="51" t="str">
        <f t="shared" si="0"/>
        <v> AAC 5.51 </v>
      </c>
      <c r="B41" s="4" t="str">
        <f t="shared" si="1"/>
        <v>I</v>
      </c>
      <c r="C41" s="51">
        <f t="shared" si="2"/>
        <v>34222.462</v>
      </c>
      <c r="D41" s="15" t="str">
        <f t="shared" si="3"/>
        <v>vis</v>
      </c>
      <c r="E41" s="59">
        <f>VLOOKUP(C41,'Active 1'!C$21:E$973,3,FALSE)</f>
        <v>-3357.0487858703918</v>
      </c>
      <c r="F41" s="4" t="s">
        <v>66</v>
      </c>
      <c r="G41" s="15" t="str">
        <f t="shared" si="4"/>
        <v>34222.462</v>
      </c>
      <c r="H41" s="51">
        <f t="shared" si="5"/>
        <v>-9294</v>
      </c>
      <c r="I41" s="60" t="s">
        <v>106</v>
      </c>
      <c r="J41" s="61" t="s">
        <v>107</v>
      </c>
      <c r="K41" s="60">
        <v>-9294</v>
      </c>
      <c r="L41" s="60" t="s">
        <v>108</v>
      </c>
      <c r="M41" s="61" t="s">
        <v>74</v>
      </c>
      <c r="N41" s="61"/>
      <c r="O41" s="62" t="s">
        <v>100</v>
      </c>
      <c r="P41" s="62" t="s">
        <v>109</v>
      </c>
    </row>
    <row r="42" spans="1:16" ht="12.75" customHeight="1" thickBot="1" x14ac:dyDescent="0.25">
      <c r="A42" s="51" t="str">
        <f t="shared" si="0"/>
        <v> AA 6.105 </v>
      </c>
      <c r="B42" s="4" t="str">
        <f t="shared" si="1"/>
        <v>I</v>
      </c>
      <c r="C42" s="51">
        <f t="shared" si="2"/>
        <v>34226.383000000002</v>
      </c>
      <c r="D42" s="15" t="str">
        <f t="shared" si="3"/>
        <v>vis</v>
      </c>
      <c r="E42" s="59">
        <f>VLOOKUP(C42,'Active 1'!C$21:E$973,3,FALSE)</f>
        <v>-3355.0549833875193</v>
      </c>
      <c r="F42" s="4" t="s">
        <v>66</v>
      </c>
      <c r="G42" s="15" t="str">
        <f t="shared" si="4"/>
        <v>34226.383</v>
      </c>
      <c r="H42" s="51">
        <f t="shared" si="5"/>
        <v>-9292</v>
      </c>
      <c r="I42" s="60" t="s">
        <v>110</v>
      </c>
      <c r="J42" s="61" t="s">
        <v>111</v>
      </c>
      <c r="K42" s="60">
        <v>-9292</v>
      </c>
      <c r="L42" s="60" t="s">
        <v>112</v>
      </c>
      <c r="M42" s="61" t="s">
        <v>74</v>
      </c>
      <c r="N42" s="61"/>
      <c r="O42" s="62" t="s">
        <v>100</v>
      </c>
      <c r="P42" s="62" t="s">
        <v>113</v>
      </c>
    </row>
    <row r="43" spans="1:16" ht="12.75" customHeight="1" thickBot="1" x14ac:dyDescent="0.25">
      <c r="A43" s="51" t="str">
        <f t="shared" ref="A43:A74" si="6">P43</f>
        <v> AJ 62.462 </v>
      </c>
      <c r="B43" s="4" t="str">
        <f t="shared" ref="B43:B74" si="7">IF(H43=INT(H43),"I","II")</f>
        <v>I</v>
      </c>
      <c r="C43" s="51">
        <f t="shared" ref="C43:C74" si="8">1*G43</f>
        <v>34548.925999999999</v>
      </c>
      <c r="D43" s="15" t="str">
        <f t="shared" ref="D43:D74" si="9">VLOOKUP(F43,I$1:J$5,2,FALSE)</f>
        <v>vis</v>
      </c>
      <c r="E43" s="59">
        <f>VLOOKUP(C43,'Active 1'!C$21:E$973,3,FALSE)</f>
        <v>-3191.0440080667377</v>
      </c>
      <c r="F43" s="4" t="s">
        <v>66</v>
      </c>
      <c r="G43" s="15" t="str">
        <f t="shared" ref="G43:G74" si="10">MID(I43,3,LEN(I43)-3)</f>
        <v>34548.926</v>
      </c>
      <c r="H43" s="51">
        <f t="shared" ref="H43:H74" si="11">1*K43</f>
        <v>-9128</v>
      </c>
      <c r="I43" s="60" t="s">
        <v>114</v>
      </c>
      <c r="J43" s="61" t="s">
        <v>115</v>
      </c>
      <c r="K43" s="60">
        <v>-9128</v>
      </c>
      <c r="L43" s="60" t="s">
        <v>116</v>
      </c>
      <c r="M43" s="61" t="s">
        <v>69</v>
      </c>
      <c r="N43" s="61"/>
      <c r="O43" s="62" t="s">
        <v>70</v>
      </c>
      <c r="P43" s="62" t="s">
        <v>117</v>
      </c>
    </row>
    <row r="44" spans="1:16" ht="12.75" customHeight="1" thickBot="1" x14ac:dyDescent="0.25">
      <c r="A44" s="51" t="str">
        <f t="shared" si="6"/>
        <v> AA 6.105 </v>
      </c>
      <c r="B44" s="4" t="str">
        <f t="shared" si="7"/>
        <v>I</v>
      </c>
      <c r="C44" s="51">
        <f t="shared" si="8"/>
        <v>34576.461000000003</v>
      </c>
      <c r="D44" s="15" t="str">
        <f t="shared" si="9"/>
        <v>vis</v>
      </c>
      <c r="E44" s="59">
        <f>VLOOKUP(C44,'Active 1'!C$21:E$973,3,FALSE)</f>
        <v>-3177.0426432705449</v>
      </c>
      <c r="F44" s="4" t="s">
        <v>66</v>
      </c>
      <c r="G44" s="15" t="str">
        <f t="shared" si="10"/>
        <v>34576.461</v>
      </c>
      <c r="H44" s="51">
        <f t="shared" si="11"/>
        <v>-9114</v>
      </c>
      <c r="I44" s="60" t="s">
        <v>118</v>
      </c>
      <c r="J44" s="61" t="s">
        <v>119</v>
      </c>
      <c r="K44" s="60">
        <v>-9114</v>
      </c>
      <c r="L44" s="60" t="s">
        <v>120</v>
      </c>
      <c r="M44" s="61" t="s">
        <v>74</v>
      </c>
      <c r="N44" s="61"/>
      <c r="O44" s="62" t="s">
        <v>100</v>
      </c>
      <c r="P44" s="62" t="s">
        <v>113</v>
      </c>
    </row>
    <row r="45" spans="1:16" ht="12.75" customHeight="1" thickBot="1" x14ac:dyDescent="0.25">
      <c r="A45" s="51" t="str">
        <f t="shared" si="6"/>
        <v> AAC 5.193 </v>
      </c>
      <c r="B45" s="4" t="str">
        <f t="shared" si="7"/>
        <v>I</v>
      </c>
      <c r="C45" s="51">
        <f t="shared" si="8"/>
        <v>34989.451999999997</v>
      </c>
      <c r="D45" s="15" t="str">
        <f t="shared" si="9"/>
        <v>vis</v>
      </c>
      <c r="E45" s="59">
        <f>VLOOKUP(C45,'Active 1'!C$21:E$973,3,FALSE)</f>
        <v>-2967.0394601020848</v>
      </c>
      <c r="F45" s="4" t="s">
        <v>66</v>
      </c>
      <c r="G45" s="15" t="str">
        <f t="shared" si="10"/>
        <v>34989.452</v>
      </c>
      <c r="H45" s="51">
        <f t="shared" si="11"/>
        <v>-8904</v>
      </c>
      <c r="I45" s="60" t="s">
        <v>121</v>
      </c>
      <c r="J45" s="61" t="s">
        <v>122</v>
      </c>
      <c r="K45" s="60">
        <v>-8904</v>
      </c>
      <c r="L45" s="60" t="s">
        <v>123</v>
      </c>
      <c r="M45" s="61" t="s">
        <v>74</v>
      </c>
      <c r="N45" s="61"/>
      <c r="O45" s="62" t="s">
        <v>100</v>
      </c>
      <c r="P45" s="62" t="s">
        <v>124</v>
      </c>
    </row>
    <row r="46" spans="1:16" ht="12.75" customHeight="1" thickBot="1" x14ac:dyDescent="0.25">
      <c r="A46" s="51" t="str">
        <f t="shared" si="6"/>
        <v> AA 6.141 </v>
      </c>
      <c r="B46" s="4" t="str">
        <f t="shared" si="7"/>
        <v>I</v>
      </c>
      <c r="C46" s="51">
        <f t="shared" si="8"/>
        <v>35341.478000000003</v>
      </c>
      <c r="D46" s="15" t="str">
        <f t="shared" si="9"/>
        <v>vis</v>
      </c>
      <c r="E46" s="59">
        <f>VLOOKUP(C46,'Active 1'!C$21:E$973,3,FALSE)</f>
        <v>-2788.0365749107309</v>
      </c>
      <c r="F46" s="4" t="s">
        <v>66</v>
      </c>
      <c r="G46" s="15" t="str">
        <f t="shared" si="10"/>
        <v>35341.478</v>
      </c>
      <c r="H46" s="51">
        <f t="shared" si="11"/>
        <v>-8725</v>
      </c>
      <c r="I46" s="60" t="s">
        <v>125</v>
      </c>
      <c r="J46" s="61" t="s">
        <v>126</v>
      </c>
      <c r="K46" s="60">
        <v>-8725</v>
      </c>
      <c r="L46" s="60" t="s">
        <v>127</v>
      </c>
      <c r="M46" s="61" t="s">
        <v>74</v>
      </c>
      <c r="N46" s="61"/>
      <c r="O46" s="62" t="s">
        <v>100</v>
      </c>
      <c r="P46" s="62" t="s">
        <v>128</v>
      </c>
    </row>
    <row r="47" spans="1:16" ht="12.75" customHeight="1" thickBot="1" x14ac:dyDescent="0.25">
      <c r="A47" s="51" t="str">
        <f t="shared" si="6"/>
        <v> AC 167.25 </v>
      </c>
      <c r="B47" s="4" t="str">
        <f t="shared" si="7"/>
        <v>I</v>
      </c>
      <c r="C47" s="51">
        <f t="shared" si="8"/>
        <v>35343.453000000001</v>
      </c>
      <c r="D47" s="15" t="str">
        <f t="shared" si="9"/>
        <v>vis</v>
      </c>
      <c r="E47" s="59">
        <f>VLOOKUP(C47,'Active 1'!C$21:E$973,3,FALSE)</f>
        <v>-2787.0323005155083</v>
      </c>
      <c r="F47" s="4" t="s">
        <v>66</v>
      </c>
      <c r="G47" s="15" t="str">
        <f t="shared" si="10"/>
        <v>35343.453</v>
      </c>
      <c r="H47" s="51">
        <f t="shared" si="11"/>
        <v>-8724</v>
      </c>
      <c r="I47" s="60" t="s">
        <v>129</v>
      </c>
      <c r="J47" s="61" t="s">
        <v>130</v>
      </c>
      <c r="K47" s="60">
        <v>-8724</v>
      </c>
      <c r="L47" s="60" t="s">
        <v>131</v>
      </c>
      <c r="M47" s="61" t="s">
        <v>74</v>
      </c>
      <c r="N47" s="61"/>
      <c r="O47" s="62" t="s">
        <v>80</v>
      </c>
      <c r="P47" s="62" t="s">
        <v>132</v>
      </c>
    </row>
    <row r="48" spans="1:16" ht="12.75" customHeight="1" thickBot="1" x14ac:dyDescent="0.25">
      <c r="A48" s="51" t="str">
        <f t="shared" si="6"/>
        <v> AC 167.25 </v>
      </c>
      <c r="B48" s="4" t="str">
        <f t="shared" si="7"/>
        <v>I</v>
      </c>
      <c r="C48" s="51">
        <f t="shared" si="8"/>
        <v>35345.417999999998</v>
      </c>
      <c r="D48" s="15" t="str">
        <f t="shared" si="9"/>
        <v>vis</v>
      </c>
      <c r="E48" s="59">
        <f>VLOOKUP(C48,'Active 1'!C$21:E$973,3,FALSE)</f>
        <v>-2786.0331110539337</v>
      </c>
      <c r="F48" s="4" t="s">
        <v>66</v>
      </c>
      <c r="G48" s="15" t="str">
        <f t="shared" si="10"/>
        <v>35345.418</v>
      </c>
      <c r="H48" s="51">
        <f t="shared" si="11"/>
        <v>-8723</v>
      </c>
      <c r="I48" s="60" t="s">
        <v>133</v>
      </c>
      <c r="J48" s="61" t="s">
        <v>134</v>
      </c>
      <c r="K48" s="60">
        <v>-8723</v>
      </c>
      <c r="L48" s="60" t="s">
        <v>135</v>
      </c>
      <c r="M48" s="61" t="s">
        <v>74</v>
      </c>
      <c r="N48" s="61"/>
      <c r="O48" s="62" t="s">
        <v>80</v>
      </c>
      <c r="P48" s="62" t="s">
        <v>132</v>
      </c>
    </row>
    <row r="49" spans="1:16" ht="12.75" customHeight="1" thickBot="1" x14ac:dyDescent="0.25">
      <c r="A49" s="51" t="str">
        <f t="shared" si="6"/>
        <v> AC 200.15 </v>
      </c>
      <c r="B49" s="4" t="str">
        <f t="shared" si="7"/>
        <v>I</v>
      </c>
      <c r="C49" s="51">
        <f t="shared" si="8"/>
        <v>36401.49</v>
      </c>
      <c r="D49" s="15" t="str">
        <f t="shared" si="9"/>
        <v>vis</v>
      </c>
      <c r="E49" s="59">
        <f>VLOOKUP(C49,'Active 1'!C$21:E$973,3,FALSE)</f>
        <v>-2249.027506440068</v>
      </c>
      <c r="F49" s="4" t="s">
        <v>66</v>
      </c>
      <c r="G49" s="15" t="str">
        <f t="shared" si="10"/>
        <v>36401.490</v>
      </c>
      <c r="H49" s="51">
        <f t="shared" si="11"/>
        <v>-8186</v>
      </c>
      <c r="I49" s="60" t="s">
        <v>136</v>
      </c>
      <c r="J49" s="61" t="s">
        <v>137</v>
      </c>
      <c r="K49" s="60">
        <v>-8186</v>
      </c>
      <c r="L49" s="60" t="s">
        <v>138</v>
      </c>
      <c r="M49" s="61" t="s">
        <v>74</v>
      </c>
      <c r="N49" s="61"/>
      <c r="O49" s="62" t="s">
        <v>139</v>
      </c>
      <c r="P49" s="62" t="s">
        <v>140</v>
      </c>
    </row>
    <row r="50" spans="1:16" ht="12.75" customHeight="1" thickBot="1" x14ac:dyDescent="0.25">
      <c r="A50" s="51" t="str">
        <f t="shared" si="6"/>
        <v> AC 200.15 </v>
      </c>
      <c r="B50" s="4" t="str">
        <f t="shared" si="7"/>
        <v>I</v>
      </c>
      <c r="C50" s="51">
        <f t="shared" si="8"/>
        <v>36407.394</v>
      </c>
      <c r="D50" s="15" t="str">
        <f t="shared" si="9"/>
        <v>vis</v>
      </c>
      <c r="E50" s="59">
        <f>VLOOKUP(C50,'Active 1'!C$21:E$973,3,FALSE)</f>
        <v>-2246.0253616150549</v>
      </c>
      <c r="F50" s="4" t="s">
        <v>66</v>
      </c>
      <c r="G50" s="15" t="str">
        <f t="shared" si="10"/>
        <v>36407.394</v>
      </c>
      <c r="H50" s="51">
        <f t="shared" si="11"/>
        <v>-8183</v>
      </c>
      <c r="I50" s="60" t="s">
        <v>141</v>
      </c>
      <c r="J50" s="61" t="s">
        <v>142</v>
      </c>
      <c r="K50" s="60">
        <v>-8183</v>
      </c>
      <c r="L50" s="60" t="s">
        <v>143</v>
      </c>
      <c r="M50" s="61" t="s">
        <v>74</v>
      </c>
      <c r="N50" s="61"/>
      <c r="O50" s="62" t="s">
        <v>139</v>
      </c>
      <c r="P50" s="62" t="s">
        <v>140</v>
      </c>
    </row>
    <row r="51" spans="1:16" ht="12.75" customHeight="1" thickBot="1" x14ac:dyDescent="0.25">
      <c r="A51" s="51" t="str">
        <f t="shared" si="6"/>
        <v> AA 10.69 </v>
      </c>
      <c r="B51" s="4" t="str">
        <f t="shared" si="7"/>
        <v>I</v>
      </c>
      <c r="C51" s="51">
        <f t="shared" si="8"/>
        <v>36761.402999999998</v>
      </c>
      <c r="D51" s="15" t="str">
        <f t="shared" si="9"/>
        <v>vis</v>
      </c>
      <c r="E51" s="59">
        <f>VLOOKUP(C51,'Active 1'!C$21:E$973,3,FALSE)</f>
        <v>-2066.0141340815635</v>
      </c>
      <c r="F51" s="4" t="s">
        <v>66</v>
      </c>
      <c r="G51" s="15" t="str">
        <f t="shared" si="10"/>
        <v>36761.403</v>
      </c>
      <c r="H51" s="51">
        <f t="shared" si="11"/>
        <v>-8003</v>
      </c>
      <c r="I51" s="60" t="s">
        <v>144</v>
      </c>
      <c r="J51" s="61" t="s">
        <v>145</v>
      </c>
      <c r="K51" s="60">
        <v>-8003</v>
      </c>
      <c r="L51" s="60" t="s">
        <v>146</v>
      </c>
      <c r="M51" s="61" t="s">
        <v>74</v>
      </c>
      <c r="N51" s="61"/>
      <c r="O51" s="62" t="s">
        <v>100</v>
      </c>
      <c r="P51" s="62" t="s">
        <v>147</v>
      </c>
    </row>
    <row r="52" spans="1:16" ht="12.75" customHeight="1" thickBot="1" x14ac:dyDescent="0.25">
      <c r="A52" s="51" t="str">
        <f t="shared" si="6"/>
        <v> BRNO 5 </v>
      </c>
      <c r="B52" s="4" t="str">
        <f t="shared" si="7"/>
        <v>I</v>
      </c>
      <c r="C52" s="51">
        <f t="shared" si="8"/>
        <v>39064.288999999997</v>
      </c>
      <c r="D52" s="15" t="str">
        <f t="shared" si="9"/>
        <v>vis</v>
      </c>
      <c r="E52" s="59">
        <f>VLOOKUP(C52,'Active 1'!C$21:E$973,3,FALSE)</f>
        <v>-895.01188348993242</v>
      </c>
      <c r="F52" s="4" t="s">
        <v>66</v>
      </c>
      <c r="G52" s="15" t="str">
        <f t="shared" si="10"/>
        <v>39064.289</v>
      </c>
      <c r="H52" s="51">
        <f t="shared" si="11"/>
        <v>-6832</v>
      </c>
      <c r="I52" s="60" t="s">
        <v>148</v>
      </c>
      <c r="J52" s="61" t="s">
        <v>149</v>
      </c>
      <c r="K52" s="60">
        <v>-6832</v>
      </c>
      <c r="L52" s="60" t="s">
        <v>150</v>
      </c>
      <c r="M52" s="61" t="s">
        <v>74</v>
      </c>
      <c r="N52" s="61"/>
      <c r="O52" s="62" t="s">
        <v>151</v>
      </c>
      <c r="P52" s="62" t="s">
        <v>152</v>
      </c>
    </row>
    <row r="53" spans="1:16" ht="12.75" customHeight="1" thickBot="1" x14ac:dyDescent="0.25">
      <c r="A53" s="51" t="str">
        <f t="shared" si="6"/>
        <v> ORI 115 </v>
      </c>
      <c r="B53" s="4" t="str">
        <f t="shared" si="7"/>
        <v>I</v>
      </c>
      <c r="C53" s="51">
        <f t="shared" si="8"/>
        <v>40476.328999999998</v>
      </c>
      <c r="D53" s="15" t="str">
        <f t="shared" si="9"/>
        <v>vis</v>
      </c>
      <c r="E53" s="59">
        <f>VLOOKUP(C53,'Active 1'!C$21:E$973,3,FALSE)</f>
        <v>-176.9989128411859</v>
      </c>
      <c r="F53" s="4" t="s">
        <v>66</v>
      </c>
      <c r="G53" s="15" t="str">
        <f t="shared" si="10"/>
        <v>40476.329</v>
      </c>
      <c r="H53" s="51">
        <f t="shared" si="11"/>
        <v>-6114</v>
      </c>
      <c r="I53" s="60" t="s">
        <v>172</v>
      </c>
      <c r="J53" s="61" t="s">
        <v>173</v>
      </c>
      <c r="K53" s="60">
        <v>-6114</v>
      </c>
      <c r="L53" s="60" t="s">
        <v>174</v>
      </c>
      <c r="M53" s="61" t="s">
        <v>74</v>
      </c>
      <c r="N53" s="61"/>
      <c r="O53" s="62" t="s">
        <v>175</v>
      </c>
      <c r="P53" s="62" t="s">
        <v>176</v>
      </c>
    </row>
    <row r="54" spans="1:16" ht="12.75" customHeight="1" thickBot="1" x14ac:dyDescent="0.25">
      <c r="A54" s="51" t="str">
        <f t="shared" si="6"/>
        <v> ORI 116 </v>
      </c>
      <c r="B54" s="4" t="str">
        <f t="shared" si="7"/>
        <v>I</v>
      </c>
      <c r="C54" s="51">
        <f t="shared" si="8"/>
        <v>40531.387000000002</v>
      </c>
      <c r="D54" s="15" t="str">
        <f t="shared" si="9"/>
        <v>vis</v>
      </c>
      <c r="E54" s="59">
        <f>VLOOKUP(C54,'Active 1'!C$21:E$973,3,FALSE)</f>
        <v>-149.00228516917807</v>
      </c>
      <c r="F54" s="4" t="s">
        <v>66</v>
      </c>
      <c r="G54" s="15" t="str">
        <f t="shared" si="10"/>
        <v>40531.387</v>
      </c>
      <c r="H54" s="51">
        <f t="shared" si="11"/>
        <v>-6086</v>
      </c>
      <c r="I54" s="60" t="s">
        <v>177</v>
      </c>
      <c r="J54" s="61" t="s">
        <v>178</v>
      </c>
      <c r="K54" s="60">
        <v>-6086</v>
      </c>
      <c r="L54" s="60" t="s">
        <v>179</v>
      </c>
      <c r="M54" s="61" t="s">
        <v>74</v>
      </c>
      <c r="N54" s="61"/>
      <c r="O54" s="62" t="s">
        <v>175</v>
      </c>
      <c r="P54" s="62" t="s">
        <v>180</v>
      </c>
    </row>
    <row r="55" spans="1:16" ht="12.75" customHeight="1" thickBot="1" x14ac:dyDescent="0.25">
      <c r="A55" s="51" t="str">
        <f t="shared" si="6"/>
        <v> ORI 116 </v>
      </c>
      <c r="B55" s="4" t="str">
        <f t="shared" si="7"/>
        <v>I</v>
      </c>
      <c r="C55" s="51">
        <f t="shared" si="8"/>
        <v>40537.290999999997</v>
      </c>
      <c r="D55" s="15" t="str">
        <f t="shared" si="9"/>
        <v>vis</v>
      </c>
      <c r="E55" s="59">
        <f>VLOOKUP(C55,'Active 1'!C$21:E$973,3,FALSE)</f>
        <v>-146.00014034416844</v>
      </c>
      <c r="F55" s="4" t="s">
        <v>66</v>
      </c>
      <c r="G55" s="15" t="str">
        <f t="shared" si="10"/>
        <v>40537.291</v>
      </c>
      <c r="H55" s="51">
        <f t="shared" si="11"/>
        <v>-6083</v>
      </c>
      <c r="I55" s="60" t="s">
        <v>181</v>
      </c>
      <c r="J55" s="61" t="s">
        <v>182</v>
      </c>
      <c r="K55" s="60">
        <v>-6083</v>
      </c>
      <c r="L55" s="60" t="s">
        <v>183</v>
      </c>
      <c r="M55" s="61" t="s">
        <v>74</v>
      </c>
      <c r="N55" s="61"/>
      <c r="O55" s="62" t="s">
        <v>175</v>
      </c>
      <c r="P55" s="62" t="s">
        <v>180</v>
      </c>
    </row>
    <row r="56" spans="1:16" ht="12.75" customHeight="1" thickBot="1" x14ac:dyDescent="0.25">
      <c r="A56" s="51" t="str">
        <f t="shared" si="6"/>
        <v> AVSJ 4.86 </v>
      </c>
      <c r="B56" s="4" t="str">
        <f t="shared" si="7"/>
        <v>I</v>
      </c>
      <c r="C56" s="51">
        <f t="shared" si="8"/>
        <v>40865.699000000001</v>
      </c>
      <c r="D56" s="15" t="str">
        <f t="shared" si="9"/>
        <v>vis</v>
      </c>
      <c r="E56" s="59">
        <f>VLOOKUP(C56,'Active 1'!C$21:E$973,3,FALSE)</f>
        <v>20.993148560406212</v>
      </c>
      <c r="F56" s="4" t="s">
        <v>66</v>
      </c>
      <c r="G56" s="15" t="str">
        <f t="shared" si="10"/>
        <v>40865.699</v>
      </c>
      <c r="H56" s="51">
        <f t="shared" si="11"/>
        <v>-5916</v>
      </c>
      <c r="I56" s="60" t="s">
        <v>188</v>
      </c>
      <c r="J56" s="61" t="s">
        <v>189</v>
      </c>
      <c r="K56" s="60">
        <v>-5916</v>
      </c>
      <c r="L56" s="60" t="s">
        <v>190</v>
      </c>
      <c r="M56" s="61" t="s">
        <v>74</v>
      </c>
      <c r="N56" s="61"/>
      <c r="O56" s="62" t="s">
        <v>191</v>
      </c>
      <c r="P56" s="62" t="s">
        <v>192</v>
      </c>
    </row>
    <row r="57" spans="1:16" ht="12.75" customHeight="1" thickBot="1" x14ac:dyDescent="0.25">
      <c r="A57" s="51" t="str">
        <f t="shared" si="6"/>
        <v> ORI 122 </v>
      </c>
      <c r="B57" s="4" t="str">
        <f t="shared" si="7"/>
        <v>I</v>
      </c>
      <c r="C57" s="51">
        <f t="shared" si="8"/>
        <v>40887.347999999998</v>
      </c>
      <c r="D57" s="15" t="str">
        <f t="shared" si="9"/>
        <v>vis</v>
      </c>
      <c r="E57" s="59">
        <f>VLOOKUP(C57,'Active 1'!C$21:E$973,3,FALSE)</f>
        <v>32.001521412147653</v>
      </c>
      <c r="F57" s="4" t="s">
        <v>66</v>
      </c>
      <c r="G57" s="15" t="str">
        <f t="shared" si="10"/>
        <v>40887.348</v>
      </c>
      <c r="H57" s="51">
        <f t="shared" si="11"/>
        <v>-5905</v>
      </c>
      <c r="I57" s="60" t="s">
        <v>193</v>
      </c>
      <c r="J57" s="61" t="s">
        <v>194</v>
      </c>
      <c r="K57" s="60">
        <v>-5905</v>
      </c>
      <c r="L57" s="60" t="s">
        <v>195</v>
      </c>
      <c r="M57" s="61" t="s">
        <v>74</v>
      </c>
      <c r="N57" s="61"/>
      <c r="O57" s="62" t="s">
        <v>175</v>
      </c>
      <c r="P57" s="62" t="s">
        <v>196</v>
      </c>
    </row>
    <row r="58" spans="1:16" ht="12.75" customHeight="1" thickBot="1" x14ac:dyDescent="0.25">
      <c r="A58" s="51" t="str">
        <f t="shared" si="6"/>
        <v> ORI 122 </v>
      </c>
      <c r="B58" s="4" t="str">
        <f t="shared" si="7"/>
        <v>I</v>
      </c>
      <c r="C58" s="51">
        <f t="shared" si="8"/>
        <v>40889.294000000002</v>
      </c>
      <c r="D58" s="15" t="str">
        <f t="shared" si="9"/>
        <v>vis</v>
      </c>
      <c r="E58" s="59">
        <f>VLOOKUP(C58,'Active 1'!C$21:E$973,3,FALSE)</f>
        <v>32.991049499797448</v>
      </c>
      <c r="F58" s="4" t="s">
        <v>66</v>
      </c>
      <c r="G58" s="15" t="str">
        <f t="shared" si="10"/>
        <v>40889.294</v>
      </c>
      <c r="H58" s="51">
        <f t="shared" si="11"/>
        <v>-5904</v>
      </c>
      <c r="I58" s="60" t="s">
        <v>197</v>
      </c>
      <c r="J58" s="61" t="s">
        <v>198</v>
      </c>
      <c r="K58" s="60">
        <v>-5904</v>
      </c>
      <c r="L58" s="60" t="s">
        <v>199</v>
      </c>
      <c r="M58" s="61" t="s">
        <v>74</v>
      </c>
      <c r="N58" s="61"/>
      <c r="O58" s="62" t="s">
        <v>200</v>
      </c>
      <c r="P58" s="62" t="s">
        <v>196</v>
      </c>
    </row>
    <row r="59" spans="1:16" ht="12.75" customHeight="1" thickBot="1" x14ac:dyDescent="0.25">
      <c r="A59" s="51" t="str">
        <f t="shared" si="6"/>
        <v> ORI 122 </v>
      </c>
      <c r="B59" s="4" t="str">
        <f t="shared" si="7"/>
        <v>I</v>
      </c>
      <c r="C59" s="51">
        <f t="shared" si="8"/>
        <v>40889.303</v>
      </c>
      <c r="D59" s="15" t="str">
        <f t="shared" si="9"/>
        <v>vis</v>
      </c>
      <c r="E59" s="59">
        <f>VLOOKUP(C59,'Active 1'!C$21:E$973,3,FALSE)</f>
        <v>32.995625940078561</v>
      </c>
      <c r="F59" s="4" t="s">
        <v>66</v>
      </c>
      <c r="G59" s="15" t="str">
        <f t="shared" si="10"/>
        <v>40889.303</v>
      </c>
      <c r="H59" s="51">
        <f t="shared" si="11"/>
        <v>-5904</v>
      </c>
      <c r="I59" s="60" t="s">
        <v>201</v>
      </c>
      <c r="J59" s="61" t="s">
        <v>202</v>
      </c>
      <c r="K59" s="60">
        <v>-5904</v>
      </c>
      <c r="L59" s="60" t="s">
        <v>203</v>
      </c>
      <c r="M59" s="61" t="s">
        <v>74</v>
      </c>
      <c r="N59" s="61"/>
      <c r="O59" s="62" t="s">
        <v>175</v>
      </c>
      <c r="P59" s="62" t="s">
        <v>196</v>
      </c>
    </row>
    <row r="60" spans="1:16" ht="12.75" customHeight="1" thickBot="1" x14ac:dyDescent="0.25">
      <c r="A60" s="51" t="str">
        <f t="shared" si="6"/>
        <v> ORI 126 </v>
      </c>
      <c r="B60" s="4" t="str">
        <f t="shared" si="7"/>
        <v>I</v>
      </c>
      <c r="C60" s="51">
        <f t="shared" si="8"/>
        <v>41168.574999999997</v>
      </c>
      <c r="D60" s="15" t="str">
        <f t="shared" si="9"/>
        <v>vis</v>
      </c>
      <c r="E60" s="59">
        <f>VLOOKUP(C60,'Active 1'!C$21:E$973,3,FALSE)</f>
        <v>175.00358487822095</v>
      </c>
      <c r="F60" s="4" t="s">
        <v>66</v>
      </c>
      <c r="G60" s="15" t="str">
        <f t="shared" si="10"/>
        <v>41168.575</v>
      </c>
      <c r="H60" s="51">
        <f t="shared" si="11"/>
        <v>-5762</v>
      </c>
      <c r="I60" s="60" t="s">
        <v>204</v>
      </c>
      <c r="J60" s="61" t="s">
        <v>205</v>
      </c>
      <c r="K60" s="60">
        <v>-5762</v>
      </c>
      <c r="L60" s="60" t="s">
        <v>164</v>
      </c>
      <c r="M60" s="61" t="s">
        <v>74</v>
      </c>
      <c r="N60" s="61"/>
      <c r="O60" s="62" t="s">
        <v>175</v>
      </c>
      <c r="P60" s="62" t="s">
        <v>206</v>
      </c>
    </row>
    <row r="61" spans="1:16" ht="12.75" customHeight="1" thickBot="1" x14ac:dyDescent="0.25">
      <c r="A61" s="51" t="str">
        <f t="shared" si="6"/>
        <v> ORI 127 </v>
      </c>
      <c r="B61" s="4" t="str">
        <f t="shared" si="7"/>
        <v>I</v>
      </c>
      <c r="C61" s="51">
        <f t="shared" si="8"/>
        <v>41172.517</v>
      </c>
      <c r="D61" s="15" t="str">
        <f t="shared" si="9"/>
        <v>vis</v>
      </c>
      <c r="E61" s="59">
        <f>VLOOKUP(C61,'Active 1'!C$21:E$973,3,FALSE)</f>
        <v>177.00806572175182</v>
      </c>
      <c r="F61" s="4" t="s">
        <v>66</v>
      </c>
      <c r="G61" s="15" t="str">
        <f t="shared" si="10"/>
        <v>41172.517</v>
      </c>
      <c r="H61" s="51">
        <f t="shared" si="11"/>
        <v>-5760</v>
      </c>
      <c r="I61" s="60" t="s">
        <v>207</v>
      </c>
      <c r="J61" s="61" t="s">
        <v>208</v>
      </c>
      <c r="K61" s="60">
        <v>-5760</v>
      </c>
      <c r="L61" s="60" t="s">
        <v>209</v>
      </c>
      <c r="M61" s="61" t="s">
        <v>74</v>
      </c>
      <c r="N61" s="61"/>
      <c r="O61" s="62" t="s">
        <v>210</v>
      </c>
      <c r="P61" s="62" t="s">
        <v>211</v>
      </c>
    </row>
    <row r="62" spans="1:16" ht="12.75" customHeight="1" thickBot="1" x14ac:dyDescent="0.25">
      <c r="A62" s="51" t="str">
        <f t="shared" si="6"/>
        <v> ORI 126 </v>
      </c>
      <c r="B62" s="4" t="str">
        <f t="shared" si="7"/>
        <v>I</v>
      </c>
      <c r="C62" s="51">
        <f t="shared" si="8"/>
        <v>41176.432000000001</v>
      </c>
      <c r="D62" s="15" t="str">
        <f t="shared" si="9"/>
        <v>vis</v>
      </c>
      <c r="E62" s="59">
        <f>VLOOKUP(C62,'Active 1'!C$21:E$973,3,FALSE)</f>
        <v>178.99881724443566</v>
      </c>
      <c r="F62" s="4" t="s">
        <v>66</v>
      </c>
      <c r="G62" s="15" t="str">
        <f t="shared" si="10"/>
        <v>41176.432</v>
      </c>
      <c r="H62" s="51">
        <f t="shared" si="11"/>
        <v>-5758</v>
      </c>
      <c r="I62" s="60" t="s">
        <v>212</v>
      </c>
      <c r="J62" s="61" t="s">
        <v>213</v>
      </c>
      <c r="K62" s="60">
        <v>-5758</v>
      </c>
      <c r="L62" s="60" t="s">
        <v>186</v>
      </c>
      <c r="M62" s="61" t="s">
        <v>74</v>
      </c>
      <c r="N62" s="61"/>
      <c r="O62" s="62" t="s">
        <v>175</v>
      </c>
      <c r="P62" s="62" t="s">
        <v>206</v>
      </c>
    </row>
    <row r="63" spans="1:16" ht="12.75" customHeight="1" thickBot="1" x14ac:dyDescent="0.25">
      <c r="A63" s="51" t="str">
        <f t="shared" si="6"/>
        <v> ORI 126 </v>
      </c>
      <c r="B63" s="4" t="str">
        <f t="shared" si="7"/>
        <v>I</v>
      </c>
      <c r="C63" s="51">
        <f t="shared" si="8"/>
        <v>41178.404000000002</v>
      </c>
      <c r="D63" s="15" t="str">
        <f t="shared" si="9"/>
        <v>vis</v>
      </c>
      <c r="E63" s="59">
        <f>VLOOKUP(C63,'Active 1'!C$21:E$973,3,FALSE)</f>
        <v>180.00156615956584</v>
      </c>
      <c r="F63" s="4" t="s">
        <v>66</v>
      </c>
      <c r="G63" s="15" t="str">
        <f t="shared" si="10"/>
        <v>41178.404</v>
      </c>
      <c r="H63" s="51">
        <f t="shared" si="11"/>
        <v>-5757</v>
      </c>
      <c r="I63" s="60" t="s">
        <v>214</v>
      </c>
      <c r="J63" s="61" t="s">
        <v>215</v>
      </c>
      <c r="K63" s="60">
        <v>-5757</v>
      </c>
      <c r="L63" s="60" t="s">
        <v>216</v>
      </c>
      <c r="M63" s="61" t="s">
        <v>74</v>
      </c>
      <c r="N63" s="61"/>
      <c r="O63" s="62" t="s">
        <v>175</v>
      </c>
      <c r="P63" s="62" t="s">
        <v>206</v>
      </c>
    </row>
    <row r="64" spans="1:16" ht="12.75" customHeight="1" thickBot="1" x14ac:dyDescent="0.25">
      <c r="A64" s="51" t="str">
        <f t="shared" si="6"/>
        <v> ORI 127 </v>
      </c>
      <c r="B64" s="4" t="str">
        <f t="shared" si="7"/>
        <v>I</v>
      </c>
      <c r="C64" s="51">
        <f t="shared" si="8"/>
        <v>41178.411999999997</v>
      </c>
      <c r="D64" s="15" t="str">
        <f t="shared" si="9"/>
        <v>vis</v>
      </c>
      <c r="E64" s="59">
        <f>VLOOKUP(C64,'Active 1'!C$21:E$973,3,FALSE)</f>
        <v>180.00563410648033</v>
      </c>
      <c r="F64" s="4" t="s">
        <v>66</v>
      </c>
      <c r="G64" s="15" t="str">
        <f t="shared" si="10"/>
        <v>41178.412</v>
      </c>
      <c r="H64" s="51">
        <f t="shared" si="11"/>
        <v>-5757</v>
      </c>
      <c r="I64" s="60" t="s">
        <v>217</v>
      </c>
      <c r="J64" s="61" t="s">
        <v>218</v>
      </c>
      <c r="K64" s="60">
        <v>-5757</v>
      </c>
      <c r="L64" s="60" t="s">
        <v>219</v>
      </c>
      <c r="M64" s="61" t="s">
        <v>74</v>
      </c>
      <c r="N64" s="61"/>
      <c r="O64" s="62" t="s">
        <v>210</v>
      </c>
      <c r="P64" s="62" t="s">
        <v>211</v>
      </c>
    </row>
    <row r="65" spans="1:16" ht="12.75" customHeight="1" thickBot="1" x14ac:dyDescent="0.25">
      <c r="A65" s="51" t="str">
        <f t="shared" si="6"/>
        <v> ORI 126 </v>
      </c>
      <c r="B65" s="4" t="str">
        <f t="shared" si="7"/>
        <v>I</v>
      </c>
      <c r="C65" s="51">
        <f t="shared" si="8"/>
        <v>41180.360999999997</v>
      </c>
      <c r="D65" s="15" t="str">
        <f t="shared" si="9"/>
        <v>vis</v>
      </c>
      <c r="E65" s="59">
        <f>VLOOKUP(C65,'Active 1'!C$21:E$973,3,FALSE)</f>
        <v>180.99668767422261</v>
      </c>
      <c r="F65" s="4" t="s">
        <v>66</v>
      </c>
      <c r="G65" s="15" t="str">
        <f t="shared" si="10"/>
        <v>41180.361</v>
      </c>
      <c r="H65" s="51">
        <f t="shared" si="11"/>
        <v>-5756</v>
      </c>
      <c r="I65" s="60" t="s">
        <v>220</v>
      </c>
      <c r="J65" s="61" t="s">
        <v>221</v>
      </c>
      <c r="K65" s="60">
        <v>-5756</v>
      </c>
      <c r="L65" s="60" t="s">
        <v>222</v>
      </c>
      <c r="M65" s="61" t="s">
        <v>74</v>
      </c>
      <c r="N65" s="61"/>
      <c r="O65" s="62" t="s">
        <v>175</v>
      </c>
      <c r="P65" s="62" t="s">
        <v>206</v>
      </c>
    </row>
    <row r="66" spans="1:16" ht="12.75" customHeight="1" thickBot="1" x14ac:dyDescent="0.25">
      <c r="A66" s="51" t="str">
        <f t="shared" si="6"/>
        <v> ORI 126 </v>
      </c>
      <c r="B66" s="4" t="str">
        <f t="shared" si="7"/>
        <v>I</v>
      </c>
      <c r="C66" s="51">
        <f t="shared" si="8"/>
        <v>41180.370999999999</v>
      </c>
      <c r="D66" s="15" t="str">
        <f t="shared" si="9"/>
        <v>vis</v>
      </c>
      <c r="E66" s="59">
        <f>VLOOKUP(C66,'Active 1'!C$21:E$973,3,FALSE)</f>
        <v>181.00177260787035</v>
      </c>
      <c r="F66" s="4" t="s">
        <v>66</v>
      </c>
      <c r="G66" s="15" t="str">
        <f t="shared" si="10"/>
        <v>41180.371</v>
      </c>
      <c r="H66" s="51">
        <f t="shared" si="11"/>
        <v>-5756</v>
      </c>
      <c r="I66" s="60" t="s">
        <v>223</v>
      </c>
      <c r="J66" s="61" t="s">
        <v>224</v>
      </c>
      <c r="K66" s="60">
        <v>-5756</v>
      </c>
      <c r="L66" s="60" t="s">
        <v>216</v>
      </c>
      <c r="M66" s="61" t="s">
        <v>74</v>
      </c>
      <c r="N66" s="61"/>
      <c r="O66" s="62" t="s">
        <v>200</v>
      </c>
      <c r="P66" s="62" t="s">
        <v>206</v>
      </c>
    </row>
    <row r="67" spans="1:16" ht="12.75" customHeight="1" thickBot="1" x14ac:dyDescent="0.25">
      <c r="A67" s="51" t="str">
        <f t="shared" si="6"/>
        <v> ORI 129 </v>
      </c>
      <c r="B67" s="4" t="str">
        <f t="shared" si="7"/>
        <v>I</v>
      </c>
      <c r="C67" s="51">
        <f t="shared" si="8"/>
        <v>41243.300000000003</v>
      </c>
      <c r="D67" s="15" t="str">
        <f t="shared" si="9"/>
        <v>vis</v>
      </c>
      <c r="E67" s="59">
        <f>VLOOKUP(C67,'Active 1'!C$21:E$973,3,FALSE)</f>
        <v>213.00075155319598</v>
      </c>
      <c r="F67" s="4" t="s">
        <v>66</v>
      </c>
      <c r="G67" s="15" t="str">
        <f t="shared" si="10"/>
        <v>41243.300</v>
      </c>
      <c r="H67" s="51">
        <f t="shared" si="11"/>
        <v>-5724</v>
      </c>
      <c r="I67" s="60" t="s">
        <v>225</v>
      </c>
      <c r="J67" s="61" t="s">
        <v>226</v>
      </c>
      <c r="K67" s="60">
        <v>-5724</v>
      </c>
      <c r="L67" s="60" t="s">
        <v>227</v>
      </c>
      <c r="M67" s="61" t="s">
        <v>74</v>
      </c>
      <c r="N67" s="61"/>
      <c r="O67" s="62" t="s">
        <v>210</v>
      </c>
      <c r="P67" s="62" t="s">
        <v>228</v>
      </c>
    </row>
    <row r="68" spans="1:16" ht="12.75" customHeight="1" thickBot="1" x14ac:dyDescent="0.25">
      <c r="A68" s="51" t="str">
        <f t="shared" si="6"/>
        <v> ORI 129 </v>
      </c>
      <c r="B68" s="4" t="str">
        <f t="shared" si="7"/>
        <v>I</v>
      </c>
      <c r="C68" s="51">
        <f t="shared" si="8"/>
        <v>41243.305999999997</v>
      </c>
      <c r="D68" s="15" t="str">
        <f t="shared" si="9"/>
        <v>vis</v>
      </c>
      <c r="E68" s="59">
        <f>VLOOKUP(C68,'Active 1'!C$21:E$973,3,FALSE)</f>
        <v>213.00380251338092</v>
      </c>
      <c r="F68" s="4" t="s">
        <v>66</v>
      </c>
      <c r="G68" s="15" t="str">
        <f t="shared" si="10"/>
        <v>41243.306</v>
      </c>
      <c r="H68" s="51">
        <f t="shared" si="11"/>
        <v>-5724</v>
      </c>
      <c r="I68" s="60" t="s">
        <v>229</v>
      </c>
      <c r="J68" s="61" t="s">
        <v>230</v>
      </c>
      <c r="K68" s="60">
        <v>-5724</v>
      </c>
      <c r="L68" s="60" t="s">
        <v>231</v>
      </c>
      <c r="M68" s="61" t="s">
        <v>74</v>
      </c>
      <c r="N68" s="61"/>
      <c r="O68" s="62" t="s">
        <v>175</v>
      </c>
      <c r="P68" s="62" t="s">
        <v>228</v>
      </c>
    </row>
    <row r="69" spans="1:16" ht="12.75" customHeight="1" thickBot="1" x14ac:dyDescent="0.25">
      <c r="A69" s="51" t="str">
        <f t="shared" si="6"/>
        <v> ORI 129 </v>
      </c>
      <c r="B69" s="4" t="str">
        <f t="shared" si="7"/>
        <v>I</v>
      </c>
      <c r="C69" s="51">
        <f t="shared" si="8"/>
        <v>41247.243999999999</v>
      </c>
      <c r="D69" s="15" t="str">
        <f t="shared" si="9"/>
        <v>vis</v>
      </c>
      <c r="E69" s="59">
        <f>VLOOKUP(C69,'Active 1'!C$21:E$973,3,FALSE)</f>
        <v>215.00624938345268</v>
      </c>
      <c r="F69" s="4" t="s">
        <v>66</v>
      </c>
      <c r="G69" s="15" t="str">
        <f t="shared" si="10"/>
        <v>41247.244</v>
      </c>
      <c r="H69" s="51">
        <f t="shared" si="11"/>
        <v>-5722</v>
      </c>
      <c r="I69" s="60" t="s">
        <v>232</v>
      </c>
      <c r="J69" s="61" t="s">
        <v>233</v>
      </c>
      <c r="K69" s="60">
        <v>-5722</v>
      </c>
      <c r="L69" s="60" t="s">
        <v>234</v>
      </c>
      <c r="M69" s="61" t="s">
        <v>74</v>
      </c>
      <c r="N69" s="61"/>
      <c r="O69" s="62" t="s">
        <v>210</v>
      </c>
      <c r="P69" s="62" t="s">
        <v>228</v>
      </c>
    </row>
    <row r="70" spans="1:16" ht="12.75" customHeight="1" thickBot="1" x14ac:dyDescent="0.25">
      <c r="A70" s="51" t="str">
        <f t="shared" si="6"/>
        <v> BBS 4 </v>
      </c>
      <c r="B70" s="4" t="str">
        <f t="shared" si="7"/>
        <v>I</v>
      </c>
      <c r="C70" s="51">
        <f t="shared" si="8"/>
        <v>41522.559999999998</v>
      </c>
      <c r="D70" s="15" t="str">
        <f t="shared" si="9"/>
        <v>vis</v>
      </c>
      <c r="E70" s="59">
        <f>VLOOKUP(C70,'Active 1'!C$21:E$973,3,FALSE)</f>
        <v>355.00260857096112</v>
      </c>
      <c r="F70" s="4" t="s">
        <v>66</v>
      </c>
      <c r="G70" s="15" t="str">
        <f t="shared" si="10"/>
        <v>41522.560</v>
      </c>
      <c r="H70" s="51">
        <f t="shared" si="11"/>
        <v>-5582</v>
      </c>
      <c r="I70" s="60" t="s">
        <v>235</v>
      </c>
      <c r="J70" s="61" t="s">
        <v>236</v>
      </c>
      <c r="K70" s="60">
        <v>-5582</v>
      </c>
      <c r="L70" s="60" t="s">
        <v>231</v>
      </c>
      <c r="M70" s="61" t="s">
        <v>74</v>
      </c>
      <c r="N70" s="61"/>
      <c r="O70" s="62" t="s">
        <v>175</v>
      </c>
      <c r="P70" s="62" t="s">
        <v>237</v>
      </c>
    </row>
    <row r="71" spans="1:16" ht="12.75" customHeight="1" thickBot="1" x14ac:dyDescent="0.25">
      <c r="A71" s="51" t="str">
        <f t="shared" si="6"/>
        <v> BBS 4 </v>
      </c>
      <c r="B71" s="4" t="str">
        <f t="shared" si="7"/>
        <v>I</v>
      </c>
      <c r="C71" s="51">
        <f t="shared" si="8"/>
        <v>41528.464999999997</v>
      </c>
      <c r="D71" s="15" t="str">
        <f t="shared" si="9"/>
        <v>vis</v>
      </c>
      <c r="E71" s="59">
        <f>VLOOKUP(C71,'Active 1'!C$21:E$973,3,FALSE)</f>
        <v>358.00526188933736</v>
      </c>
      <c r="F71" s="4" t="s">
        <v>66</v>
      </c>
      <c r="G71" s="15" t="str">
        <f t="shared" si="10"/>
        <v>41528.465</v>
      </c>
      <c r="H71" s="51">
        <f t="shared" si="11"/>
        <v>-5579</v>
      </c>
      <c r="I71" s="60" t="s">
        <v>238</v>
      </c>
      <c r="J71" s="61" t="s">
        <v>239</v>
      </c>
      <c r="K71" s="60">
        <v>-5579</v>
      </c>
      <c r="L71" s="60" t="s">
        <v>234</v>
      </c>
      <c r="M71" s="61" t="s">
        <v>74</v>
      </c>
      <c r="N71" s="61"/>
      <c r="O71" s="62" t="s">
        <v>175</v>
      </c>
      <c r="P71" s="62" t="s">
        <v>237</v>
      </c>
    </row>
    <row r="72" spans="1:16" ht="12.75" customHeight="1" thickBot="1" x14ac:dyDescent="0.25">
      <c r="A72" s="51" t="str">
        <f t="shared" si="6"/>
        <v> AVSJ 5.30 </v>
      </c>
      <c r="B72" s="4" t="str">
        <f t="shared" si="7"/>
        <v>I</v>
      </c>
      <c r="C72" s="51">
        <f t="shared" si="8"/>
        <v>41577.623</v>
      </c>
      <c r="D72" s="15" t="str">
        <f t="shared" si="9"/>
        <v>vis</v>
      </c>
      <c r="E72" s="59">
        <f>VLOOKUP(C72,'Active 1'!C$21:E$973,3,FALSE)</f>
        <v>383.00177870979093</v>
      </c>
      <c r="F72" s="4" t="s">
        <v>66</v>
      </c>
      <c r="G72" s="15" t="str">
        <f t="shared" si="10"/>
        <v>41577.623</v>
      </c>
      <c r="H72" s="51">
        <f t="shared" si="11"/>
        <v>-5554</v>
      </c>
      <c r="I72" s="60" t="s">
        <v>240</v>
      </c>
      <c r="J72" s="61" t="s">
        <v>241</v>
      </c>
      <c r="K72" s="60">
        <v>-5554</v>
      </c>
      <c r="L72" s="60" t="s">
        <v>164</v>
      </c>
      <c r="M72" s="61" t="s">
        <v>74</v>
      </c>
      <c r="N72" s="61"/>
      <c r="O72" s="62" t="s">
        <v>242</v>
      </c>
      <c r="P72" s="62" t="s">
        <v>243</v>
      </c>
    </row>
    <row r="73" spans="1:16" ht="12.75" customHeight="1" thickBot="1" x14ac:dyDescent="0.25">
      <c r="A73" s="51" t="str">
        <f t="shared" si="6"/>
        <v> BBS 5 </v>
      </c>
      <c r="B73" s="4" t="str">
        <f t="shared" si="7"/>
        <v>I</v>
      </c>
      <c r="C73" s="51">
        <f t="shared" si="8"/>
        <v>41585.491000000002</v>
      </c>
      <c r="D73" s="15" t="str">
        <f t="shared" si="9"/>
        <v>vis</v>
      </c>
      <c r="E73" s="59">
        <f>VLOOKUP(C73,'Active 1'!C$21:E$973,3,FALSE)</f>
        <v>387.0026045030163</v>
      </c>
      <c r="F73" s="4" t="s">
        <v>66</v>
      </c>
      <c r="G73" s="15" t="str">
        <f t="shared" si="10"/>
        <v>41585.491</v>
      </c>
      <c r="H73" s="51">
        <f t="shared" si="11"/>
        <v>-5550</v>
      </c>
      <c r="I73" s="60" t="s">
        <v>244</v>
      </c>
      <c r="J73" s="61" t="s">
        <v>245</v>
      </c>
      <c r="K73" s="60">
        <v>-5550</v>
      </c>
      <c r="L73" s="60" t="s">
        <v>231</v>
      </c>
      <c r="M73" s="61" t="s">
        <v>74</v>
      </c>
      <c r="N73" s="61"/>
      <c r="O73" s="62" t="s">
        <v>175</v>
      </c>
      <c r="P73" s="62" t="s">
        <v>246</v>
      </c>
    </row>
    <row r="74" spans="1:16" ht="12.75" customHeight="1" thickBot="1" x14ac:dyDescent="0.25">
      <c r="A74" s="51" t="str">
        <f t="shared" si="6"/>
        <v> BBS 5 </v>
      </c>
      <c r="B74" s="4" t="str">
        <f t="shared" si="7"/>
        <v>I</v>
      </c>
      <c r="C74" s="51">
        <f t="shared" si="8"/>
        <v>41587.457000000002</v>
      </c>
      <c r="D74" s="15" t="str">
        <f t="shared" si="9"/>
        <v>vis</v>
      </c>
      <c r="E74" s="59">
        <f>VLOOKUP(C74,'Active 1'!C$21:E$973,3,FALSE)</f>
        <v>388.00230245795785</v>
      </c>
      <c r="F74" s="4" t="s">
        <v>66</v>
      </c>
      <c r="G74" s="15" t="str">
        <f t="shared" si="10"/>
        <v>41587.457</v>
      </c>
      <c r="H74" s="51">
        <f t="shared" si="11"/>
        <v>-5549</v>
      </c>
      <c r="I74" s="60" t="s">
        <v>247</v>
      </c>
      <c r="J74" s="61" t="s">
        <v>248</v>
      </c>
      <c r="K74" s="60">
        <v>-5549</v>
      </c>
      <c r="L74" s="60" t="s">
        <v>231</v>
      </c>
      <c r="M74" s="61" t="s">
        <v>74</v>
      </c>
      <c r="N74" s="61"/>
      <c r="O74" s="62" t="s">
        <v>175</v>
      </c>
      <c r="P74" s="62" t="s">
        <v>246</v>
      </c>
    </row>
    <row r="75" spans="1:16" ht="12.75" customHeight="1" thickBot="1" x14ac:dyDescent="0.25">
      <c r="A75" s="51" t="str">
        <f t="shared" ref="A75:A106" si="12">P75</f>
        <v> BBS 5 </v>
      </c>
      <c r="B75" s="4" t="str">
        <f t="shared" ref="B75:B106" si="13">IF(H75=INT(H75),"I","II")</f>
        <v>I</v>
      </c>
      <c r="C75" s="51">
        <f t="shared" ref="C75:C106" si="14">1*G75</f>
        <v>41591.381999999998</v>
      </c>
      <c r="D75" s="15" t="str">
        <f t="shared" ref="D75:D106" si="15">VLOOKUP(F75,I$1:J$5,2,FALSE)</f>
        <v>vis</v>
      </c>
      <c r="E75" s="59">
        <f>VLOOKUP(C75,'Active 1'!C$21:E$973,3,FALSE)</f>
        <v>389.99813891428568</v>
      </c>
      <c r="F75" s="4" t="s">
        <v>66</v>
      </c>
      <c r="G75" s="15" t="str">
        <f t="shared" ref="G75:G106" si="16">MID(I75,3,LEN(I75)-3)</f>
        <v>41591.382</v>
      </c>
      <c r="H75" s="51">
        <f t="shared" ref="H75:H106" si="17">1*K75</f>
        <v>-5547</v>
      </c>
      <c r="I75" s="60" t="s">
        <v>249</v>
      </c>
      <c r="J75" s="61" t="s">
        <v>250</v>
      </c>
      <c r="K75" s="60">
        <v>-5547</v>
      </c>
      <c r="L75" s="60" t="s">
        <v>195</v>
      </c>
      <c r="M75" s="61" t="s">
        <v>74</v>
      </c>
      <c r="N75" s="61"/>
      <c r="O75" s="62" t="s">
        <v>175</v>
      </c>
      <c r="P75" s="62" t="s">
        <v>246</v>
      </c>
    </row>
    <row r="76" spans="1:16" ht="12.75" customHeight="1" thickBot="1" x14ac:dyDescent="0.25">
      <c r="A76" s="51" t="str">
        <f t="shared" si="12"/>
        <v> BBS 5 </v>
      </c>
      <c r="B76" s="4" t="str">
        <f t="shared" si="13"/>
        <v>I</v>
      </c>
      <c r="C76" s="51">
        <f t="shared" si="14"/>
        <v>41591.387999999999</v>
      </c>
      <c r="D76" s="15" t="str">
        <f t="shared" si="15"/>
        <v>vis</v>
      </c>
      <c r="E76" s="59">
        <f>VLOOKUP(C76,'Active 1'!C$21:E$973,3,FALSE)</f>
        <v>390.00118987447433</v>
      </c>
      <c r="F76" s="4" t="s">
        <v>66</v>
      </c>
      <c r="G76" s="15" t="str">
        <f t="shared" si="16"/>
        <v>41591.388</v>
      </c>
      <c r="H76" s="51">
        <f t="shared" si="17"/>
        <v>-5547</v>
      </c>
      <c r="I76" s="60" t="s">
        <v>251</v>
      </c>
      <c r="J76" s="61" t="s">
        <v>252</v>
      </c>
      <c r="K76" s="60">
        <v>-5547</v>
      </c>
      <c r="L76" s="60" t="s">
        <v>253</v>
      </c>
      <c r="M76" s="61" t="s">
        <v>74</v>
      </c>
      <c r="N76" s="61"/>
      <c r="O76" s="62" t="s">
        <v>210</v>
      </c>
      <c r="P76" s="62" t="s">
        <v>246</v>
      </c>
    </row>
    <row r="77" spans="1:16" ht="12.75" customHeight="1" thickBot="1" x14ac:dyDescent="0.25">
      <c r="A77" s="51" t="str">
        <f t="shared" si="12"/>
        <v> BBS 6 </v>
      </c>
      <c r="B77" s="4" t="str">
        <f t="shared" si="13"/>
        <v>I</v>
      </c>
      <c r="C77" s="51">
        <f t="shared" si="14"/>
        <v>41595.305</v>
      </c>
      <c r="D77" s="15" t="str">
        <f t="shared" si="15"/>
        <v>vis</v>
      </c>
      <c r="E77" s="59">
        <f>VLOOKUP(C77,'Active 1'!C$21:E$973,3,FALSE)</f>
        <v>391.9929583838877</v>
      </c>
      <c r="F77" s="4" t="s">
        <v>66</v>
      </c>
      <c r="G77" s="15" t="str">
        <f t="shared" si="16"/>
        <v>41595.305</v>
      </c>
      <c r="H77" s="51">
        <f t="shared" si="17"/>
        <v>-5545</v>
      </c>
      <c r="I77" s="60" t="s">
        <v>254</v>
      </c>
      <c r="J77" s="61" t="s">
        <v>255</v>
      </c>
      <c r="K77" s="60">
        <v>-5545</v>
      </c>
      <c r="L77" s="60" t="s">
        <v>203</v>
      </c>
      <c r="M77" s="61" t="s">
        <v>74</v>
      </c>
      <c r="N77" s="61"/>
      <c r="O77" s="62" t="s">
        <v>256</v>
      </c>
      <c r="P77" s="62" t="s">
        <v>257</v>
      </c>
    </row>
    <row r="78" spans="1:16" ht="12.75" customHeight="1" thickBot="1" x14ac:dyDescent="0.25">
      <c r="A78" s="51" t="str">
        <f t="shared" si="12"/>
        <v> BBS 6 </v>
      </c>
      <c r="B78" s="4" t="str">
        <f t="shared" si="13"/>
        <v>I</v>
      </c>
      <c r="C78" s="51">
        <f t="shared" si="14"/>
        <v>41595.321000000004</v>
      </c>
      <c r="D78" s="15" t="str">
        <f t="shared" si="15"/>
        <v>vis</v>
      </c>
      <c r="E78" s="59">
        <f>VLOOKUP(C78,'Active 1'!C$21:E$973,3,FALSE)</f>
        <v>392.00109427772412</v>
      </c>
      <c r="F78" s="4" t="s">
        <v>66</v>
      </c>
      <c r="G78" s="15" t="str">
        <f t="shared" si="16"/>
        <v>41595.321</v>
      </c>
      <c r="H78" s="51">
        <f t="shared" si="17"/>
        <v>-5545</v>
      </c>
      <c r="I78" s="60" t="s">
        <v>258</v>
      </c>
      <c r="J78" s="61" t="s">
        <v>259</v>
      </c>
      <c r="K78" s="60">
        <v>-5545</v>
      </c>
      <c r="L78" s="60" t="s">
        <v>260</v>
      </c>
      <c r="M78" s="61" t="s">
        <v>74</v>
      </c>
      <c r="N78" s="61"/>
      <c r="O78" s="62" t="s">
        <v>210</v>
      </c>
      <c r="P78" s="62" t="s">
        <v>257</v>
      </c>
    </row>
    <row r="79" spans="1:16" ht="12.75" customHeight="1" thickBot="1" x14ac:dyDescent="0.25">
      <c r="A79" s="51" t="str">
        <f t="shared" si="12"/>
        <v> BBS 6 </v>
      </c>
      <c r="B79" s="4" t="str">
        <f t="shared" si="13"/>
        <v>I</v>
      </c>
      <c r="C79" s="51">
        <f t="shared" si="14"/>
        <v>41595.326000000001</v>
      </c>
      <c r="D79" s="15" t="str">
        <f t="shared" si="15"/>
        <v>vis</v>
      </c>
      <c r="E79" s="59">
        <f>VLOOKUP(C79,'Active 1'!C$21:E$973,3,FALSE)</f>
        <v>392.0036367445461</v>
      </c>
      <c r="F79" s="4" t="s">
        <v>66</v>
      </c>
      <c r="G79" s="15" t="str">
        <f t="shared" si="16"/>
        <v>41595.326</v>
      </c>
      <c r="H79" s="51">
        <f t="shared" si="17"/>
        <v>-5545</v>
      </c>
      <c r="I79" s="60" t="s">
        <v>261</v>
      </c>
      <c r="J79" s="61" t="s">
        <v>262</v>
      </c>
      <c r="K79" s="60">
        <v>-5545</v>
      </c>
      <c r="L79" s="60" t="s">
        <v>263</v>
      </c>
      <c r="M79" s="61" t="s">
        <v>74</v>
      </c>
      <c r="N79" s="61"/>
      <c r="O79" s="62" t="s">
        <v>175</v>
      </c>
      <c r="P79" s="62" t="s">
        <v>257</v>
      </c>
    </row>
    <row r="80" spans="1:16" ht="12.75" customHeight="1" thickBot="1" x14ac:dyDescent="0.25">
      <c r="A80" s="51" t="str">
        <f t="shared" si="12"/>
        <v> BBS 9 </v>
      </c>
      <c r="B80" s="4" t="str">
        <f t="shared" si="13"/>
        <v>I</v>
      </c>
      <c r="C80" s="51">
        <f t="shared" si="14"/>
        <v>41815.582000000002</v>
      </c>
      <c r="D80" s="15" t="str">
        <f t="shared" si="15"/>
        <v>vis</v>
      </c>
      <c r="E80" s="59">
        <f>VLOOKUP(C80,'Active 1'!C$21:E$973,3,FALSE)</f>
        <v>504.00235127332087</v>
      </c>
      <c r="F80" s="4" t="s">
        <v>66</v>
      </c>
      <c r="G80" s="15" t="str">
        <f t="shared" si="16"/>
        <v>41815.582</v>
      </c>
      <c r="H80" s="51">
        <f t="shared" si="17"/>
        <v>-5433</v>
      </c>
      <c r="I80" s="60" t="s">
        <v>264</v>
      </c>
      <c r="J80" s="61" t="s">
        <v>265</v>
      </c>
      <c r="K80" s="60">
        <v>-5433</v>
      </c>
      <c r="L80" s="60" t="s">
        <v>263</v>
      </c>
      <c r="M80" s="61" t="s">
        <v>74</v>
      </c>
      <c r="N80" s="61"/>
      <c r="O80" s="62" t="s">
        <v>175</v>
      </c>
      <c r="P80" s="62" t="s">
        <v>266</v>
      </c>
    </row>
    <row r="81" spans="1:16" ht="12.75" customHeight="1" thickBot="1" x14ac:dyDescent="0.25">
      <c r="A81" s="51" t="str">
        <f t="shared" si="12"/>
        <v> BBS 10 </v>
      </c>
      <c r="B81" s="4" t="str">
        <f t="shared" si="13"/>
        <v>I</v>
      </c>
      <c r="C81" s="51">
        <f t="shared" si="14"/>
        <v>41874.578999999998</v>
      </c>
      <c r="D81" s="15" t="str">
        <f t="shared" si="15"/>
        <v>vis</v>
      </c>
      <c r="E81" s="59">
        <f>VLOOKUP(C81,'Active 1'!C$21:E$973,3,FALSE)</f>
        <v>534.0019343087597</v>
      </c>
      <c r="F81" s="4" t="s">
        <v>66</v>
      </c>
      <c r="G81" s="15" t="str">
        <f t="shared" si="16"/>
        <v>41874.579</v>
      </c>
      <c r="H81" s="51">
        <f t="shared" si="17"/>
        <v>-5403</v>
      </c>
      <c r="I81" s="60" t="s">
        <v>267</v>
      </c>
      <c r="J81" s="61" t="s">
        <v>268</v>
      </c>
      <c r="K81" s="60">
        <v>-5403</v>
      </c>
      <c r="L81" s="60" t="s">
        <v>263</v>
      </c>
      <c r="M81" s="61" t="s">
        <v>74</v>
      </c>
      <c r="N81" s="61"/>
      <c r="O81" s="62" t="s">
        <v>175</v>
      </c>
      <c r="P81" s="62" t="s">
        <v>269</v>
      </c>
    </row>
    <row r="82" spans="1:16" ht="12.75" customHeight="1" thickBot="1" x14ac:dyDescent="0.25">
      <c r="A82" s="51" t="str">
        <f t="shared" si="12"/>
        <v> BBS 12 </v>
      </c>
      <c r="B82" s="4" t="str">
        <f t="shared" si="13"/>
        <v>I</v>
      </c>
      <c r="C82" s="51">
        <f t="shared" si="14"/>
        <v>42008.303999999996</v>
      </c>
      <c r="D82" s="15" t="str">
        <f t="shared" si="15"/>
        <v>vis</v>
      </c>
      <c r="E82" s="59">
        <f>VLOOKUP(C82,'Active 1'!C$21:E$973,3,FALSE)</f>
        <v>602.00020949926591</v>
      </c>
      <c r="F82" s="4" t="s">
        <v>66</v>
      </c>
      <c r="G82" s="15" t="str">
        <f t="shared" si="16"/>
        <v>42008.304</v>
      </c>
      <c r="H82" s="51">
        <f t="shared" si="17"/>
        <v>-5335</v>
      </c>
      <c r="I82" s="60" t="s">
        <v>270</v>
      </c>
      <c r="J82" s="61" t="s">
        <v>271</v>
      </c>
      <c r="K82" s="60">
        <v>-5335</v>
      </c>
      <c r="L82" s="60" t="s">
        <v>164</v>
      </c>
      <c r="M82" s="61" t="s">
        <v>74</v>
      </c>
      <c r="N82" s="61"/>
      <c r="O82" s="62" t="s">
        <v>175</v>
      </c>
      <c r="P82" s="62" t="s">
        <v>272</v>
      </c>
    </row>
    <row r="83" spans="1:16" ht="12.75" customHeight="1" thickBot="1" x14ac:dyDescent="0.25">
      <c r="A83" s="51" t="str">
        <f t="shared" si="12"/>
        <v> BBS 12 </v>
      </c>
      <c r="B83" s="4" t="str">
        <f t="shared" si="13"/>
        <v>I</v>
      </c>
      <c r="C83" s="51">
        <f t="shared" si="14"/>
        <v>42010.258000000002</v>
      </c>
      <c r="D83" s="15" t="str">
        <f t="shared" si="15"/>
        <v>vis</v>
      </c>
      <c r="E83" s="59">
        <f>VLOOKUP(C83,'Active 1'!C$21:E$973,3,FALSE)</f>
        <v>602.99380553383389</v>
      </c>
      <c r="F83" s="4" t="s">
        <v>66</v>
      </c>
      <c r="G83" s="15" t="str">
        <f t="shared" si="16"/>
        <v>42010.258</v>
      </c>
      <c r="H83" s="51">
        <f t="shared" si="17"/>
        <v>-5334</v>
      </c>
      <c r="I83" s="60" t="s">
        <v>273</v>
      </c>
      <c r="J83" s="61" t="s">
        <v>274</v>
      </c>
      <c r="K83" s="60">
        <v>-5334</v>
      </c>
      <c r="L83" s="60" t="s">
        <v>275</v>
      </c>
      <c r="M83" s="61" t="s">
        <v>74</v>
      </c>
      <c r="N83" s="61"/>
      <c r="O83" s="62" t="s">
        <v>200</v>
      </c>
      <c r="P83" s="62" t="s">
        <v>272</v>
      </c>
    </row>
    <row r="84" spans="1:16" ht="12.75" customHeight="1" thickBot="1" x14ac:dyDescent="0.25">
      <c r="A84" s="51" t="str">
        <f t="shared" si="12"/>
        <v> BBS 12 </v>
      </c>
      <c r="B84" s="4" t="str">
        <f t="shared" si="13"/>
        <v>I</v>
      </c>
      <c r="C84" s="51">
        <f t="shared" si="14"/>
        <v>42010.275000000001</v>
      </c>
      <c r="D84" s="15" t="str">
        <f t="shared" si="15"/>
        <v>vis</v>
      </c>
      <c r="E84" s="59">
        <f>VLOOKUP(C84,'Active 1'!C$21:E$973,3,FALSE)</f>
        <v>603.00244992103319</v>
      </c>
      <c r="F84" s="4" t="s">
        <v>66</v>
      </c>
      <c r="G84" s="15" t="str">
        <f t="shared" si="16"/>
        <v>42010.275</v>
      </c>
      <c r="H84" s="51">
        <f t="shared" si="17"/>
        <v>-5334</v>
      </c>
      <c r="I84" s="60" t="s">
        <v>276</v>
      </c>
      <c r="J84" s="61" t="s">
        <v>277</v>
      </c>
      <c r="K84" s="60">
        <v>-5334</v>
      </c>
      <c r="L84" s="60" t="s">
        <v>278</v>
      </c>
      <c r="M84" s="61" t="s">
        <v>74</v>
      </c>
      <c r="N84" s="61"/>
      <c r="O84" s="62" t="s">
        <v>175</v>
      </c>
      <c r="P84" s="62" t="s">
        <v>272</v>
      </c>
    </row>
    <row r="85" spans="1:16" ht="12.75" customHeight="1" thickBot="1" x14ac:dyDescent="0.25">
      <c r="A85" s="51" t="str">
        <f t="shared" si="12"/>
        <v> AVSJ 6.25 </v>
      </c>
      <c r="B85" s="4" t="str">
        <f t="shared" si="13"/>
        <v>I</v>
      </c>
      <c r="C85" s="51">
        <f t="shared" si="14"/>
        <v>42279.701999999997</v>
      </c>
      <c r="D85" s="15" t="str">
        <f t="shared" si="15"/>
        <v>vis</v>
      </c>
      <c r="E85" s="59">
        <f>VLOOKUP(C85,'Active 1'!C$21:E$973,3,FALSE)</f>
        <v>740.00429168399808</v>
      </c>
      <c r="F85" s="4" t="s">
        <v>66</v>
      </c>
      <c r="G85" s="15" t="str">
        <f t="shared" si="16"/>
        <v>42279.702</v>
      </c>
      <c r="H85" s="51">
        <f t="shared" si="17"/>
        <v>-5197</v>
      </c>
      <c r="I85" s="60" t="s">
        <v>279</v>
      </c>
      <c r="J85" s="61" t="s">
        <v>280</v>
      </c>
      <c r="K85" s="60">
        <v>-5197</v>
      </c>
      <c r="L85" s="60" t="s">
        <v>281</v>
      </c>
      <c r="M85" s="61" t="s">
        <v>74</v>
      </c>
      <c r="N85" s="61"/>
      <c r="O85" s="62" t="s">
        <v>282</v>
      </c>
      <c r="P85" s="62" t="s">
        <v>283</v>
      </c>
    </row>
    <row r="86" spans="1:16" ht="12.75" customHeight="1" thickBot="1" x14ac:dyDescent="0.25">
      <c r="A86" s="51" t="str">
        <f t="shared" si="12"/>
        <v> AVSJ 6.25 </v>
      </c>
      <c r="B86" s="4" t="str">
        <f t="shared" si="13"/>
        <v>I</v>
      </c>
      <c r="C86" s="51">
        <f t="shared" si="14"/>
        <v>42281.665000000001</v>
      </c>
      <c r="D86" s="15" t="str">
        <f t="shared" si="15"/>
        <v>vis</v>
      </c>
      <c r="E86" s="59">
        <f>VLOOKUP(C86,'Active 1'!C$21:E$973,3,FALSE)</f>
        <v>741.00246415884715</v>
      </c>
      <c r="F86" s="4" t="s">
        <v>66</v>
      </c>
      <c r="G86" s="15" t="str">
        <f t="shared" si="16"/>
        <v>42281.665</v>
      </c>
      <c r="H86" s="51">
        <f t="shared" si="17"/>
        <v>-5196</v>
      </c>
      <c r="I86" s="60" t="s">
        <v>284</v>
      </c>
      <c r="J86" s="61" t="s">
        <v>285</v>
      </c>
      <c r="K86" s="60">
        <v>-5196</v>
      </c>
      <c r="L86" s="60" t="s">
        <v>286</v>
      </c>
      <c r="M86" s="61" t="s">
        <v>74</v>
      </c>
      <c r="N86" s="61"/>
      <c r="O86" s="62" t="s">
        <v>282</v>
      </c>
      <c r="P86" s="62" t="s">
        <v>283</v>
      </c>
    </row>
    <row r="87" spans="1:16" ht="12.75" customHeight="1" thickBot="1" x14ac:dyDescent="0.25">
      <c r="A87" s="51" t="str">
        <f t="shared" si="12"/>
        <v> BBS 17 </v>
      </c>
      <c r="B87" s="4" t="str">
        <f t="shared" si="13"/>
        <v>I</v>
      </c>
      <c r="C87" s="51">
        <f t="shared" si="14"/>
        <v>42299.372000000003</v>
      </c>
      <c r="D87" s="15" t="str">
        <f t="shared" si="15"/>
        <v>vis</v>
      </c>
      <c r="E87" s="59">
        <f>VLOOKUP(C87,'Active 1'!C$21:E$973,3,FALSE)</f>
        <v>750.00635616706143</v>
      </c>
      <c r="F87" s="4" t="s">
        <v>66</v>
      </c>
      <c r="G87" s="15" t="str">
        <f t="shared" si="16"/>
        <v>42299.372</v>
      </c>
      <c r="H87" s="51">
        <f t="shared" si="17"/>
        <v>-5187</v>
      </c>
      <c r="I87" s="60" t="s">
        <v>287</v>
      </c>
      <c r="J87" s="61" t="s">
        <v>288</v>
      </c>
      <c r="K87" s="60">
        <v>-5187</v>
      </c>
      <c r="L87" s="60" t="s">
        <v>289</v>
      </c>
      <c r="M87" s="61" t="s">
        <v>74</v>
      </c>
      <c r="N87" s="61"/>
      <c r="O87" s="62" t="s">
        <v>210</v>
      </c>
      <c r="P87" s="62" t="s">
        <v>290</v>
      </c>
    </row>
    <row r="88" spans="1:16" ht="12.75" customHeight="1" thickBot="1" x14ac:dyDescent="0.25">
      <c r="A88" s="51" t="str">
        <f t="shared" si="12"/>
        <v> BBS 17 </v>
      </c>
      <c r="B88" s="4" t="str">
        <f t="shared" si="13"/>
        <v>I</v>
      </c>
      <c r="C88" s="51">
        <f t="shared" si="14"/>
        <v>42303.305</v>
      </c>
      <c r="D88" s="15" t="str">
        <f t="shared" si="15"/>
        <v>vis</v>
      </c>
      <c r="E88" s="59">
        <f>VLOOKUP(C88,'Active 1'!C$21:E$973,3,FALSE)</f>
        <v>752.00626057030752</v>
      </c>
      <c r="F88" s="4" t="s">
        <v>66</v>
      </c>
      <c r="G88" s="15" t="str">
        <f t="shared" si="16"/>
        <v>42303.305</v>
      </c>
      <c r="H88" s="51">
        <f t="shared" si="17"/>
        <v>-5185</v>
      </c>
      <c r="I88" s="60" t="s">
        <v>296</v>
      </c>
      <c r="J88" s="61" t="s">
        <v>297</v>
      </c>
      <c r="K88" s="60">
        <v>-5185</v>
      </c>
      <c r="L88" s="60" t="s">
        <v>289</v>
      </c>
      <c r="M88" s="61" t="s">
        <v>74</v>
      </c>
      <c r="N88" s="61"/>
      <c r="O88" s="62" t="s">
        <v>200</v>
      </c>
      <c r="P88" s="62" t="s">
        <v>290</v>
      </c>
    </row>
    <row r="89" spans="1:16" ht="12.75" customHeight="1" thickBot="1" x14ac:dyDescent="0.25">
      <c r="A89" s="51" t="str">
        <f t="shared" si="12"/>
        <v> BBS 18 </v>
      </c>
      <c r="B89" s="4" t="str">
        <f t="shared" si="13"/>
        <v>I</v>
      </c>
      <c r="C89" s="51">
        <f t="shared" si="14"/>
        <v>42366.237000000001</v>
      </c>
      <c r="D89" s="15" t="str">
        <f t="shared" si="15"/>
        <v>vis</v>
      </c>
      <c r="E89" s="59">
        <f>VLOOKUP(C89,'Active 1'!C$21:E$973,3,FALSE)</f>
        <v>784.00676499572558</v>
      </c>
      <c r="F89" s="4" t="s">
        <v>66</v>
      </c>
      <c r="G89" s="15" t="str">
        <f t="shared" si="16"/>
        <v>42366.237</v>
      </c>
      <c r="H89" s="51">
        <f t="shared" si="17"/>
        <v>-5153</v>
      </c>
      <c r="I89" s="60" t="s">
        <v>298</v>
      </c>
      <c r="J89" s="61" t="s">
        <v>299</v>
      </c>
      <c r="K89" s="60">
        <v>-5153</v>
      </c>
      <c r="L89" s="60" t="s">
        <v>300</v>
      </c>
      <c r="M89" s="61" t="s">
        <v>74</v>
      </c>
      <c r="N89" s="61"/>
      <c r="O89" s="62" t="s">
        <v>175</v>
      </c>
      <c r="P89" s="62" t="s">
        <v>301</v>
      </c>
    </row>
    <row r="90" spans="1:16" ht="12.75" customHeight="1" thickBot="1" x14ac:dyDescent="0.25">
      <c r="A90" s="51" t="str">
        <f t="shared" si="12"/>
        <v> BBS 23 </v>
      </c>
      <c r="B90" s="4" t="str">
        <f t="shared" si="13"/>
        <v>I</v>
      </c>
      <c r="C90" s="51">
        <f t="shared" si="14"/>
        <v>42584.538</v>
      </c>
      <c r="D90" s="15" t="str">
        <f t="shared" si="15"/>
        <v>vis</v>
      </c>
      <c r="E90" s="59">
        <f>VLOOKUP(C90,'Active 1'!C$21:E$973,3,FALSE)</f>
        <v>895.01137499656943</v>
      </c>
      <c r="F90" s="4" t="s">
        <v>66</v>
      </c>
      <c r="G90" s="15" t="str">
        <f t="shared" si="16"/>
        <v>42584.538</v>
      </c>
      <c r="H90" s="51">
        <f t="shared" si="17"/>
        <v>-5042</v>
      </c>
      <c r="I90" s="60" t="s">
        <v>302</v>
      </c>
      <c r="J90" s="61" t="s">
        <v>303</v>
      </c>
      <c r="K90" s="60">
        <v>-5042</v>
      </c>
      <c r="L90" s="60" t="s">
        <v>304</v>
      </c>
      <c r="M90" s="61" t="s">
        <v>74</v>
      </c>
      <c r="N90" s="61"/>
      <c r="O90" s="62" t="s">
        <v>175</v>
      </c>
      <c r="P90" s="62" t="s">
        <v>305</v>
      </c>
    </row>
    <row r="91" spans="1:16" ht="12.75" customHeight="1" thickBot="1" x14ac:dyDescent="0.25">
      <c r="A91" s="51" t="str">
        <f t="shared" si="12"/>
        <v> AVSJ 7.29 </v>
      </c>
      <c r="B91" s="4" t="str">
        <f t="shared" si="13"/>
        <v>I</v>
      </c>
      <c r="C91" s="51">
        <f t="shared" si="14"/>
        <v>42623.860999999997</v>
      </c>
      <c r="D91" s="15" t="str">
        <f t="shared" si="15"/>
        <v>vis</v>
      </c>
      <c r="E91" s="59">
        <f>VLOOKUP(C91,'Active 1'!C$21:E$973,3,FALSE)</f>
        <v>915.00685957548944</v>
      </c>
      <c r="F91" s="4" t="s">
        <v>66</v>
      </c>
      <c r="G91" s="15" t="str">
        <f t="shared" si="16"/>
        <v>42623.861</v>
      </c>
      <c r="H91" s="51">
        <f t="shared" si="17"/>
        <v>-5022</v>
      </c>
      <c r="I91" s="60" t="s">
        <v>306</v>
      </c>
      <c r="J91" s="61" t="s">
        <v>307</v>
      </c>
      <c r="K91" s="60">
        <v>-5022</v>
      </c>
      <c r="L91" s="60" t="s">
        <v>308</v>
      </c>
      <c r="M91" s="61" t="s">
        <v>74</v>
      </c>
      <c r="N91" s="61"/>
      <c r="O91" s="62" t="s">
        <v>282</v>
      </c>
      <c r="P91" s="62" t="s">
        <v>309</v>
      </c>
    </row>
    <row r="92" spans="1:16" ht="12.75" customHeight="1" thickBot="1" x14ac:dyDescent="0.25">
      <c r="A92" s="51" t="str">
        <f t="shared" si="12"/>
        <v> AVSJ 7.29 </v>
      </c>
      <c r="B92" s="4" t="str">
        <f t="shared" si="13"/>
        <v>I</v>
      </c>
      <c r="C92" s="51">
        <f t="shared" si="14"/>
        <v>42627.798000000003</v>
      </c>
      <c r="D92" s="15" t="str">
        <f t="shared" si="15"/>
        <v>vis</v>
      </c>
      <c r="E92" s="59">
        <f>VLOOKUP(C92,'Active 1'!C$21:E$973,3,FALSE)</f>
        <v>917.00879795219828</v>
      </c>
      <c r="F92" s="4" t="s">
        <v>66</v>
      </c>
      <c r="G92" s="15" t="str">
        <f t="shared" si="16"/>
        <v>42627.798</v>
      </c>
      <c r="H92" s="51">
        <f t="shared" si="17"/>
        <v>-5020</v>
      </c>
      <c r="I92" s="60" t="s">
        <v>310</v>
      </c>
      <c r="J92" s="61" t="s">
        <v>311</v>
      </c>
      <c r="K92" s="60">
        <v>-5020</v>
      </c>
      <c r="L92" s="60" t="s">
        <v>312</v>
      </c>
      <c r="M92" s="61" t="s">
        <v>74</v>
      </c>
      <c r="N92" s="61"/>
      <c r="O92" s="62" t="s">
        <v>313</v>
      </c>
      <c r="P92" s="62" t="s">
        <v>309</v>
      </c>
    </row>
    <row r="93" spans="1:16" ht="12.75" customHeight="1" thickBot="1" x14ac:dyDescent="0.25">
      <c r="A93" s="51" t="str">
        <f t="shared" si="12"/>
        <v> BBS 24 </v>
      </c>
      <c r="B93" s="4" t="str">
        <f t="shared" si="13"/>
        <v>I</v>
      </c>
      <c r="C93" s="51">
        <f t="shared" si="14"/>
        <v>42714.305999999997</v>
      </c>
      <c r="D93" s="15" t="str">
        <f t="shared" si="15"/>
        <v>vis</v>
      </c>
      <c r="E93" s="59">
        <f>VLOOKUP(C93,'Active 1'!C$21:E$973,3,FALSE)</f>
        <v>960.99754194307513</v>
      </c>
      <c r="F93" s="4" t="s">
        <v>66</v>
      </c>
      <c r="G93" s="15" t="str">
        <f t="shared" si="16"/>
        <v>42714.306</v>
      </c>
      <c r="H93" s="51">
        <f t="shared" si="17"/>
        <v>-4976</v>
      </c>
      <c r="I93" s="60" t="s">
        <v>314</v>
      </c>
      <c r="J93" s="61" t="s">
        <v>315</v>
      </c>
      <c r="K93" s="60">
        <v>-4976</v>
      </c>
      <c r="L93" s="60" t="s">
        <v>231</v>
      </c>
      <c r="M93" s="61" t="s">
        <v>74</v>
      </c>
      <c r="N93" s="61"/>
      <c r="O93" s="62" t="s">
        <v>175</v>
      </c>
      <c r="P93" s="62" t="s">
        <v>316</v>
      </c>
    </row>
    <row r="94" spans="1:16" ht="12.75" customHeight="1" thickBot="1" x14ac:dyDescent="0.25">
      <c r="A94" s="51" t="str">
        <f t="shared" si="12"/>
        <v> BBS 24 </v>
      </c>
      <c r="B94" s="4" t="str">
        <f t="shared" si="13"/>
        <v>I</v>
      </c>
      <c r="C94" s="51">
        <f t="shared" si="14"/>
        <v>42716.284</v>
      </c>
      <c r="D94" s="15" t="str">
        <f t="shared" si="15"/>
        <v>vis</v>
      </c>
      <c r="E94" s="59">
        <f>VLOOKUP(C94,'Active 1'!C$21:E$973,3,FALSE)</f>
        <v>962.00334181839401</v>
      </c>
      <c r="F94" s="4" t="s">
        <v>66</v>
      </c>
      <c r="G94" s="15" t="str">
        <f t="shared" si="16"/>
        <v>42716.284</v>
      </c>
      <c r="H94" s="51">
        <f t="shared" si="17"/>
        <v>-4975</v>
      </c>
      <c r="I94" s="60" t="s">
        <v>317</v>
      </c>
      <c r="J94" s="61" t="s">
        <v>318</v>
      </c>
      <c r="K94" s="60">
        <v>-4975</v>
      </c>
      <c r="L94" s="60" t="s">
        <v>319</v>
      </c>
      <c r="M94" s="61" t="s">
        <v>74</v>
      </c>
      <c r="N94" s="61"/>
      <c r="O94" s="62" t="s">
        <v>175</v>
      </c>
      <c r="P94" s="62" t="s">
        <v>316</v>
      </c>
    </row>
    <row r="95" spans="1:16" ht="12.75" customHeight="1" thickBot="1" x14ac:dyDescent="0.25">
      <c r="A95" s="51" t="str">
        <f t="shared" si="12"/>
        <v> BBS 28 </v>
      </c>
      <c r="B95" s="4" t="str">
        <f t="shared" si="13"/>
        <v>I</v>
      </c>
      <c r="C95" s="51">
        <f t="shared" si="14"/>
        <v>42936.548999999999</v>
      </c>
      <c r="D95" s="15" t="str">
        <f t="shared" si="15"/>
        <v>vis</v>
      </c>
      <c r="E95" s="59">
        <f>VLOOKUP(C95,'Active 1'!C$21:E$973,3,FALSE)</f>
        <v>1074.0066327874499</v>
      </c>
      <c r="F95" s="4" t="str">
        <f>LEFT(M95,1)</f>
        <v>V</v>
      </c>
      <c r="G95" s="15" t="str">
        <f t="shared" si="16"/>
        <v>42936.549</v>
      </c>
      <c r="H95" s="51">
        <f t="shared" si="17"/>
        <v>-4863</v>
      </c>
      <c r="I95" s="60" t="s">
        <v>320</v>
      </c>
      <c r="J95" s="61" t="s">
        <v>321</v>
      </c>
      <c r="K95" s="60">
        <v>-4863</v>
      </c>
      <c r="L95" s="60" t="s">
        <v>322</v>
      </c>
      <c r="M95" s="61" t="s">
        <v>74</v>
      </c>
      <c r="N95" s="61"/>
      <c r="O95" s="62" t="s">
        <v>175</v>
      </c>
      <c r="P95" s="62" t="s">
        <v>323</v>
      </c>
    </row>
    <row r="96" spans="1:16" ht="12.75" customHeight="1" thickBot="1" x14ac:dyDescent="0.25">
      <c r="A96" s="51" t="str">
        <f t="shared" si="12"/>
        <v> AOEB 3 </v>
      </c>
      <c r="B96" s="4" t="str">
        <f t="shared" si="13"/>
        <v>I</v>
      </c>
      <c r="C96" s="51">
        <f t="shared" si="14"/>
        <v>42981.779000000002</v>
      </c>
      <c r="D96" s="15" t="str">
        <f t="shared" si="15"/>
        <v>vis</v>
      </c>
      <c r="E96" s="59">
        <f>VLOOKUP(C96,'Active 1'!C$21:E$973,3,FALSE)</f>
        <v>1097.0057876714793</v>
      </c>
      <c r="F96" s="4" t="str">
        <f>LEFT(M96,1)</f>
        <v>V</v>
      </c>
      <c r="G96" s="15" t="str">
        <f t="shared" si="16"/>
        <v>42981.779</v>
      </c>
      <c r="H96" s="51">
        <f t="shared" si="17"/>
        <v>-4840</v>
      </c>
      <c r="I96" s="60" t="s">
        <v>324</v>
      </c>
      <c r="J96" s="61" t="s">
        <v>325</v>
      </c>
      <c r="K96" s="60">
        <v>-4840</v>
      </c>
      <c r="L96" s="60" t="s">
        <v>326</v>
      </c>
      <c r="M96" s="61" t="s">
        <v>74</v>
      </c>
      <c r="N96" s="61"/>
      <c r="O96" s="62" t="s">
        <v>327</v>
      </c>
      <c r="P96" s="62" t="s">
        <v>328</v>
      </c>
    </row>
    <row r="97" spans="1:16" ht="12.75" customHeight="1" thickBot="1" x14ac:dyDescent="0.25">
      <c r="A97" s="51" t="str">
        <f t="shared" si="12"/>
        <v> AOEB 3 </v>
      </c>
      <c r="B97" s="4" t="str">
        <f t="shared" si="13"/>
        <v>I</v>
      </c>
      <c r="C97" s="51">
        <f t="shared" si="14"/>
        <v>42981.781999999999</v>
      </c>
      <c r="D97" s="15" t="str">
        <f t="shared" si="15"/>
        <v>vis</v>
      </c>
      <c r="E97" s="59">
        <f>VLOOKUP(C97,'Active 1'!C$21:E$973,3,FALSE)</f>
        <v>1097.0073131515719</v>
      </c>
      <c r="F97" s="4" t="str">
        <f>LEFT(M97,1)</f>
        <v>V</v>
      </c>
      <c r="G97" s="15" t="str">
        <f t="shared" si="16"/>
        <v>42981.782</v>
      </c>
      <c r="H97" s="51">
        <f t="shared" si="17"/>
        <v>-4840</v>
      </c>
      <c r="I97" s="60" t="s">
        <v>329</v>
      </c>
      <c r="J97" s="61" t="s">
        <v>330</v>
      </c>
      <c r="K97" s="60">
        <v>-4840</v>
      </c>
      <c r="L97" s="60" t="s">
        <v>312</v>
      </c>
      <c r="M97" s="61" t="s">
        <v>74</v>
      </c>
      <c r="N97" s="61"/>
      <c r="O97" s="62" t="s">
        <v>331</v>
      </c>
      <c r="P97" s="62" t="s">
        <v>328</v>
      </c>
    </row>
    <row r="98" spans="1:16" ht="12.75" customHeight="1" thickBot="1" x14ac:dyDescent="0.25">
      <c r="A98" s="51" t="str">
        <f t="shared" si="12"/>
        <v> BBS 29 </v>
      </c>
      <c r="B98" s="4" t="str">
        <f t="shared" si="13"/>
        <v>I</v>
      </c>
      <c r="C98" s="51">
        <f t="shared" si="14"/>
        <v>42993.584999999999</v>
      </c>
      <c r="D98" s="15" t="str">
        <f t="shared" si="15"/>
        <v>vis</v>
      </c>
      <c r="E98" s="59">
        <f>VLOOKUP(C98,'Active 1'!C$21:E$973,3,FALSE)</f>
        <v>1103.0090603347728</v>
      </c>
      <c r="F98" s="4" t="str">
        <f>LEFT(M98,1)</f>
        <v>V</v>
      </c>
      <c r="G98" s="15" t="str">
        <f t="shared" si="16"/>
        <v>42993.585</v>
      </c>
      <c r="H98" s="51">
        <f t="shared" si="17"/>
        <v>-4834</v>
      </c>
      <c r="I98" s="60" t="s">
        <v>332</v>
      </c>
      <c r="J98" s="61" t="s">
        <v>333</v>
      </c>
      <c r="K98" s="60">
        <v>-4834</v>
      </c>
      <c r="L98" s="60" t="s">
        <v>68</v>
      </c>
      <c r="M98" s="61" t="s">
        <v>74</v>
      </c>
      <c r="N98" s="61"/>
      <c r="O98" s="62" t="s">
        <v>175</v>
      </c>
      <c r="P98" s="62" t="s">
        <v>334</v>
      </c>
    </row>
    <row r="99" spans="1:16" ht="12.75" customHeight="1" thickBot="1" x14ac:dyDescent="0.25">
      <c r="A99" s="51" t="str">
        <f t="shared" si="12"/>
        <v> BBS 29 </v>
      </c>
      <c r="B99" s="4" t="str">
        <f t="shared" si="13"/>
        <v>I</v>
      </c>
      <c r="C99" s="51">
        <f t="shared" si="14"/>
        <v>43005.38</v>
      </c>
      <c r="D99" s="15" t="str">
        <f t="shared" si="15"/>
        <v>vis</v>
      </c>
      <c r="E99" s="59">
        <f>VLOOKUP(C99,'Active 1'!C$21:E$973,3,FALSE)</f>
        <v>1109.0067395710555</v>
      </c>
      <c r="F99" s="4" t="str">
        <f>LEFT(M99,1)</f>
        <v>V</v>
      </c>
      <c r="G99" s="15" t="str">
        <f t="shared" si="16"/>
        <v>43005.380</v>
      </c>
      <c r="H99" s="51">
        <f t="shared" si="17"/>
        <v>-4828</v>
      </c>
      <c r="I99" s="60" t="s">
        <v>335</v>
      </c>
      <c r="J99" s="61" t="s">
        <v>336</v>
      </c>
      <c r="K99" s="60">
        <v>-4828</v>
      </c>
      <c r="L99" s="60" t="s">
        <v>337</v>
      </c>
      <c r="M99" s="61" t="s">
        <v>74</v>
      </c>
      <c r="N99" s="61"/>
      <c r="O99" s="62" t="s">
        <v>175</v>
      </c>
      <c r="P99" s="62" t="s">
        <v>334</v>
      </c>
    </row>
    <row r="100" spans="1:16" ht="12.75" customHeight="1" thickBot="1" x14ac:dyDescent="0.25">
      <c r="A100" s="51" t="str">
        <f t="shared" si="12"/>
        <v> AOEB 3 </v>
      </c>
      <c r="B100" s="4" t="str">
        <f t="shared" si="13"/>
        <v>I</v>
      </c>
      <c r="C100" s="51">
        <f t="shared" si="14"/>
        <v>43040.771000000001</v>
      </c>
      <c r="D100" s="15" t="str">
        <f t="shared" si="15"/>
        <v>vis</v>
      </c>
      <c r="E100" s="59">
        <f>VLOOKUP(C100,'Active 1'!C$21:E$973,3,FALSE)</f>
        <v>1127.0028282400961</v>
      </c>
      <c r="F100" s="4" t="s">
        <v>66</v>
      </c>
      <c r="G100" s="15" t="str">
        <f t="shared" si="16"/>
        <v>43040.771</v>
      </c>
      <c r="H100" s="51">
        <f t="shared" si="17"/>
        <v>-4810</v>
      </c>
      <c r="I100" s="60" t="s">
        <v>338</v>
      </c>
      <c r="J100" s="61" t="s">
        <v>339</v>
      </c>
      <c r="K100" s="60">
        <v>-4810</v>
      </c>
      <c r="L100" s="60" t="s">
        <v>340</v>
      </c>
      <c r="M100" s="61" t="s">
        <v>74</v>
      </c>
      <c r="N100" s="61"/>
      <c r="O100" s="62" t="s">
        <v>341</v>
      </c>
      <c r="P100" s="62" t="s">
        <v>328</v>
      </c>
    </row>
    <row r="101" spans="1:16" ht="12.75" customHeight="1" thickBot="1" x14ac:dyDescent="0.25">
      <c r="A101" s="51" t="str">
        <f t="shared" si="12"/>
        <v> AOEB 3 </v>
      </c>
      <c r="B101" s="4" t="str">
        <f t="shared" si="13"/>
        <v>I</v>
      </c>
      <c r="C101" s="51">
        <f t="shared" si="14"/>
        <v>43040.792000000001</v>
      </c>
      <c r="D101" s="15" t="str">
        <f t="shared" si="15"/>
        <v>vis</v>
      </c>
      <c r="E101" s="59">
        <f>VLOOKUP(C101,'Active 1'!C$21:E$973,3,FALSE)</f>
        <v>1127.0135066007545</v>
      </c>
      <c r="F101" s="4" t="s">
        <v>66</v>
      </c>
      <c r="G101" s="15" t="str">
        <f t="shared" si="16"/>
        <v>43040.792</v>
      </c>
      <c r="H101" s="51">
        <f t="shared" si="17"/>
        <v>-4810</v>
      </c>
      <c r="I101" s="60" t="s">
        <v>342</v>
      </c>
      <c r="J101" s="61" t="s">
        <v>343</v>
      </c>
      <c r="K101" s="60">
        <v>-4810</v>
      </c>
      <c r="L101" s="60" t="s">
        <v>344</v>
      </c>
      <c r="M101" s="61" t="s">
        <v>74</v>
      </c>
      <c r="N101" s="61"/>
      <c r="O101" s="62" t="s">
        <v>331</v>
      </c>
      <c r="P101" s="62" t="s">
        <v>328</v>
      </c>
    </row>
    <row r="102" spans="1:16" ht="12.75" customHeight="1" thickBot="1" x14ac:dyDescent="0.25">
      <c r="A102" s="51" t="str">
        <f t="shared" si="12"/>
        <v> AOEB 3 </v>
      </c>
      <c r="B102" s="4" t="str">
        <f t="shared" si="13"/>
        <v>I</v>
      </c>
      <c r="C102" s="51">
        <f t="shared" si="14"/>
        <v>43044.71</v>
      </c>
      <c r="D102" s="15" t="str">
        <f t="shared" si="15"/>
        <v>vis</v>
      </c>
      <c r="E102" s="59">
        <f>VLOOKUP(C102,'Active 1'!C$21:E$973,3,FALSE)</f>
        <v>1129.0057836035307</v>
      </c>
      <c r="F102" s="4" t="s">
        <v>66</v>
      </c>
      <c r="G102" s="15" t="str">
        <f t="shared" si="16"/>
        <v>43044.710</v>
      </c>
      <c r="H102" s="51">
        <f t="shared" si="17"/>
        <v>-4808</v>
      </c>
      <c r="I102" s="60" t="s">
        <v>345</v>
      </c>
      <c r="J102" s="61" t="s">
        <v>346</v>
      </c>
      <c r="K102" s="60">
        <v>-4808</v>
      </c>
      <c r="L102" s="60" t="s">
        <v>326</v>
      </c>
      <c r="M102" s="61" t="s">
        <v>74</v>
      </c>
      <c r="N102" s="61"/>
      <c r="O102" s="62" t="s">
        <v>347</v>
      </c>
      <c r="P102" s="62" t="s">
        <v>328</v>
      </c>
    </row>
    <row r="103" spans="1:16" ht="12.75" customHeight="1" thickBot="1" x14ac:dyDescent="0.25">
      <c r="A103" s="51" t="str">
        <f t="shared" si="12"/>
        <v> AOEB 3 </v>
      </c>
      <c r="B103" s="4" t="str">
        <f t="shared" si="13"/>
        <v>I</v>
      </c>
      <c r="C103" s="51">
        <f t="shared" si="14"/>
        <v>43046.673999999999</v>
      </c>
      <c r="D103" s="15" t="str">
        <f t="shared" si="15"/>
        <v>vis</v>
      </c>
      <c r="E103" s="59">
        <f>VLOOKUP(C103,'Active 1'!C$21:E$973,3,FALSE)</f>
        <v>1130.0044645717428</v>
      </c>
      <c r="F103" s="4" t="s">
        <v>66</v>
      </c>
      <c r="G103" s="15" t="str">
        <f t="shared" si="16"/>
        <v>43046.674</v>
      </c>
      <c r="H103" s="51">
        <f t="shared" si="17"/>
        <v>-4807</v>
      </c>
      <c r="I103" s="60" t="s">
        <v>348</v>
      </c>
      <c r="J103" s="61" t="s">
        <v>349</v>
      </c>
      <c r="K103" s="60">
        <v>-4807</v>
      </c>
      <c r="L103" s="60" t="s">
        <v>350</v>
      </c>
      <c r="M103" s="61" t="s">
        <v>74</v>
      </c>
      <c r="N103" s="61"/>
      <c r="O103" s="62" t="s">
        <v>347</v>
      </c>
      <c r="P103" s="62" t="s">
        <v>328</v>
      </c>
    </row>
    <row r="104" spans="1:16" ht="12.75" customHeight="1" thickBot="1" x14ac:dyDescent="0.25">
      <c r="A104" s="51" t="str">
        <f t="shared" si="12"/>
        <v> AOEB 3 </v>
      </c>
      <c r="B104" s="4" t="str">
        <f t="shared" si="13"/>
        <v>I</v>
      </c>
      <c r="C104" s="51">
        <f t="shared" si="14"/>
        <v>43046.678</v>
      </c>
      <c r="D104" s="15" t="str">
        <f t="shared" si="15"/>
        <v>vis</v>
      </c>
      <c r="E104" s="59">
        <f>VLOOKUP(C104,'Active 1'!C$21:E$973,3,FALSE)</f>
        <v>1130.006498545202</v>
      </c>
      <c r="F104" s="4" t="s">
        <v>66</v>
      </c>
      <c r="G104" s="15" t="str">
        <f t="shared" si="16"/>
        <v>43046.678</v>
      </c>
      <c r="H104" s="51">
        <f t="shared" si="17"/>
        <v>-4807</v>
      </c>
      <c r="I104" s="60" t="s">
        <v>351</v>
      </c>
      <c r="J104" s="61" t="s">
        <v>352</v>
      </c>
      <c r="K104" s="60">
        <v>-4807</v>
      </c>
      <c r="L104" s="60" t="s">
        <v>337</v>
      </c>
      <c r="M104" s="61" t="s">
        <v>74</v>
      </c>
      <c r="N104" s="61"/>
      <c r="O104" s="62" t="s">
        <v>353</v>
      </c>
      <c r="P104" s="62" t="s">
        <v>328</v>
      </c>
    </row>
    <row r="105" spans="1:16" ht="12.75" customHeight="1" thickBot="1" x14ac:dyDescent="0.25">
      <c r="A105" s="51" t="str">
        <f t="shared" si="12"/>
        <v> AOEB 3 </v>
      </c>
      <c r="B105" s="4" t="str">
        <f t="shared" si="13"/>
        <v>I</v>
      </c>
      <c r="C105" s="51">
        <f t="shared" si="14"/>
        <v>43050.610999999997</v>
      </c>
      <c r="D105" s="15" t="str">
        <f t="shared" si="15"/>
        <v>vis</v>
      </c>
      <c r="E105" s="59">
        <f>VLOOKUP(C105,'Active 1'!C$21:E$973,3,FALSE)</f>
        <v>1132.0064029484481</v>
      </c>
      <c r="F105" s="4" t="s">
        <v>66</v>
      </c>
      <c r="G105" s="15" t="str">
        <f t="shared" si="16"/>
        <v>43050.611</v>
      </c>
      <c r="H105" s="51">
        <f t="shared" si="17"/>
        <v>-4805</v>
      </c>
      <c r="I105" s="60" t="s">
        <v>354</v>
      </c>
      <c r="J105" s="61" t="s">
        <v>355</v>
      </c>
      <c r="K105" s="60">
        <v>-4805</v>
      </c>
      <c r="L105" s="60" t="s">
        <v>322</v>
      </c>
      <c r="M105" s="61" t="s">
        <v>74</v>
      </c>
      <c r="N105" s="61"/>
      <c r="O105" s="62" t="s">
        <v>353</v>
      </c>
      <c r="P105" s="62" t="s">
        <v>328</v>
      </c>
    </row>
    <row r="106" spans="1:16" ht="12.75" customHeight="1" thickBot="1" x14ac:dyDescent="0.25">
      <c r="A106" s="51" t="str">
        <f t="shared" si="12"/>
        <v> BBS 33 </v>
      </c>
      <c r="B106" s="4" t="str">
        <f t="shared" si="13"/>
        <v>I</v>
      </c>
      <c r="C106" s="51">
        <f t="shared" si="14"/>
        <v>43292.523000000001</v>
      </c>
      <c r="D106" s="15" t="str">
        <f t="shared" si="15"/>
        <v>vis</v>
      </c>
      <c r="E106" s="59">
        <f>VLOOKUP(C106,'Active 1'!C$21:E$973,3,FALSE)</f>
        <v>1255.0170497825195</v>
      </c>
      <c r="F106" s="4" t="s">
        <v>66</v>
      </c>
      <c r="G106" s="15" t="str">
        <f t="shared" si="16"/>
        <v>43292.523</v>
      </c>
      <c r="H106" s="51">
        <f t="shared" si="17"/>
        <v>-4682</v>
      </c>
      <c r="I106" s="60" t="s">
        <v>356</v>
      </c>
      <c r="J106" s="61" t="s">
        <v>357</v>
      </c>
      <c r="K106" s="60">
        <v>-4682</v>
      </c>
      <c r="L106" s="60" t="s">
        <v>358</v>
      </c>
      <c r="M106" s="61" t="s">
        <v>74</v>
      </c>
      <c r="N106" s="61"/>
      <c r="O106" s="62" t="s">
        <v>200</v>
      </c>
      <c r="P106" s="62" t="s">
        <v>359</v>
      </c>
    </row>
    <row r="107" spans="1:16" ht="12.75" customHeight="1" thickBot="1" x14ac:dyDescent="0.25">
      <c r="A107" s="51" t="str">
        <f t="shared" ref="A107:A138" si="18">P107</f>
        <v> AOEB 3 </v>
      </c>
      <c r="B107" s="4" t="str">
        <f t="shared" ref="B107:B138" si="19">IF(H107=INT(H107),"I","II")</f>
        <v>I</v>
      </c>
      <c r="C107" s="51">
        <f t="shared" ref="C107:C138" si="20">1*G107</f>
        <v>43337.737000000001</v>
      </c>
      <c r="D107" s="15" t="str">
        <f t="shared" ref="D107:D138" si="21">VLOOKUP(F107,I$1:J$5,2,FALSE)</f>
        <v>vis</v>
      </c>
      <c r="E107" s="59">
        <f>VLOOKUP(C107,'Active 1'!C$21:E$973,3,FALSE)</f>
        <v>1278.0080687727127</v>
      </c>
      <c r="F107" s="4" t="s">
        <v>66</v>
      </c>
      <c r="G107" s="15" t="str">
        <f t="shared" ref="G107:G138" si="22">MID(I107,3,LEN(I107)-3)</f>
        <v>43337.737</v>
      </c>
      <c r="H107" s="51">
        <f t="shared" ref="H107:H138" si="23">1*K107</f>
        <v>-4659</v>
      </c>
      <c r="I107" s="60" t="s">
        <v>360</v>
      </c>
      <c r="J107" s="61" t="s">
        <v>361</v>
      </c>
      <c r="K107" s="60">
        <v>-4659</v>
      </c>
      <c r="L107" s="60" t="s">
        <v>304</v>
      </c>
      <c r="M107" s="61" t="s">
        <v>74</v>
      </c>
      <c r="N107" s="61"/>
      <c r="O107" s="62" t="s">
        <v>362</v>
      </c>
      <c r="P107" s="62" t="s">
        <v>328</v>
      </c>
    </row>
    <row r="108" spans="1:16" ht="12.75" customHeight="1" thickBot="1" x14ac:dyDescent="0.25">
      <c r="A108" s="51" t="str">
        <f t="shared" si="18"/>
        <v> AOEB 3 </v>
      </c>
      <c r="B108" s="4" t="str">
        <f t="shared" si="19"/>
        <v>I</v>
      </c>
      <c r="C108" s="51">
        <f t="shared" si="20"/>
        <v>43337.745000000003</v>
      </c>
      <c r="D108" s="15" t="str">
        <f t="shared" si="21"/>
        <v>vis</v>
      </c>
      <c r="E108" s="59">
        <f>VLOOKUP(C108,'Active 1'!C$21:E$973,3,FALSE)</f>
        <v>1278.0121367196309</v>
      </c>
      <c r="F108" s="4" t="s">
        <v>66</v>
      </c>
      <c r="G108" s="15" t="str">
        <f t="shared" si="22"/>
        <v>43337.745</v>
      </c>
      <c r="H108" s="51">
        <f t="shared" si="23"/>
        <v>-4659</v>
      </c>
      <c r="I108" s="60" t="s">
        <v>363</v>
      </c>
      <c r="J108" s="61" t="s">
        <v>364</v>
      </c>
      <c r="K108" s="60">
        <v>-4659</v>
      </c>
      <c r="L108" s="60" t="s">
        <v>344</v>
      </c>
      <c r="M108" s="61" t="s">
        <v>74</v>
      </c>
      <c r="N108" s="61"/>
      <c r="O108" s="62" t="s">
        <v>327</v>
      </c>
      <c r="P108" s="62" t="s">
        <v>328</v>
      </c>
    </row>
    <row r="109" spans="1:16" ht="12.75" customHeight="1" thickBot="1" x14ac:dyDescent="0.25">
      <c r="A109" s="51" t="str">
        <f t="shared" si="18"/>
        <v> BBS 34 </v>
      </c>
      <c r="B109" s="4" t="str">
        <f t="shared" si="19"/>
        <v>I</v>
      </c>
      <c r="C109" s="51">
        <f t="shared" si="20"/>
        <v>43359.375</v>
      </c>
      <c r="D109" s="15" t="str">
        <f t="shared" si="21"/>
        <v>vis</v>
      </c>
      <c r="E109" s="59">
        <f>VLOOKUP(C109,'Active 1'!C$21:E$973,3,FALSE)</f>
        <v>1289.0108481974435</v>
      </c>
      <c r="F109" s="4" t="s">
        <v>66</v>
      </c>
      <c r="G109" s="15" t="str">
        <f t="shared" si="22"/>
        <v>43359.375</v>
      </c>
      <c r="H109" s="51">
        <f t="shared" si="23"/>
        <v>-4648</v>
      </c>
      <c r="I109" s="60" t="s">
        <v>365</v>
      </c>
      <c r="J109" s="61" t="s">
        <v>366</v>
      </c>
      <c r="K109" s="60">
        <v>-4648</v>
      </c>
      <c r="L109" s="60" t="s">
        <v>367</v>
      </c>
      <c r="M109" s="61" t="s">
        <v>74</v>
      </c>
      <c r="N109" s="61"/>
      <c r="O109" s="62" t="s">
        <v>200</v>
      </c>
      <c r="P109" s="62" t="s">
        <v>368</v>
      </c>
    </row>
    <row r="110" spans="1:16" ht="12.75" customHeight="1" thickBot="1" x14ac:dyDescent="0.25">
      <c r="A110" s="51" t="str">
        <f t="shared" si="18"/>
        <v> BBS 34 </v>
      </c>
      <c r="B110" s="4" t="str">
        <f t="shared" si="19"/>
        <v>I</v>
      </c>
      <c r="C110" s="51">
        <f t="shared" si="20"/>
        <v>43359.383000000002</v>
      </c>
      <c r="D110" s="15" t="str">
        <f t="shared" si="21"/>
        <v>vis</v>
      </c>
      <c r="E110" s="59">
        <f>VLOOKUP(C110,'Active 1'!C$21:E$973,3,FALSE)</f>
        <v>1289.0149161443617</v>
      </c>
      <c r="F110" s="4" t="s">
        <v>66</v>
      </c>
      <c r="G110" s="15" t="str">
        <f t="shared" si="22"/>
        <v>43359.383</v>
      </c>
      <c r="H110" s="51">
        <f t="shared" si="23"/>
        <v>-4648</v>
      </c>
      <c r="I110" s="60" t="s">
        <v>369</v>
      </c>
      <c r="J110" s="61" t="s">
        <v>370</v>
      </c>
      <c r="K110" s="60">
        <v>-4648</v>
      </c>
      <c r="L110" s="60" t="s">
        <v>371</v>
      </c>
      <c r="M110" s="61" t="s">
        <v>74</v>
      </c>
      <c r="N110" s="61"/>
      <c r="O110" s="62" t="s">
        <v>175</v>
      </c>
      <c r="P110" s="62" t="s">
        <v>368</v>
      </c>
    </row>
    <row r="111" spans="1:16" ht="12.75" customHeight="1" thickBot="1" x14ac:dyDescent="0.25">
      <c r="A111" s="51" t="str">
        <f t="shared" si="18"/>
        <v> BBS 38 </v>
      </c>
      <c r="B111" s="4" t="str">
        <f t="shared" si="19"/>
        <v>I</v>
      </c>
      <c r="C111" s="51">
        <f t="shared" si="20"/>
        <v>43703.525000000001</v>
      </c>
      <c r="D111" s="15" t="str">
        <f t="shared" si="21"/>
        <v>vis</v>
      </c>
      <c r="E111" s="59">
        <f>VLOOKUP(C111,'Active 1'!C$21:E$973,3,FALSE)</f>
        <v>1464.0088396486537</v>
      </c>
      <c r="F111" s="4" t="s">
        <v>66</v>
      </c>
      <c r="G111" s="15" t="str">
        <f t="shared" si="22"/>
        <v>43703.525</v>
      </c>
      <c r="H111" s="51">
        <f t="shared" si="23"/>
        <v>-4473</v>
      </c>
      <c r="I111" s="60" t="s">
        <v>372</v>
      </c>
      <c r="J111" s="61" t="s">
        <v>373</v>
      </c>
      <c r="K111" s="60">
        <v>-4473</v>
      </c>
      <c r="L111" s="60" t="s">
        <v>374</v>
      </c>
      <c r="M111" s="61" t="s">
        <v>74</v>
      </c>
      <c r="N111" s="61"/>
      <c r="O111" s="62" t="s">
        <v>175</v>
      </c>
      <c r="P111" s="62" t="s">
        <v>375</v>
      </c>
    </row>
    <row r="112" spans="1:16" ht="12.75" customHeight="1" thickBot="1" x14ac:dyDescent="0.25">
      <c r="A112" s="51" t="str">
        <f t="shared" si="18"/>
        <v> BBS 38 </v>
      </c>
      <c r="B112" s="4" t="str">
        <f t="shared" si="19"/>
        <v>I</v>
      </c>
      <c r="C112" s="51">
        <f t="shared" si="20"/>
        <v>43705.493000000002</v>
      </c>
      <c r="D112" s="15" t="str">
        <f t="shared" si="21"/>
        <v>vis</v>
      </c>
      <c r="E112" s="59">
        <f>VLOOKUP(C112,'Active 1'!C$21:E$973,3,FALSE)</f>
        <v>1465.0095545903248</v>
      </c>
      <c r="F112" s="4" t="s">
        <v>66</v>
      </c>
      <c r="G112" s="15" t="str">
        <f t="shared" si="22"/>
        <v>43705.493</v>
      </c>
      <c r="H112" s="51">
        <f t="shared" si="23"/>
        <v>-4472</v>
      </c>
      <c r="I112" s="60" t="s">
        <v>376</v>
      </c>
      <c r="J112" s="61" t="s">
        <v>377</v>
      </c>
      <c r="K112" s="60">
        <v>-4472</v>
      </c>
      <c r="L112" s="60" t="s">
        <v>367</v>
      </c>
      <c r="M112" s="61" t="s">
        <v>74</v>
      </c>
      <c r="N112" s="61"/>
      <c r="O112" s="62" t="s">
        <v>175</v>
      </c>
      <c r="P112" s="62" t="s">
        <v>375</v>
      </c>
    </row>
    <row r="113" spans="1:16" ht="12.75" customHeight="1" thickBot="1" x14ac:dyDescent="0.25">
      <c r="A113" s="51" t="str">
        <f t="shared" si="18"/>
        <v> AOEB 3 </v>
      </c>
      <c r="B113" s="4" t="str">
        <f t="shared" si="19"/>
        <v>I</v>
      </c>
      <c r="C113" s="51">
        <f t="shared" si="20"/>
        <v>43752.68</v>
      </c>
      <c r="D113" s="15" t="str">
        <f t="shared" si="21"/>
        <v>vis</v>
      </c>
      <c r="E113" s="59">
        <f>VLOOKUP(C113,'Active 1'!C$21:E$973,3,FALSE)</f>
        <v>1489.003830989011</v>
      </c>
      <c r="F113" s="4" t="s">
        <v>66</v>
      </c>
      <c r="G113" s="15" t="str">
        <f t="shared" si="22"/>
        <v>43752.680</v>
      </c>
      <c r="H113" s="51">
        <f t="shared" si="23"/>
        <v>-4448</v>
      </c>
      <c r="I113" s="60" t="s">
        <v>378</v>
      </c>
      <c r="J113" s="61" t="s">
        <v>379</v>
      </c>
      <c r="K113" s="60">
        <v>-4448</v>
      </c>
      <c r="L113" s="60" t="s">
        <v>337</v>
      </c>
      <c r="M113" s="61" t="s">
        <v>74</v>
      </c>
      <c r="N113" s="61"/>
      <c r="O113" s="62" t="s">
        <v>353</v>
      </c>
      <c r="P113" s="62" t="s">
        <v>328</v>
      </c>
    </row>
    <row r="114" spans="1:16" ht="12.75" customHeight="1" thickBot="1" x14ac:dyDescent="0.25">
      <c r="A114" s="51" t="str">
        <f t="shared" si="18"/>
        <v> AOEB 3 </v>
      </c>
      <c r="B114" s="4" t="str">
        <f t="shared" si="19"/>
        <v>I</v>
      </c>
      <c r="C114" s="51">
        <f t="shared" si="20"/>
        <v>43756.612999999998</v>
      </c>
      <c r="D114" s="15" t="str">
        <f t="shared" si="21"/>
        <v>vis</v>
      </c>
      <c r="E114" s="59">
        <f>VLOOKUP(C114,'Active 1'!C$21:E$973,3,FALSE)</f>
        <v>1491.0037353922571</v>
      </c>
      <c r="F114" s="4" t="s">
        <v>66</v>
      </c>
      <c r="G114" s="15" t="str">
        <f t="shared" si="22"/>
        <v>43756.613</v>
      </c>
      <c r="H114" s="51">
        <f t="shared" si="23"/>
        <v>-4446</v>
      </c>
      <c r="I114" s="60" t="s">
        <v>380</v>
      </c>
      <c r="J114" s="61" t="s">
        <v>381</v>
      </c>
      <c r="K114" s="60">
        <v>-4446</v>
      </c>
      <c r="L114" s="60" t="s">
        <v>337</v>
      </c>
      <c r="M114" s="61" t="s">
        <v>74</v>
      </c>
      <c r="N114" s="61"/>
      <c r="O114" s="62" t="s">
        <v>353</v>
      </c>
      <c r="P114" s="62" t="s">
        <v>328</v>
      </c>
    </row>
    <row r="115" spans="1:16" ht="12.75" customHeight="1" thickBot="1" x14ac:dyDescent="0.25">
      <c r="A115" s="51" t="str">
        <f t="shared" si="18"/>
        <v> BBS 39 </v>
      </c>
      <c r="B115" s="4" t="str">
        <f t="shared" si="19"/>
        <v>I</v>
      </c>
      <c r="C115" s="51">
        <f t="shared" si="20"/>
        <v>43772.36</v>
      </c>
      <c r="D115" s="15" t="str">
        <f t="shared" si="21"/>
        <v>vis</v>
      </c>
      <c r="E115" s="59">
        <f>VLOOKUP(C115,'Active 1'!C$21:E$973,3,FALSE)</f>
        <v>1499.0109804057186</v>
      </c>
      <c r="F115" s="4" t="s">
        <v>66</v>
      </c>
      <c r="G115" s="15" t="str">
        <f t="shared" si="22"/>
        <v>43772.360</v>
      </c>
      <c r="H115" s="51">
        <f t="shared" si="23"/>
        <v>-4438</v>
      </c>
      <c r="I115" s="60" t="s">
        <v>382</v>
      </c>
      <c r="J115" s="61" t="s">
        <v>383</v>
      </c>
      <c r="K115" s="60">
        <v>-4438</v>
      </c>
      <c r="L115" s="60" t="s">
        <v>384</v>
      </c>
      <c r="M115" s="61" t="s">
        <v>74</v>
      </c>
      <c r="N115" s="61"/>
      <c r="O115" s="62" t="s">
        <v>210</v>
      </c>
      <c r="P115" s="62" t="s">
        <v>385</v>
      </c>
    </row>
    <row r="116" spans="1:16" ht="12.75" customHeight="1" thickBot="1" x14ac:dyDescent="0.25">
      <c r="A116" s="51" t="str">
        <f t="shared" si="18"/>
        <v> BBS 39 </v>
      </c>
      <c r="B116" s="4" t="str">
        <f t="shared" si="19"/>
        <v>I</v>
      </c>
      <c r="C116" s="51">
        <f t="shared" si="20"/>
        <v>43776.294999999998</v>
      </c>
      <c r="D116" s="15" t="str">
        <f t="shared" si="21"/>
        <v>vis</v>
      </c>
      <c r="E116" s="59">
        <f>VLOOKUP(C116,'Active 1'!C$21:E$973,3,FALSE)</f>
        <v>1501.011901795694</v>
      </c>
      <c r="F116" s="4" t="s">
        <v>66</v>
      </c>
      <c r="G116" s="15" t="str">
        <f t="shared" si="22"/>
        <v>43776.295</v>
      </c>
      <c r="H116" s="51">
        <f t="shared" si="23"/>
        <v>-4436</v>
      </c>
      <c r="I116" s="60" t="s">
        <v>386</v>
      </c>
      <c r="J116" s="61" t="s">
        <v>387</v>
      </c>
      <c r="K116" s="60">
        <v>-4436</v>
      </c>
      <c r="L116" s="60" t="s">
        <v>388</v>
      </c>
      <c r="M116" s="61" t="s">
        <v>74</v>
      </c>
      <c r="N116" s="61"/>
      <c r="O116" s="62" t="s">
        <v>200</v>
      </c>
      <c r="P116" s="62" t="s">
        <v>385</v>
      </c>
    </row>
    <row r="117" spans="1:16" ht="12.75" customHeight="1" thickBot="1" x14ac:dyDescent="0.25">
      <c r="A117" s="51" t="str">
        <f t="shared" si="18"/>
        <v> BBS 40 </v>
      </c>
      <c r="B117" s="4" t="str">
        <f t="shared" si="19"/>
        <v>I</v>
      </c>
      <c r="C117" s="51">
        <f t="shared" si="20"/>
        <v>43835.288999999997</v>
      </c>
      <c r="D117" s="15" t="str">
        <f t="shared" si="21"/>
        <v>vis</v>
      </c>
      <c r="E117" s="59">
        <f>VLOOKUP(C117,'Active 1'!C$21:E$973,3,FALSE)</f>
        <v>1531.0099593510404</v>
      </c>
      <c r="F117" s="4" t="s">
        <v>66</v>
      </c>
      <c r="G117" s="15" t="str">
        <f t="shared" si="22"/>
        <v>43835.289</v>
      </c>
      <c r="H117" s="51">
        <f t="shared" si="23"/>
        <v>-4406</v>
      </c>
      <c r="I117" s="60" t="s">
        <v>389</v>
      </c>
      <c r="J117" s="61" t="s">
        <v>390</v>
      </c>
      <c r="K117" s="60">
        <v>-4406</v>
      </c>
      <c r="L117" s="60" t="s">
        <v>344</v>
      </c>
      <c r="M117" s="61" t="s">
        <v>74</v>
      </c>
      <c r="N117" s="61"/>
      <c r="O117" s="62" t="s">
        <v>210</v>
      </c>
      <c r="P117" s="62" t="s">
        <v>391</v>
      </c>
    </row>
    <row r="118" spans="1:16" ht="12.75" customHeight="1" thickBot="1" x14ac:dyDescent="0.25">
      <c r="A118" s="51" t="str">
        <f t="shared" si="18"/>
        <v> BBS 40 </v>
      </c>
      <c r="B118" s="4" t="str">
        <f t="shared" si="19"/>
        <v>I</v>
      </c>
      <c r="C118" s="51">
        <f t="shared" si="20"/>
        <v>43837.254000000001</v>
      </c>
      <c r="D118" s="15" t="str">
        <f t="shared" si="21"/>
        <v>vis</v>
      </c>
      <c r="E118" s="59">
        <f>VLOOKUP(C118,'Active 1'!C$21:E$973,3,FALSE)</f>
        <v>1532.0091488126191</v>
      </c>
      <c r="F118" s="4" t="s">
        <v>66</v>
      </c>
      <c r="G118" s="15" t="str">
        <f t="shared" si="22"/>
        <v>43837.254</v>
      </c>
      <c r="H118" s="51">
        <f t="shared" si="23"/>
        <v>-4405</v>
      </c>
      <c r="I118" s="60" t="s">
        <v>392</v>
      </c>
      <c r="J118" s="61" t="s">
        <v>393</v>
      </c>
      <c r="K118" s="60">
        <v>-4405</v>
      </c>
      <c r="L118" s="60" t="s">
        <v>394</v>
      </c>
      <c r="M118" s="61" t="s">
        <v>74</v>
      </c>
      <c r="N118" s="61"/>
      <c r="O118" s="62" t="s">
        <v>210</v>
      </c>
      <c r="P118" s="62" t="s">
        <v>391</v>
      </c>
    </row>
    <row r="119" spans="1:16" ht="12.75" customHeight="1" thickBot="1" x14ac:dyDescent="0.25">
      <c r="A119" s="51" t="str">
        <f t="shared" si="18"/>
        <v> BBS 40 </v>
      </c>
      <c r="B119" s="4" t="str">
        <f t="shared" si="19"/>
        <v>I</v>
      </c>
      <c r="C119" s="51">
        <f t="shared" si="20"/>
        <v>43837.262000000002</v>
      </c>
      <c r="D119" s="15" t="str">
        <f t="shared" si="21"/>
        <v>vis</v>
      </c>
      <c r="E119" s="59">
        <f>VLOOKUP(C119,'Active 1'!C$21:E$973,3,FALSE)</f>
        <v>1532.0132167595373</v>
      </c>
      <c r="F119" s="4" t="s">
        <v>66</v>
      </c>
      <c r="G119" s="15" t="str">
        <f t="shared" si="22"/>
        <v>43837.262</v>
      </c>
      <c r="H119" s="51">
        <f t="shared" si="23"/>
        <v>-4405</v>
      </c>
      <c r="I119" s="60" t="s">
        <v>395</v>
      </c>
      <c r="J119" s="61" t="s">
        <v>396</v>
      </c>
      <c r="K119" s="60">
        <v>-4405</v>
      </c>
      <c r="L119" s="60" t="s">
        <v>397</v>
      </c>
      <c r="M119" s="61" t="s">
        <v>74</v>
      </c>
      <c r="N119" s="61"/>
      <c r="O119" s="62" t="s">
        <v>175</v>
      </c>
      <c r="P119" s="62" t="s">
        <v>391</v>
      </c>
    </row>
    <row r="120" spans="1:16" ht="12.75" customHeight="1" thickBot="1" x14ac:dyDescent="0.25">
      <c r="A120" s="51" t="str">
        <f t="shared" si="18"/>
        <v> BBS 45 </v>
      </c>
      <c r="B120" s="4" t="str">
        <f t="shared" si="19"/>
        <v>I</v>
      </c>
      <c r="C120" s="51">
        <f t="shared" si="20"/>
        <v>44189.27</v>
      </c>
      <c r="D120" s="15" t="str">
        <f t="shared" si="21"/>
        <v>vis</v>
      </c>
      <c r="E120" s="59">
        <f>VLOOKUP(C120,'Active 1'!C$21:E$973,3,FALSE)</f>
        <v>1711.0069490703215</v>
      </c>
      <c r="F120" s="4" t="s">
        <v>66</v>
      </c>
      <c r="G120" s="15" t="str">
        <f t="shared" si="22"/>
        <v>44189.270</v>
      </c>
      <c r="H120" s="51">
        <f t="shared" si="23"/>
        <v>-4226</v>
      </c>
      <c r="I120" s="60" t="s">
        <v>398</v>
      </c>
      <c r="J120" s="61" t="s">
        <v>399</v>
      </c>
      <c r="K120" s="60">
        <v>-4226</v>
      </c>
      <c r="L120" s="60" t="s">
        <v>374</v>
      </c>
      <c r="M120" s="61" t="s">
        <v>74</v>
      </c>
      <c r="N120" s="61"/>
      <c r="O120" s="62" t="s">
        <v>210</v>
      </c>
      <c r="P120" s="62" t="s">
        <v>400</v>
      </c>
    </row>
    <row r="121" spans="1:16" ht="12.75" customHeight="1" thickBot="1" x14ac:dyDescent="0.25">
      <c r="A121" s="51" t="str">
        <f t="shared" si="18"/>
        <v> BBS 49 </v>
      </c>
      <c r="B121" s="4" t="str">
        <f t="shared" si="19"/>
        <v>I</v>
      </c>
      <c r="C121" s="51">
        <f t="shared" si="20"/>
        <v>44466.548999999999</v>
      </c>
      <c r="D121" s="15" t="str">
        <f t="shared" si="21"/>
        <v>vis</v>
      </c>
      <c r="E121" s="59">
        <f>VLOOKUP(C121,'Active 1'!C$21:E$973,3,FALSE)</f>
        <v>1852.0014807326791</v>
      </c>
      <c r="F121" s="4" t="s">
        <v>66</v>
      </c>
      <c r="G121" s="15" t="str">
        <f t="shared" si="22"/>
        <v>44466.549</v>
      </c>
      <c r="H121" s="51">
        <f t="shared" si="23"/>
        <v>-4085</v>
      </c>
      <c r="I121" s="60" t="s">
        <v>401</v>
      </c>
      <c r="J121" s="61" t="s">
        <v>402</v>
      </c>
      <c r="K121" s="60">
        <v>-4085</v>
      </c>
      <c r="L121" s="60" t="s">
        <v>403</v>
      </c>
      <c r="M121" s="61" t="s">
        <v>74</v>
      </c>
      <c r="N121" s="61"/>
      <c r="O121" s="62" t="s">
        <v>175</v>
      </c>
      <c r="P121" s="62" t="s">
        <v>404</v>
      </c>
    </row>
    <row r="122" spans="1:16" ht="12.75" customHeight="1" thickBot="1" x14ac:dyDescent="0.25">
      <c r="A122" s="51" t="str">
        <f t="shared" si="18"/>
        <v> BBS 49 </v>
      </c>
      <c r="B122" s="4" t="str">
        <f t="shared" si="19"/>
        <v>I</v>
      </c>
      <c r="C122" s="51">
        <f t="shared" si="20"/>
        <v>44472.446000000004</v>
      </c>
      <c r="D122" s="15" t="str">
        <f t="shared" si="21"/>
        <v>vis</v>
      </c>
      <c r="E122" s="59">
        <f>VLOOKUP(C122,'Active 1'!C$21:E$973,3,FALSE)</f>
        <v>1855.0000661041408</v>
      </c>
      <c r="F122" s="4" t="s">
        <v>66</v>
      </c>
      <c r="G122" s="15" t="str">
        <f t="shared" si="22"/>
        <v>44472.446</v>
      </c>
      <c r="H122" s="51">
        <f t="shared" si="23"/>
        <v>-4082</v>
      </c>
      <c r="I122" s="60" t="s">
        <v>405</v>
      </c>
      <c r="J122" s="61" t="s">
        <v>406</v>
      </c>
      <c r="K122" s="60">
        <v>-4082</v>
      </c>
      <c r="L122" s="60" t="s">
        <v>322</v>
      </c>
      <c r="M122" s="61" t="s">
        <v>74</v>
      </c>
      <c r="N122" s="61"/>
      <c r="O122" s="62" t="s">
        <v>175</v>
      </c>
      <c r="P122" s="62" t="s">
        <v>404</v>
      </c>
    </row>
    <row r="123" spans="1:16" ht="12.75" customHeight="1" thickBot="1" x14ac:dyDescent="0.25">
      <c r="A123" s="51" t="str">
        <f t="shared" si="18"/>
        <v> BBS 49 </v>
      </c>
      <c r="B123" s="4" t="str">
        <f t="shared" si="19"/>
        <v>I</v>
      </c>
      <c r="C123" s="51">
        <f t="shared" si="20"/>
        <v>44480.305999999997</v>
      </c>
      <c r="D123" s="15" t="str">
        <f t="shared" si="21"/>
        <v>vis</v>
      </c>
      <c r="E123" s="59">
        <f>VLOOKUP(C123,'Active 1'!C$21:E$973,3,FALSE)</f>
        <v>1858.9968239504442</v>
      </c>
      <c r="F123" s="4" t="s">
        <v>66</v>
      </c>
      <c r="G123" s="15" t="str">
        <f t="shared" si="22"/>
        <v>44480.306</v>
      </c>
      <c r="H123" s="51">
        <f t="shared" si="23"/>
        <v>-4078</v>
      </c>
      <c r="I123" s="60" t="s">
        <v>407</v>
      </c>
      <c r="J123" s="61" t="s">
        <v>408</v>
      </c>
      <c r="K123" s="60">
        <v>-4078</v>
      </c>
      <c r="L123" s="60" t="s">
        <v>289</v>
      </c>
      <c r="M123" s="61" t="s">
        <v>74</v>
      </c>
      <c r="N123" s="61"/>
      <c r="O123" s="62" t="s">
        <v>409</v>
      </c>
      <c r="P123" s="62" t="s">
        <v>404</v>
      </c>
    </row>
    <row r="124" spans="1:16" ht="12.75" customHeight="1" thickBot="1" x14ac:dyDescent="0.25">
      <c r="A124" s="51" t="str">
        <f t="shared" si="18"/>
        <v> BBS 51 </v>
      </c>
      <c r="B124" s="4" t="str">
        <f t="shared" si="19"/>
        <v>I</v>
      </c>
      <c r="C124" s="51">
        <f t="shared" si="20"/>
        <v>44539.324000000001</v>
      </c>
      <c r="D124" s="15" t="str">
        <f t="shared" si="21"/>
        <v>vis</v>
      </c>
      <c r="E124" s="59">
        <f>VLOOKUP(C124,'Active 1'!C$21:E$973,3,FALSE)</f>
        <v>1889.0070853465452</v>
      </c>
      <c r="F124" s="4" t="s">
        <v>66</v>
      </c>
      <c r="G124" s="15" t="str">
        <f t="shared" si="22"/>
        <v>44539.324</v>
      </c>
      <c r="H124" s="51">
        <f t="shared" si="23"/>
        <v>-4048</v>
      </c>
      <c r="I124" s="60" t="s">
        <v>410</v>
      </c>
      <c r="J124" s="61" t="s">
        <v>411</v>
      </c>
      <c r="K124" s="60">
        <v>-4048</v>
      </c>
      <c r="L124" s="60" t="s">
        <v>412</v>
      </c>
      <c r="M124" s="61" t="s">
        <v>74</v>
      </c>
      <c r="N124" s="61"/>
      <c r="O124" s="62" t="s">
        <v>210</v>
      </c>
      <c r="P124" s="62" t="s">
        <v>413</v>
      </c>
    </row>
    <row r="125" spans="1:16" ht="12.75" customHeight="1" thickBot="1" x14ac:dyDescent="0.25">
      <c r="A125" s="51" t="str">
        <f t="shared" si="18"/>
        <v> BBS 51 </v>
      </c>
      <c r="B125" s="4" t="str">
        <f t="shared" si="19"/>
        <v>I</v>
      </c>
      <c r="C125" s="51">
        <f t="shared" si="20"/>
        <v>44539.328999999998</v>
      </c>
      <c r="D125" s="15" t="str">
        <f t="shared" si="21"/>
        <v>vis</v>
      </c>
      <c r="E125" s="59">
        <f>VLOOKUP(C125,'Active 1'!C$21:E$973,3,FALSE)</f>
        <v>1889.0096278133672</v>
      </c>
      <c r="F125" s="4" t="s">
        <v>66</v>
      </c>
      <c r="G125" s="15" t="str">
        <f t="shared" si="22"/>
        <v>44539.329</v>
      </c>
      <c r="H125" s="51">
        <f t="shared" si="23"/>
        <v>-4048</v>
      </c>
      <c r="I125" s="60" t="s">
        <v>414</v>
      </c>
      <c r="J125" s="61" t="s">
        <v>415</v>
      </c>
      <c r="K125" s="60">
        <v>-4048</v>
      </c>
      <c r="L125" s="60" t="s">
        <v>371</v>
      </c>
      <c r="M125" s="61" t="s">
        <v>74</v>
      </c>
      <c r="N125" s="61"/>
      <c r="O125" s="62" t="s">
        <v>200</v>
      </c>
      <c r="P125" s="62" t="s">
        <v>413</v>
      </c>
    </row>
    <row r="126" spans="1:16" ht="12.75" customHeight="1" thickBot="1" x14ac:dyDescent="0.25">
      <c r="A126" s="51" t="str">
        <f t="shared" si="18"/>
        <v> BBS 51 </v>
      </c>
      <c r="B126" s="4" t="str">
        <f t="shared" si="19"/>
        <v>I</v>
      </c>
      <c r="C126" s="51">
        <f t="shared" si="20"/>
        <v>44541.281000000003</v>
      </c>
      <c r="D126" s="15" t="str">
        <f t="shared" si="21"/>
        <v>vis</v>
      </c>
      <c r="E126" s="59">
        <f>VLOOKUP(C126,'Active 1'!C$21:E$973,3,FALSE)</f>
        <v>1890.0022068612057</v>
      </c>
      <c r="F126" s="4" t="s">
        <v>66</v>
      </c>
      <c r="G126" s="15" t="str">
        <f t="shared" si="22"/>
        <v>44541.281</v>
      </c>
      <c r="H126" s="51">
        <f t="shared" si="23"/>
        <v>-4047</v>
      </c>
      <c r="I126" s="60" t="s">
        <v>416</v>
      </c>
      <c r="J126" s="61" t="s">
        <v>417</v>
      </c>
      <c r="K126" s="60">
        <v>-4047</v>
      </c>
      <c r="L126" s="60" t="s">
        <v>68</v>
      </c>
      <c r="M126" s="61" t="s">
        <v>74</v>
      </c>
      <c r="N126" s="61"/>
      <c r="O126" s="62" t="s">
        <v>256</v>
      </c>
      <c r="P126" s="62" t="s">
        <v>413</v>
      </c>
    </row>
    <row r="127" spans="1:16" ht="12.75" customHeight="1" thickBot="1" x14ac:dyDescent="0.25">
      <c r="A127" s="51" t="str">
        <f t="shared" si="18"/>
        <v> BBS 51 </v>
      </c>
      <c r="B127" s="4" t="str">
        <f t="shared" si="19"/>
        <v>I</v>
      </c>
      <c r="C127" s="51">
        <f t="shared" si="20"/>
        <v>44541.288999999997</v>
      </c>
      <c r="D127" s="15" t="str">
        <f t="shared" si="21"/>
        <v>vis</v>
      </c>
      <c r="E127" s="59">
        <f>VLOOKUP(C127,'Active 1'!C$21:E$973,3,FALSE)</f>
        <v>1890.00627480812</v>
      </c>
      <c r="F127" s="4" t="s">
        <v>66</v>
      </c>
      <c r="G127" s="15" t="str">
        <f t="shared" si="22"/>
        <v>44541.289</v>
      </c>
      <c r="H127" s="51">
        <f t="shared" si="23"/>
        <v>-4047</v>
      </c>
      <c r="I127" s="60" t="s">
        <v>418</v>
      </c>
      <c r="J127" s="61" t="s">
        <v>419</v>
      </c>
      <c r="K127" s="60">
        <v>-4047</v>
      </c>
      <c r="L127" s="60" t="s">
        <v>394</v>
      </c>
      <c r="M127" s="61" t="s">
        <v>74</v>
      </c>
      <c r="N127" s="61"/>
      <c r="O127" s="62" t="s">
        <v>210</v>
      </c>
      <c r="P127" s="62" t="s">
        <v>413</v>
      </c>
    </row>
    <row r="128" spans="1:16" ht="12.75" customHeight="1" thickBot="1" x14ac:dyDescent="0.25">
      <c r="A128" s="51" t="str">
        <f t="shared" si="18"/>
        <v> BBS 51 </v>
      </c>
      <c r="B128" s="4" t="str">
        <f t="shared" si="19"/>
        <v>I</v>
      </c>
      <c r="C128" s="51">
        <f t="shared" si="20"/>
        <v>44541.294000000002</v>
      </c>
      <c r="D128" s="15" t="str">
        <f t="shared" si="21"/>
        <v>vis</v>
      </c>
      <c r="E128" s="59">
        <f>VLOOKUP(C128,'Active 1'!C$21:E$973,3,FALSE)</f>
        <v>1890.0088172749458</v>
      </c>
      <c r="F128" s="4" t="s">
        <v>66</v>
      </c>
      <c r="G128" s="15" t="str">
        <f t="shared" si="22"/>
        <v>44541.294</v>
      </c>
      <c r="H128" s="51">
        <f t="shared" si="23"/>
        <v>-4047</v>
      </c>
      <c r="I128" s="60" t="s">
        <v>420</v>
      </c>
      <c r="J128" s="61" t="s">
        <v>421</v>
      </c>
      <c r="K128" s="60">
        <v>-4047</v>
      </c>
      <c r="L128" s="60" t="s">
        <v>388</v>
      </c>
      <c r="M128" s="61" t="s">
        <v>74</v>
      </c>
      <c r="N128" s="61"/>
      <c r="O128" s="62" t="s">
        <v>200</v>
      </c>
      <c r="P128" s="62" t="s">
        <v>413</v>
      </c>
    </row>
    <row r="129" spans="1:16" ht="12.75" customHeight="1" thickBot="1" x14ac:dyDescent="0.25">
      <c r="A129" s="51" t="str">
        <f t="shared" si="18"/>
        <v> BBS 51 </v>
      </c>
      <c r="B129" s="4" t="str">
        <f t="shared" si="19"/>
        <v>I</v>
      </c>
      <c r="C129" s="51">
        <f t="shared" si="20"/>
        <v>44543.248</v>
      </c>
      <c r="D129" s="15" t="str">
        <f t="shared" si="21"/>
        <v>vis</v>
      </c>
      <c r="E129" s="59">
        <f>VLOOKUP(C129,'Active 1'!C$21:E$973,3,FALSE)</f>
        <v>1891.0024133095101</v>
      </c>
      <c r="F129" s="4" t="s">
        <v>66</v>
      </c>
      <c r="G129" s="15" t="str">
        <f t="shared" si="22"/>
        <v>44543.248</v>
      </c>
      <c r="H129" s="51">
        <f t="shared" si="23"/>
        <v>-4046</v>
      </c>
      <c r="I129" s="60" t="s">
        <v>422</v>
      </c>
      <c r="J129" s="61" t="s">
        <v>423</v>
      </c>
      <c r="K129" s="60">
        <v>-4046</v>
      </c>
      <c r="L129" s="60" t="s">
        <v>304</v>
      </c>
      <c r="M129" s="61" t="s">
        <v>74</v>
      </c>
      <c r="N129" s="61"/>
      <c r="O129" s="62" t="s">
        <v>210</v>
      </c>
      <c r="P129" s="62" t="s">
        <v>413</v>
      </c>
    </row>
    <row r="130" spans="1:16" ht="12.75" customHeight="1" thickBot="1" x14ac:dyDescent="0.25">
      <c r="A130" s="51" t="str">
        <f t="shared" si="18"/>
        <v> AOEB 3 </v>
      </c>
      <c r="B130" s="4" t="str">
        <f t="shared" si="19"/>
        <v>I</v>
      </c>
      <c r="C130" s="51">
        <f t="shared" si="20"/>
        <v>44580.605000000003</v>
      </c>
      <c r="D130" s="15" t="str">
        <f t="shared" si="21"/>
        <v>vis</v>
      </c>
      <c r="E130" s="59">
        <f>VLOOKUP(C130,'Active 1'!C$21:E$973,3,FALSE)</f>
        <v>1909.9981999334923</v>
      </c>
      <c r="F130" s="4" t="s">
        <v>66</v>
      </c>
      <c r="G130" s="15" t="str">
        <f t="shared" si="22"/>
        <v>44580.605</v>
      </c>
      <c r="H130" s="51">
        <f t="shared" si="23"/>
        <v>-4027</v>
      </c>
      <c r="I130" s="60" t="s">
        <v>424</v>
      </c>
      <c r="J130" s="61" t="s">
        <v>425</v>
      </c>
      <c r="K130" s="60">
        <v>-4027</v>
      </c>
      <c r="L130" s="60" t="s">
        <v>308</v>
      </c>
      <c r="M130" s="61" t="s">
        <v>74</v>
      </c>
      <c r="N130" s="61"/>
      <c r="O130" s="62" t="s">
        <v>282</v>
      </c>
      <c r="P130" s="62" t="s">
        <v>328</v>
      </c>
    </row>
    <row r="131" spans="1:16" ht="12.75" customHeight="1" thickBot="1" x14ac:dyDescent="0.25">
      <c r="A131" s="51" t="str">
        <f t="shared" si="18"/>
        <v> BBS 52 </v>
      </c>
      <c r="B131" s="4" t="str">
        <f t="shared" si="19"/>
        <v>I</v>
      </c>
      <c r="C131" s="51">
        <f t="shared" si="20"/>
        <v>44602.228000000003</v>
      </c>
      <c r="D131" s="15" t="str">
        <f t="shared" si="21"/>
        <v>vis</v>
      </c>
      <c r="E131" s="59">
        <f>VLOOKUP(C131,'Active 1'!C$21:E$973,3,FALSE)</f>
        <v>1920.9933519577532</v>
      </c>
      <c r="F131" s="4" t="s">
        <v>66</v>
      </c>
      <c r="G131" s="15" t="str">
        <f t="shared" si="22"/>
        <v>44602.228</v>
      </c>
      <c r="H131" s="51">
        <f t="shared" si="23"/>
        <v>-4016</v>
      </c>
      <c r="I131" s="60" t="s">
        <v>426</v>
      </c>
      <c r="J131" s="61" t="s">
        <v>427</v>
      </c>
      <c r="K131" s="60">
        <v>-4016</v>
      </c>
      <c r="L131" s="60" t="s">
        <v>209</v>
      </c>
      <c r="M131" s="61" t="s">
        <v>74</v>
      </c>
      <c r="N131" s="61"/>
      <c r="O131" s="62" t="s">
        <v>210</v>
      </c>
      <c r="P131" s="62" t="s">
        <v>428</v>
      </c>
    </row>
    <row r="132" spans="1:16" ht="12.75" customHeight="1" thickBot="1" x14ac:dyDescent="0.25">
      <c r="A132" s="51" t="str">
        <f t="shared" si="18"/>
        <v> AOEB 3 </v>
      </c>
      <c r="B132" s="4" t="str">
        <f t="shared" si="19"/>
        <v>I</v>
      </c>
      <c r="C132" s="51">
        <f t="shared" si="20"/>
        <v>44808.724999999999</v>
      </c>
      <c r="D132" s="15" t="str">
        <f t="shared" si="21"/>
        <v>vis</v>
      </c>
      <c r="E132" s="59">
        <f>VLOOKUP(C132,'Active 1'!C$21:E$973,3,FALSE)</f>
        <v>2025.9957062820295</v>
      </c>
      <c r="F132" s="4" t="s">
        <v>66</v>
      </c>
      <c r="G132" s="15" t="str">
        <f t="shared" si="22"/>
        <v>44808.725</v>
      </c>
      <c r="H132" s="51">
        <f t="shared" si="23"/>
        <v>-3911</v>
      </c>
      <c r="I132" s="60" t="s">
        <v>429</v>
      </c>
      <c r="J132" s="61" t="s">
        <v>430</v>
      </c>
      <c r="K132" s="60">
        <v>-3911</v>
      </c>
      <c r="L132" s="60" t="s">
        <v>300</v>
      </c>
      <c r="M132" s="61" t="s">
        <v>74</v>
      </c>
      <c r="N132" s="61"/>
      <c r="O132" s="62" t="s">
        <v>327</v>
      </c>
      <c r="P132" s="62" t="s">
        <v>328</v>
      </c>
    </row>
    <row r="133" spans="1:16" ht="12.75" customHeight="1" thickBot="1" x14ac:dyDescent="0.25">
      <c r="A133" s="51" t="str">
        <f t="shared" si="18"/>
        <v> AOEB 3 </v>
      </c>
      <c r="B133" s="4" t="str">
        <f t="shared" si="19"/>
        <v>I</v>
      </c>
      <c r="C133" s="51">
        <f t="shared" si="20"/>
        <v>44869.692000000003</v>
      </c>
      <c r="D133" s="15" t="str">
        <f t="shared" si="21"/>
        <v>vis</v>
      </c>
      <c r="E133" s="59">
        <f>VLOOKUP(C133,'Active 1'!C$21:E$973,3,FALSE)</f>
        <v>2056.9970212458729</v>
      </c>
      <c r="F133" s="4" t="s">
        <v>66</v>
      </c>
      <c r="G133" s="15" t="str">
        <f t="shared" si="22"/>
        <v>44869.692</v>
      </c>
      <c r="H133" s="51">
        <f t="shared" si="23"/>
        <v>-3880</v>
      </c>
      <c r="I133" s="60" t="s">
        <v>431</v>
      </c>
      <c r="J133" s="61" t="s">
        <v>432</v>
      </c>
      <c r="K133" s="60">
        <v>-3880</v>
      </c>
      <c r="L133" s="60" t="s">
        <v>308</v>
      </c>
      <c r="M133" s="61" t="s">
        <v>74</v>
      </c>
      <c r="N133" s="61"/>
      <c r="O133" s="62" t="s">
        <v>433</v>
      </c>
      <c r="P133" s="62" t="s">
        <v>328</v>
      </c>
    </row>
    <row r="134" spans="1:16" ht="12.75" customHeight="1" thickBot="1" x14ac:dyDescent="0.25">
      <c r="A134" s="51" t="str">
        <f t="shared" si="18"/>
        <v> BBS 57 </v>
      </c>
      <c r="B134" s="4" t="str">
        <f t="shared" si="19"/>
        <v>I</v>
      </c>
      <c r="C134" s="51">
        <f t="shared" si="20"/>
        <v>44889.362000000001</v>
      </c>
      <c r="D134" s="15" t="str">
        <f t="shared" si="21"/>
        <v>vis</v>
      </c>
      <c r="E134" s="59">
        <f>VLOOKUP(C134,'Active 1'!C$21:E$973,3,FALSE)</f>
        <v>2066.9990857289322</v>
      </c>
      <c r="F134" s="4" t="s">
        <v>66</v>
      </c>
      <c r="G134" s="15" t="str">
        <f t="shared" si="22"/>
        <v>44889.362</v>
      </c>
      <c r="H134" s="51">
        <f t="shared" si="23"/>
        <v>-3870</v>
      </c>
      <c r="I134" s="60" t="s">
        <v>434</v>
      </c>
      <c r="J134" s="61" t="s">
        <v>435</v>
      </c>
      <c r="K134" s="60">
        <v>-3870</v>
      </c>
      <c r="L134" s="60" t="s">
        <v>312</v>
      </c>
      <c r="M134" s="61" t="s">
        <v>74</v>
      </c>
      <c r="N134" s="61"/>
      <c r="O134" s="62" t="s">
        <v>210</v>
      </c>
      <c r="P134" s="62" t="s">
        <v>436</v>
      </c>
    </row>
    <row r="135" spans="1:16" ht="12.75" customHeight="1" thickBot="1" x14ac:dyDescent="0.25">
      <c r="A135" s="51" t="str">
        <f t="shared" si="18"/>
        <v> BBS 57 </v>
      </c>
      <c r="B135" s="4" t="str">
        <f t="shared" si="19"/>
        <v>I</v>
      </c>
      <c r="C135" s="51">
        <f t="shared" si="20"/>
        <v>44891.322999999997</v>
      </c>
      <c r="D135" s="15" t="str">
        <f t="shared" si="21"/>
        <v>vis</v>
      </c>
      <c r="E135" s="59">
        <f>VLOOKUP(C135,'Active 1'!C$21:E$973,3,FALSE)</f>
        <v>2067.996241217048</v>
      </c>
      <c r="F135" s="4" t="s">
        <v>66</v>
      </c>
      <c r="G135" s="15" t="str">
        <f t="shared" si="22"/>
        <v>44891.323</v>
      </c>
      <c r="H135" s="51">
        <f t="shared" si="23"/>
        <v>-3869</v>
      </c>
      <c r="I135" s="60" t="s">
        <v>437</v>
      </c>
      <c r="J135" s="61" t="s">
        <v>438</v>
      </c>
      <c r="K135" s="60">
        <v>-3869</v>
      </c>
      <c r="L135" s="60" t="s">
        <v>439</v>
      </c>
      <c r="M135" s="61" t="s">
        <v>74</v>
      </c>
      <c r="N135" s="61"/>
      <c r="O135" s="62" t="s">
        <v>210</v>
      </c>
      <c r="P135" s="62" t="s">
        <v>436</v>
      </c>
    </row>
    <row r="136" spans="1:16" ht="12.75" customHeight="1" thickBot="1" x14ac:dyDescent="0.25">
      <c r="A136" s="51" t="str">
        <f t="shared" si="18"/>
        <v> BBS 57 </v>
      </c>
      <c r="B136" s="4" t="str">
        <f t="shared" si="19"/>
        <v>I</v>
      </c>
      <c r="C136" s="51">
        <f t="shared" si="20"/>
        <v>44893.303</v>
      </c>
      <c r="D136" s="15" t="str">
        <f t="shared" si="21"/>
        <v>vis</v>
      </c>
      <c r="E136" s="59">
        <f>VLOOKUP(C136,'Active 1'!C$21:E$973,3,FALSE)</f>
        <v>2069.0030580790967</v>
      </c>
      <c r="F136" s="4" t="s">
        <v>66</v>
      </c>
      <c r="G136" s="15" t="str">
        <f t="shared" si="22"/>
        <v>44893.303</v>
      </c>
      <c r="H136" s="51">
        <f t="shared" si="23"/>
        <v>-3868</v>
      </c>
      <c r="I136" s="60" t="s">
        <v>440</v>
      </c>
      <c r="J136" s="61" t="s">
        <v>441</v>
      </c>
      <c r="K136" s="60">
        <v>-3868</v>
      </c>
      <c r="L136" s="60" t="s">
        <v>442</v>
      </c>
      <c r="M136" s="61" t="s">
        <v>74</v>
      </c>
      <c r="N136" s="61"/>
      <c r="O136" s="62" t="s">
        <v>443</v>
      </c>
      <c r="P136" s="62" t="s">
        <v>436</v>
      </c>
    </row>
    <row r="137" spans="1:16" ht="12.75" customHeight="1" thickBot="1" x14ac:dyDescent="0.25">
      <c r="A137" s="51" t="str">
        <f t="shared" si="18"/>
        <v> BBS 61 </v>
      </c>
      <c r="B137" s="4" t="str">
        <f t="shared" si="19"/>
        <v>I</v>
      </c>
      <c r="C137" s="51">
        <f t="shared" si="20"/>
        <v>45176.49</v>
      </c>
      <c r="D137" s="15" t="str">
        <f t="shared" si="21"/>
        <v>vis</v>
      </c>
      <c r="E137" s="59">
        <f>VLOOKUP(C137,'Active 1'!C$21:E$973,3,FALSE)</f>
        <v>2213.001768539923</v>
      </c>
      <c r="F137" s="4" t="s">
        <v>66</v>
      </c>
      <c r="G137" s="15" t="str">
        <f t="shared" si="22"/>
        <v>45176.490</v>
      </c>
      <c r="H137" s="51">
        <f t="shared" si="23"/>
        <v>-3724</v>
      </c>
      <c r="I137" s="60" t="s">
        <v>444</v>
      </c>
      <c r="J137" s="61" t="s">
        <v>445</v>
      </c>
      <c r="K137" s="60">
        <v>-3724</v>
      </c>
      <c r="L137" s="60" t="s">
        <v>442</v>
      </c>
      <c r="M137" s="61" t="s">
        <v>74</v>
      </c>
      <c r="N137" s="61"/>
      <c r="O137" s="62" t="s">
        <v>210</v>
      </c>
      <c r="P137" s="62" t="s">
        <v>446</v>
      </c>
    </row>
    <row r="138" spans="1:16" ht="12.75" customHeight="1" thickBot="1" x14ac:dyDescent="0.25">
      <c r="A138" s="51" t="str">
        <f t="shared" si="18"/>
        <v> BBS 61 </v>
      </c>
      <c r="B138" s="4" t="str">
        <f t="shared" si="19"/>
        <v>I</v>
      </c>
      <c r="C138" s="51">
        <f t="shared" si="20"/>
        <v>45182.404000000002</v>
      </c>
      <c r="D138" s="15" t="str">
        <f t="shared" si="21"/>
        <v>vis</v>
      </c>
      <c r="E138" s="59">
        <f>VLOOKUP(C138,'Active 1'!C$21:E$973,3,FALSE)</f>
        <v>2216.0089982985837</v>
      </c>
      <c r="F138" s="4" t="s">
        <v>66</v>
      </c>
      <c r="G138" s="15" t="str">
        <f t="shared" si="22"/>
        <v>45182.404</v>
      </c>
      <c r="H138" s="51">
        <f t="shared" si="23"/>
        <v>-3721</v>
      </c>
      <c r="I138" s="60" t="s">
        <v>447</v>
      </c>
      <c r="J138" s="61" t="s">
        <v>448</v>
      </c>
      <c r="K138" s="60">
        <v>-3721</v>
      </c>
      <c r="L138" s="60" t="s">
        <v>358</v>
      </c>
      <c r="M138" s="61" t="s">
        <v>74</v>
      </c>
      <c r="N138" s="61"/>
      <c r="O138" s="62" t="s">
        <v>210</v>
      </c>
      <c r="P138" s="62" t="s">
        <v>446</v>
      </c>
    </row>
    <row r="139" spans="1:16" ht="12.75" customHeight="1" thickBot="1" x14ac:dyDescent="0.25">
      <c r="A139" s="51" t="str">
        <f t="shared" ref="A139:A170" si="24">P139</f>
        <v> AOEB 3 </v>
      </c>
      <c r="B139" s="4" t="str">
        <f t="shared" ref="B139:B170" si="25">IF(H139=INT(H139),"I","II")</f>
        <v>I</v>
      </c>
      <c r="C139" s="51">
        <f t="shared" ref="C139:C170" si="26">1*G139</f>
        <v>45221.709000000003</v>
      </c>
      <c r="D139" s="15" t="str">
        <f t="shared" ref="D139:D170" si="27">VLOOKUP(F139,I$1:J$5,2,FALSE)</f>
        <v>vis</v>
      </c>
      <c r="E139" s="59">
        <f>VLOOKUP(C139,'Active 1'!C$21:E$973,3,FALSE)</f>
        <v>2235.9953299969416</v>
      </c>
      <c r="F139" s="4" t="s">
        <v>66</v>
      </c>
      <c r="G139" s="15" t="str">
        <f t="shared" ref="G139:G170" si="28">MID(I139,3,LEN(I139)-3)</f>
        <v>45221.709</v>
      </c>
      <c r="H139" s="51">
        <f t="shared" ref="H139:H170" si="29">1*K139</f>
        <v>-3701</v>
      </c>
      <c r="I139" s="60" t="s">
        <v>449</v>
      </c>
      <c r="J139" s="61" t="s">
        <v>450</v>
      </c>
      <c r="K139" s="60">
        <v>-3701</v>
      </c>
      <c r="L139" s="60" t="s">
        <v>350</v>
      </c>
      <c r="M139" s="61" t="s">
        <v>74</v>
      </c>
      <c r="N139" s="61"/>
      <c r="O139" s="62" t="s">
        <v>327</v>
      </c>
      <c r="P139" s="62" t="s">
        <v>328</v>
      </c>
    </row>
    <row r="140" spans="1:16" ht="12.75" customHeight="1" thickBot="1" x14ac:dyDescent="0.25">
      <c r="A140" s="51" t="str">
        <f t="shared" si="24"/>
        <v> BBS 67 </v>
      </c>
      <c r="B140" s="4" t="str">
        <f t="shared" si="25"/>
        <v>I</v>
      </c>
      <c r="C140" s="51">
        <f t="shared" si="26"/>
        <v>45526.535000000003</v>
      </c>
      <c r="D140" s="15" t="str">
        <f t="shared" si="27"/>
        <v>vis</v>
      </c>
      <c r="E140" s="59">
        <f>VLOOKUP(C140,'Active 1'!C$21:E$973,3,FALSE)</f>
        <v>2390.9973283758654</v>
      </c>
      <c r="F140" s="4" t="s">
        <v>66</v>
      </c>
      <c r="G140" s="15" t="str">
        <f t="shared" si="28"/>
        <v>45526.535</v>
      </c>
      <c r="H140" s="51">
        <f t="shared" si="29"/>
        <v>-3546</v>
      </c>
      <c r="I140" s="60" t="s">
        <v>451</v>
      </c>
      <c r="J140" s="61" t="s">
        <v>452</v>
      </c>
      <c r="K140" s="60">
        <v>-3546</v>
      </c>
      <c r="L140" s="60" t="s">
        <v>453</v>
      </c>
      <c r="M140" s="61" t="s">
        <v>74</v>
      </c>
      <c r="N140" s="61"/>
      <c r="O140" s="62" t="s">
        <v>454</v>
      </c>
      <c r="P140" s="62" t="s">
        <v>455</v>
      </c>
    </row>
    <row r="141" spans="1:16" ht="12.75" customHeight="1" thickBot="1" x14ac:dyDescent="0.25">
      <c r="A141" s="51" t="str">
        <f t="shared" si="24"/>
        <v> BBS 67 </v>
      </c>
      <c r="B141" s="4" t="str">
        <f t="shared" si="25"/>
        <v>I</v>
      </c>
      <c r="C141" s="51">
        <f t="shared" si="26"/>
        <v>45530.472999999998</v>
      </c>
      <c r="D141" s="15" t="str">
        <f t="shared" si="27"/>
        <v>vis</v>
      </c>
      <c r="E141" s="59">
        <f>VLOOKUP(C141,'Active 1'!C$21:E$973,3,FALSE)</f>
        <v>2392.9997752459335</v>
      </c>
      <c r="F141" s="4" t="s">
        <v>66</v>
      </c>
      <c r="G141" s="15" t="str">
        <f t="shared" si="28"/>
        <v>45530.473</v>
      </c>
      <c r="H141" s="51">
        <f t="shared" si="29"/>
        <v>-3544</v>
      </c>
      <c r="I141" s="60" t="s">
        <v>456</v>
      </c>
      <c r="J141" s="61" t="s">
        <v>457</v>
      </c>
      <c r="K141" s="60">
        <v>-3544</v>
      </c>
      <c r="L141" s="60" t="s">
        <v>458</v>
      </c>
      <c r="M141" s="61" t="s">
        <v>74</v>
      </c>
      <c r="N141" s="61"/>
      <c r="O141" s="62" t="s">
        <v>175</v>
      </c>
      <c r="P141" s="62" t="s">
        <v>455</v>
      </c>
    </row>
    <row r="142" spans="1:16" ht="12.75" customHeight="1" thickBot="1" x14ac:dyDescent="0.25">
      <c r="A142" s="51" t="str">
        <f t="shared" si="24"/>
        <v> BBS 67 </v>
      </c>
      <c r="B142" s="4" t="str">
        <f t="shared" si="25"/>
        <v>I</v>
      </c>
      <c r="C142" s="51">
        <f t="shared" si="26"/>
        <v>45530.493000000002</v>
      </c>
      <c r="D142" s="15" t="str">
        <f t="shared" si="27"/>
        <v>vis</v>
      </c>
      <c r="E142" s="59">
        <f>VLOOKUP(C142,'Active 1'!C$21:E$973,3,FALSE)</f>
        <v>2393.0099451132287</v>
      </c>
      <c r="F142" s="4" t="s">
        <v>66</v>
      </c>
      <c r="G142" s="15" t="str">
        <f t="shared" si="28"/>
        <v>45530.493</v>
      </c>
      <c r="H142" s="51">
        <f t="shared" si="29"/>
        <v>-3544</v>
      </c>
      <c r="I142" s="60" t="s">
        <v>459</v>
      </c>
      <c r="J142" s="61" t="s">
        <v>460</v>
      </c>
      <c r="K142" s="60">
        <v>-3544</v>
      </c>
      <c r="L142" s="60" t="s">
        <v>461</v>
      </c>
      <c r="M142" s="61" t="s">
        <v>74</v>
      </c>
      <c r="N142" s="61"/>
      <c r="O142" s="62" t="s">
        <v>200</v>
      </c>
      <c r="P142" s="62" t="s">
        <v>455</v>
      </c>
    </row>
    <row r="143" spans="1:16" ht="12.75" customHeight="1" thickBot="1" x14ac:dyDescent="0.25">
      <c r="A143" s="51" t="str">
        <f t="shared" si="24"/>
        <v> BBS 67 </v>
      </c>
      <c r="B143" s="4" t="str">
        <f t="shared" si="25"/>
        <v>I</v>
      </c>
      <c r="C143" s="51">
        <f t="shared" si="26"/>
        <v>45532.44</v>
      </c>
      <c r="D143" s="15" t="str">
        <f t="shared" si="27"/>
        <v>vis</v>
      </c>
      <c r="E143" s="59">
        <f>VLOOKUP(C143,'Active 1'!C$21:E$973,3,FALSE)</f>
        <v>2393.9999816942418</v>
      </c>
      <c r="F143" s="4" t="s">
        <v>66</v>
      </c>
      <c r="G143" s="15" t="str">
        <f t="shared" si="28"/>
        <v>45532.440</v>
      </c>
      <c r="H143" s="51">
        <f t="shared" si="29"/>
        <v>-3543</v>
      </c>
      <c r="I143" s="60" t="s">
        <v>462</v>
      </c>
      <c r="J143" s="61" t="s">
        <v>463</v>
      </c>
      <c r="K143" s="60">
        <v>-3543</v>
      </c>
      <c r="L143" s="60" t="s">
        <v>458</v>
      </c>
      <c r="M143" s="61" t="s">
        <v>74</v>
      </c>
      <c r="N143" s="61"/>
      <c r="O143" s="62" t="s">
        <v>175</v>
      </c>
      <c r="P143" s="62" t="s">
        <v>455</v>
      </c>
    </row>
    <row r="144" spans="1:16" ht="12.75" customHeight="1" thickBot="1" x14ac:dyDescent="0.25">
      <c r="A144" s="51" t="str">
        <f t="shared" si="24"/>
        <v> BBS 68 </v>
      </c>
      <c r="B144" s="4" t="str">
        <f t="shared" si="25"/>
        <v>I</v>
      </c>
      <c r="C144" s="51">
        <f t="shared" si="26"/>
        <v>45601.286999999997</v>
      </c>
      <c r="D144" s="15" t="str">
        <f t="shared" si="27"/>
        <v>vis</v>
      </c>
      <c r="E144" s="59">
        <f>VLOOKUP(C144,'Active 1'!C$21:E$973,3,FALSE)</f>
        <v>2429.0082243716802</v>
      </c>
      <c r="F144" s="4" t="s">
        <v>66</v>
      </c>
      <c r="G144" s="15" t="str">
        <f t="shared" si="28"/>
        <v>45601.287</v>
      </c>
      <c r="H144" s="51">
        <f t="shared" si="29"/>
        <v>-3508</v>
      </c>
      <c r="I144" s="60" t="s">
        <v>464</v>
      </c>
      <c r="J144" s="61" t="s">
        <v>465</v>
      </c>
      <c r="K144" s="60">
        <v>-3508</v>
      </c>
      <c r="L144" s="60" t="s">
        <v>466</v>
      </c>
      <c r="M144" s="61" t="s">
        <v>74</v>
      </c>
      <c r="N144" s="61"/>
      <c r="O144" s="62" t="s">
        <v>175</v>
      </c>
      <c r="P144" s="62" t="s">
        <v>467</v>
      </c>
    </row>
    <row r="145" spans="1:16" ht="12.75" customHeight="1" thickBot="1" x14ac:dyDescent="0.25">
      <c r="A145" s="51" t="str">
        <f t="shared" si="24"/>
        <v> AOEB 3 </v>
      </c>
      <c r="B145" s="4" t="str">
        <f t="shared" si="25"/>
        <v>I</v>
      </c>
      <c r="C145" s="51">
        <f t="shared" si="26"/>
        <v>45931.650999999998</v>
      </c>
      <c r="D145" s="15" t="str">
        <f t="shared" si="27"/>
        <v>vis</v>
      </c>
      <c r="E145" s="59">
        <f>VLOOKUP(C145,'Active 1'!C$21:E$973,3,FALSE)</f>
        <v>2596.9961262975485</v>
      </c>
      <c r="F145" s="4" t="s">
        <v>66</v>
      </c>
      <c r="G145" s="15" t="str">
        <f t="shared" si="28"/>
        <v>45931.651</v>
      </c>
      <c r="H145" s="51">
        <f t="shared" si="29"/>
        <v>-3340</v>
      </c>
      <c r="I145" s="60" t="s">
        <v>468</v>
      </c>
      <c r="J145" s="61" t="s">
        <v>469</v>
      </c>
      <c r="K145" s="60">
        <v>-3340</v>
      </c>
      <c r="L145" s="60" t="s">
        <v>68</v>
      </c>
      <c r="M145" s="61" t="s">
        <v>74</v>
      </c>
      <c r="N145" s="61"/>
      <c r="O145" s="62" t="s">
        <v>470</v>
      </c>
      <c r="P145" s="62" t="s">
        <v>328</v>
      </c>
    </row>
    <row r="146" spans="1:16" ht="12.75" customHeight="1" thickBot="1" x14ac:dyDescent="0.25">
      <c r="A146" s="51" t="str">
        <f t="shared" si="24"/>
        <v> BBS 74 </v>
      </c>
      <c r="B146" s="4" t="str">
        <f t="shared" si="25"/>
        <v>I</v>
      </c>
      <c r="C146" s="51">
        <f t="shared" si="26"/>
        <v>45945.410900000003</v>
      </c>
      <c r="D146" s="15" t="str">
        <f t="shared" si="27"/>
        <v>vis</v>
      </c>
      <c r="E146" s="59">
        <f>VLOOKUP(C146,'Active 1'!C$21:E$973,3,FALSE)</f>
        <v>2603.9929441460749</v>
      </c>
      <c r="F146" s="4" t="s">
        <v>66</v>
      </c>
      <c r="G146" s="15" t="str">
        <f t="shared" si="28"/>
        <v>45945.4109</v>
      </c>
      <c r="H146" s="51">
        <f t="shared" si="29"/>
        <v>-3333</v>
      </c>
      <c r="I146" s="60" t="s">
        <v>471</v>
      </c>
      <c r="J146" s="61" t="s">
        <v>472</v>
      </c>
      <c r="K146" s="60">
        <v>-3333</v>
      </c>
      <c r="L146" s="60" t="s">
        <v>473</v>
      </c>
      <c r="M146" s="61" t="s">
        <v>168</v>
      </c>
      <c r="N146" s="61" t="s">
        <v>169</v>
      </c>
      <c r="O146" s="62" t="s">
        <v>256</v>
      </c>
      <c r="P146" s="62" t="s">
        <v>474</v>
      </c>
    </row>
    <row r="147" spans="1:16" ht="12.75" customHeight="1" thickBot="1" x14ac:dyDescent="0.25">
      <c r="A147" s="51" t="str">
        <f t="shared" si="24"/>
        <v> BBS 74 </v>
      </c>
      <c r="B147" s="4" t="str">
        <f t="shared" si="25"/>
        <v>I</v>
      </c>
      <c r="C147" s="51">
        <f t="shared" si="26"/>
        <v>45945.421000000002</v>
      </c>
      <c r="D147" s="15" t="str">
        <f t="shared" si="27"/>
        <v>vis</v>
      </c>
      <c r="E147" s="59">
        <f>VLOOKUP(C147,'Active 1'!C$21:E$973,3,FALSE)</f>
        <v>2603.9980799290574</v>
      </c>
      <c r="F147" s="4" t="s">
        <v>66</v>
      </c>
      <c r="G147" s="15" t="str">
        <f t="shared" si="28"/>
        <v>45945.421</v>
      </c>
      <c r="H147" s="51">
        <f t="shared" si="29"/>
        <v>-3333</v>
      </c>
      <c r="I147" s="60" t="s">
        <v>475</v>
      </c>
      <c r="J147" s="61" t="s">
        <v>476</v>
      </c>
      <c r="K147" s="60">
        <v>-3333</v>
      </c>
      <c r="L147" s="60" t="s">
        <v>458</v>
      </c>
      <c r="M147" s="61" t="s">
        <v>74</v>
      </c>
      <c r="N147" s="61"/>
      <c r="O147" s="62" t="s">
        <v>210</v>
      </c>
      <c r="P147" s="62" t="s">
        <v>474</v>
      </c>
    </row>
    <row r="148" spans="1:16" ht="12.75" customHeight="1" thickBot="1" x14ac:dyDescent="0.25">
      <c r="A148" s="51" t="str">
        <f t="shared" si="24"/>
        <v> AOEB 3 </v>
      </c>
      <c r="B148" s="4" t="str">
        <f t="shared" si="25"/>
        <v>I</v>
      </c>
      <c r="C148" s="51">
        <f t="shared" si="26"/>
        <v>45986.716</v>
      </c>
      <c r="D148" s="15" t="str">
        <f t="shared" si="27"/>
        <v>vis</v>
      </c>
      <c r="E148" s="59">
        <f>VLOOKUP(C148,'Active 1'!C$21:E$973,3,FALSE)</f>
        <v>2624.9963134231079</v>
      </c>
      <c r="F148" s="4" t="s">
        <v>66</v>
      </c>
      <c r="G148" s="15" t="str">
        <f t="shared" si="28"/>
        <v>45986.716</v>
      </c>
      <c r="H148" s="51">
        <f t="shared" si="29"/>
        <v>-3312</v>
      </c>
      <c r="I148" s="60" t="s">
        <v>477</v>
      </c>
      <c r="J148" s="61" t="s">
        <v>478</v>
      </c>
      <c r="K148" s="60">
        <v>-3312</v>
      </c>
      <c r="L148" s="60" t="s">
        <v>304</v>
      </c>
      <c r="M148" s="61" t="s">
        <v>74</v>
      </c>
      <c r="N148" s="61"/>
      <c r="O148" s="62" t="s">
        <v>282</v>
      </c>
      <c r="P148" s="62" t="s">
        <v>328</v>
      </c>
    </row>
    <row r="149" spans="1:16" ht="12.75" customHeight="1" thickBot="1" x14ac:dyDescent="0.25">
      <c r="A149" s="51" t="str">
        <f t="shared" si="24"/>
        <v> VSSC 63.21 </v>
      </c>
      <c r="B149" s="4" t="str">
        <f t="shared" si="25"/>
        <v>I</v>
      </c>
      <c r="C149" s="51">
        <f t="shared" si="26"/>
        <v>46297.436999999998</v>
      </c>
      <c r="D149" s="15" t="str">
        <f t="shared" si="27"/>
        <v>vis</v>
      </c>
      <c r="E149" s="59">
        <f>VLOOKUP(C149,'Active 1'!C$21:E$973,3,FALSE)</f>
        <v>2782.9958801867601</v>
      </c>
      <c r="F149" s="4" t="s">
        <v>66</v>
      </c>
      <c r="G149" s="15" t="str">
        <f t="shared" si="28"/>
        <v>46297.437</v>
      </c>
      <c r="H149" s="51">
        <f t="shared" si="29"/>
        <v>-3154</v>
      </c>
      <c r="I149" s="60" t="s">
        <v>479</v>
      </c>
      <c r="J149" s="61" t="s">
        <v>480</v>
      </c>
      <c r="K149" s="60">
        <v>-3154</v>
      </c>
      <c r="L149" s="60" t="s">
        <v>481</v>
      </c>
      <c r="M149" s="61" t="s">
        <v>74</v>
      </c>
      <c r="N149" s="61"/>
      <c r="O149" s="62" t="s">
        <v>482</v>
      </c>
      <c r="P149" s="62" t="s">
        <v>483</v>
      </c>
    </row>
    <row r="150" spans="1:16" ht="12.75" customHeight="1" thickBot="1" x14ac:dyDescent="0.25">
      <c r="A150" s="51" t="str">
        <f t="shared" si="24"/>
        <v> AOEB 3 </v>
      </c>
      <c r="B150" s="4" t="str">
        <f t="shared" si="25"/>
        <v>I</v>
      </c>
      <c r="C150" s="51">
        <f t="shared" si="26"/>
        <v>46338.733999999997</v>
      </c>
      <c r="D150" s="15" t="str">
        <f t="shared" si="27"/>
        <v>vis</v>
      </c>
      <c r="E150" s="59">
        <f>VLOOKUP(C150,'Active 1'!C$21:E$973,3,FALSE)</f>
        <v>2803.9951306675398</v>
      </c>
      <c r="F150" s="4" t="s">
        <v>66</v>
      </c>
      <c r="G150" s="15" t="str">
        <f t="shared" si="28"/>
        <v>46338.734</v>
      </c>
      <c r="H150" s="51">
        <f t="shared" si="29"/>
        <v>-3133</v>
      </c>
      <c r="I150" s="60" t="s">
        <v>484</v>
      </c>
      <c r="J150" s="61" t="s">
        <v>485</v>
      </c>
      <c r="K150" s="60">
        <v>-3133</v>
      </c>
      <c r="L150" s="60" t="s">
        <v>486</v>
      </c>
      <c r="M150" s="61" t="s">
        <v>74</v>
      </c>
      <c r="N150" s="61"/>
      <c r="O150" s="62" t="s">
        <v>487</v>
      </c>
      <c r="P150" s="62" t="s">
        <v>328</v>
      </c>
    </row>
    <row r="151" spans="1:16" ht="12.75" customHeight="1" thickBot="1" x14ac:dyDescent="0.25">
      <c r="A151" s="51" t="str">
        <f t="shared" si="24"/>
        <v> AOEB 3 </v>
      </c>
      <c r="B151" s="4" t="str">
        <f t="shared" si="25"/>
        <v>I</v>
      </c>
      <c r="C151" s="51">
        <f t="shared" si="26"/>
        <v>46344.625999999997</v>
      </c>
      <c r="D151" s="15" t="str">
        <f t="shared" si="27"/>
        <v>vis</v>
      </c>
      <c r="E151" s="59">
        <f>VLOOKUP(C151,'Active 1'!C$21:E$973,3,FALSE)</f>
        <v>2806.9911735721757</v>
      </c>
      <c r="F151" s="4" t="s">
        <v>66</v>
      </c>
      <c r="G151" s="15" t="str">
        <f t="shared" si="28"/>
        <v>46344.626</v>
      </c>
      <c r="H151" s="51">
        <f t="shared" si="29"/>
        <v>-3130</v>
      </c>
      <c r="I151" s="60" t="s">
        <v>488</v>
      </c>
      <c r="J151" s="61" t="s">
        <v>489</v>
      </c>
      <c r="K151" s="60">
        <v>-3130</v>
      </c>
      <c r="L151" s="60" t="s">
        <v>326</v>
      </c>
      <c r="M151" s="61" t="s">
        <v>74</v>
      </c>
      <c r="N151" s="61"/>
      <c r="O151" s="62" t="s">
        <v>490</v>
      </c>
      <c r="P151" s="62" t="s">
        <v>328</v>
      </c>
    </row>
    <row r="152" spans="1:16" ht="12.75" customHeight="1" thickBot="1" x14ac:dyDescent="0.25">
      <c r="A152" s="51" t="str">
        <f t="shared" si="24"/>
        <v> AOEB 3 </v>
      </c>
      <c r="B152" s="4" t="str">
        <f t="shared" si="25"/>
        <v>I</v>
      </c>
      <c r="C152" s="51">
        <f t="shared" si="26"/>
        <v>46625.849000000002</v>
      </c>
      <c r="D152" s="15" t="str">
        <f t="shared" si="27"/>
        <v>vis</v>
      </c>
      <c r="E152" s="59">
        <f>VLOOKUP(C152,'Active 1'!C$21:E$973,3,FALSE)</f>
        <v>2949.9912030647938</v>
      </c>
      <c r="F152" s="4" t="s">
        <v>66</v>
      </c>
      <c r="G152" s="15" t="str">
        <f t="shared" si="28"/>
        <v>46625.849</v>
      </c>
      <c r="H152" s="51">
        <f t="shared" si="29"/>
        <v>-2987</v>
      </c>
      <c r="I152" s="60" t="s">
        <v>491</v>
      </c>
      <c r="J152" s="61" t="s">
        <v>492</v>
      </c>
      <c r="K152" s="60">
        <v>-2987</v>
      </c>
      <c r="L152" s="60" t="s">
        <v>337</v>
      </c>
      <c r="M152" s="61" t="s">
        <v>74</v>
      </c>
      <c r="N152" s="61"/>
      <c r="O152" s="62" t="s">
        <v>282</v>
      </c>
      <c r="P152" s="62" t="s">
        <v>328</v>
      </c>
    </row>
    <row r="153" spans="1:16" ht="12.75" customHeight="1" thickBot="1" x14ac:dyDescent="0.25">
      <c r="A153" s="51" t="str">
        <f t="shared" si="24"/>
        <v> BBS 81 </v>
      </c>
      <c r="B153" s="4" t="str">
        <f t="shared" si="25"/>
        <v>I</v>
      </c>
      <c r="C153" s="51">
        <f t="shared" si="26"/>
        <v>46645.510999999999</v>
      </c>
      <c r="D153" s="15" t="str">
        <f t="shared" si="27"/>
        <v>vis</v>
      </c>
      <c r="E153" s="59">
        <f>VLOOKUP(C153,'Active 1'!C$21:E$973,3,FALSE)</f>
        <v>2959.9891996009351</v>
      </c>
      <c r="F153" s="4" t="s">
        <v>66</v>
      </c>
      <c r="G153" s="15" t="str">
        <f t="shared" si="28"/>
        <v>46645.511</v>
      </c>
      <c r="H153" s="51">
        <f t="shared" si="29"/>
        <v>-2977</v>
      </c>
      <c r="I153" s="60" t="s">
        <v>493</v>
      </c>
      <c r="J153" s="61" t="s">
        <v>494</v>
      </c>
      <c r="K153" s="60">
        <v>-2977</v>
      </c>
      <c r="L153" s="60" t="s">
        <v>308</v>
      </c>
      <c r="M153" s="61" t="s">
        <v>74</v>
      </c>
      <c r="N153" s="61"/>
      <c r="O153" s="62" t="s">
        <v>151</v>
      </c>
      <c r="P153" s="62" t="s">
        <v>495</v>
      </c>
    </row>
    <row r="154" spans="1:16" ht="12.75" customHeight="1" thickBot="1" x14ac:dyDescent="0.25">
      <c r="A154" s="51" t="str">
        <f t="shared" si="24"/>
        <v> BBS 82 </v>
      </c>
      <c r="B154" s="4" t="str">
        <f t="shared" si="25"/>
        <v>I</v>
      </c>
      <c r="C154" s="51">
        <f t="shared" si="26"/>
        <v>46714.345999999998</v>
      </c>
      <c r="D154" s="15" t="str">
        <f t="shared" si="27"/>
        <v>vis</v>
      </c>
      <c r="E154" s="59">
        <f>VLOOKUP(C154,'Active 1'!C$21:E$973,3,FALSE)</f>
        <v>2994.9913403579999</v>
      </c>
      <c r="F154" s="4" t="s">
        <v>66</v>
      </c>
      <c r="G154" s="15" t="str">
        <f t="shared" si="28"/>
        <v>46714.346</v>
      </c>
      <c r="H154" s="51">
        <f t="shared" si="29"/>
        <v>-2942</v>
      </c>
      <c r="I154" s="60" t="s">
        <v>496</v>
      </c>
      <c r="J154" s="61" t="s">
        <v>497</v>
      </c>
      <c r="K154" s="60">
        <v>-2942</v>
      </c>
      <c r="L154" s="60" t="s">
        <v>403</v>
      </c>
      <c r="M154" s="61" t="s">
        <v>74</v>
      </c>
      <c r="N154" s="61"/>
      <c r="O154" s="62" t="s">
        <v>151</v>
      </c>
      <c r="P154" s="62" t="s">
        <v>498</v>
      </c>
    </row>
    <row r="155" spans="1:16" ht="12.75" customHeight="1" thickBot="1" x14ac:dyDescent="0.25">
      <c r="A155" s="51" t="str">
        <f t="shared" si="24"/>
        <v> BBS 86 </v>
      </c>
      <c r="B155" s="4" t="str">
        <f t="shared" si="25"/>
        <v>I</v>
      </c>
      <c r="C155" s="51">
        <f t="shared" si="26"/>
        <v>47001.466</v>
      </c>
      <c r="D155" s="15" t="str">
        <f t="shared" si="27"/>
        <v>vis</v>
      </c>
      <c r="E155" s="59">
        <f>VLOOKUP(C155,'Active 1'!C$21:E$973,3,FALSE)</f>
        <v>3140.9899552220759</v>
      </c>
      <c r="F155" s="4" t="s">
        <v>66</v>
      </c>
      <c r="G155" s="15" t="str">
        <f t="shared" si="28"/>
        <v>47001.466</v>
      </c>
      <c r="H155" s="51">
        <f t="shared" si="29"/>
        <v>-2796</v>
      </c>
      <c r="I155" s="60" t="s">
        <v>499</v>
      </c>
      <c r="J155" s="61" t="s">
        <v>500</v>
      </c>
      <c r="K155" s="60">
        <v>-2796</v>
      </c>
      <c r="L155" s="60" t="s">
        <v>312</v>
      </c>
      <c r="M155" s="61" t="s">
        <v>74</v>
      </c>
      <c r="N155" s="61"/>
      <c r="O155" s="62" t="s">
        <v>409</v>
      </c>
      <c r="P155" s="62" t="s">
        <v>501</v>
      </c>
    </row>
    <row r="156" spans="1:16" ht="12.75" customHeight="1" thickBot="1" x14ac:dyDescent="0.25">
      <c r="A156" s="51" t="str">
        <f t="shared" si="24"/>
        <v> AOEB 3 </v>
      </c>
      <c r="B156" s="4" t="str">
        <f t="shared" si="25"/>
        <v>I</v>
      </c>
      <c r="C156" s="51">
        <f t="shared" si="26"/>
        <v>47109.622000000003</v>
      </c>
      <c r="D156" s="15" t="str">
        <f t="shared" si="27"/>
        <v>vis</v>
      </c>
      <c r="E156" s="59">
        <f>VLOOKUP(C156,'Active 1'!C$21:E$973,3,FALSE)</f>
        <v>3195.986563571335</v>
      </c>
      <c r="F156" s="4" t="s">
        <v>66</v>
      </c>
      <c r="G156" s="15" t="str">
        <f t="shared" si="28"/>
        <v>47109.622</v>
      </c>
      <c r="H156" s="51">
        <f t="shared" si="29"/>
        <v>-2741</v>
      </c>
      <c r="I156" s="60" t="s">
        <v>502</v>
      </c>
      <c r="J156" s="61" t="s">
        <v>503</v>
      </c>
      <c r="K156" s="60">
        <v>-2741</v>
      </c>
      <c r="L156" s="60" t="s">
        <v>350</v>
      </c>
      <c r="M156" s="61" t="s">
        <v>74</v>
      </c>
      <c r="N156" s="61"/>
      <c r="O156" s="62" t="s">
        <v>282</v>
      </c>
      <c r="P156" s="62" t="s">
        <v>328</v>
      </c>
    </row>
    <row r="157" spans="1:16" ht="12.75" customHeight="1" thickBot="1" x14ac:dyDescent="0.25">
      <c r="A157" s="51" t="str">
        <f t="shared" si="24"/>
        <v> AOEB 3 </v>
      </c>
      <c r="B157" s="4" t="str">
        <f t="shared" si="25"/>
        <v>I</v>
      </c>
      <c r="C157" s="51">
        <f t="shared" si="26"/>
        <v>47109.627999999997</v>
      </c>
      <c r="D157" s="15" t="str">
        <f t="shared" si="27"/>
        <v>vis</v>
      </c>
      <c r="E157" s="59">
        <f>VLOOKUP(C157,'Active 1'!C$21:E$973,3,FALSE)</f>
        <v>3195.9896145315201</v>
      </c>
      <c r="F157" s="4" t="s">
        <v>66</v>
      </c>
      <c r="G157" s="15" t="str">
        <f t="shared" si="28"/>
        <v>47109.628</v>
      </c>
      <c r="H157" s="51">
        <f t="shared" si="29"/>
        <v>-2741</v>
      </c>
      <c r="I157" s="60" t="s">
        <v>504</v>
      </c>
      <c r="J157" s="61" t="s">
        <v>505</v>
      </c>
      <c r="K157" s="60">
        <v>-2741</v>
      </c>
      <c r="L157" s="60" t="s">
        <v>403</v>
      </c>
      <c r="M157" s="61" t="s">
        <v>74</v>
      </c>
      <c r="N157" s="61"/>
      <c r="O157" s="62" t="s">
        <v>487</v>
      </c>
      <c r="P157" s="62" t="s">
        <v>328</v>
      </c>
    </row>
    <row r="158" spans="1:16" ht="12.75" customHeight="1" thickBot="1" x14ac:dyDescent="0.25">
      <c r="A158" s="51" t="str">
        <f t="shared" si="24"/>
        <v> BBS 89 </v>
      </c>
      <c r="B158" s="4" t="str">
        <f t="shared" si="25"/>
        <v>I</v>
      </c>
      <c r="C158" s="51">
        <f t="shared" si="26"/>
        <v>47353.493999999999</v>
      </c>
      <c r="D158" s="15" t="str">
        <f t="shared" si="27"/>
        <v>vis</v>
      </c>
      <c r="E158" s="59">
        <f>VLOOKUP(C158,'Active 1'!C$21:E$973,3,FALSE)</f>
        <v>3319.9938574001558</v>
      </c>
      <c r="F158" s="4" t="s">
        <v>66</v>
      </c>
      <c r="G158" s="15" t="str">
        <f t="shared" si="28"/>
        <v>47353.494</v>
      </c>
      <c r="H158" s="51">
        <f t="shared" si="29"/>
        <v>-2617</v>
      </c>
      <c r="I158" s="60" t="s">
        <v>506</v>
      </c>
      <c r="J158" s="61" t="s">
        <v>507</v>
      </c>
      <c r="K158" s="60">
        <v>-2617</v>
      </c>
      <c r="L158" s="60" t="s">
        <v>394</v>
      </c>
      <c r="M158" s="61" t="s">
        <v>74</v>
      </c>
      <c r="N158" s="61"/>
      <c r="O158" s="62" t="s">
        <v>454</v>
      </c>
      <c r="P158" s="62" t="s">
        <v>508</v>
      </c>
    </row>
    <row r="159" spans="1:16" ht="12.75" customHeight="1" thickBot="1" x14ac:dyDescent="0.25">
      <c r="A159" s="51" t="str">
        <f t="shared" si="24"/>
        <v> BBS 90 </v>
      </c>
      <c r="B159" s="4" t="str">
        <f t="shared" si="25"/>
        <v>I</v>
      </c>
      <c r="C159" s="51">
        <f t="shared" si="26"/>
        <v>47483.29</v>
      </c>
      <c r="D159" s="15" t="str">
        <f t="shared" si="27"/>
        <v>vis</v>
      </c>
      <c r="E159" s="59">
        <f>VLOOKUP(C159,'Active 1'!C$21:E$973,3,FALSE)</f>
        <v>3385.9942621608752</v>
      </c>
      <c r="F159" s="4" t="s">
        <v>66</v>
      </c>
      <c r="G159" s="15" t="str">
        <f t="shared" si="28"/>
        <v>47483.290</v>
      </c>
      <c r="H159" s="51">
        <f t="shared" si="29"/>
        <v>-2551</v>
      </c>
      <c r="I159" s="60" t="s">
        <v>509</v>
      </c>
      <c r="J159" s="61" t="s">
        <v>510</v>
      </c>
      <c r="K159" s="60">
        <v>-2551</v>
      </c>
      <c r="L159" s="60" t="s">
        <v>412</v>
      </c>
      <c r="M159" s="61" t="s">
        <v>74</v>
      </c>
      <c r="N159" s="61"/>
      <c r="O159" s="62" t="s">
        <v>454</v>
      </c>
      <c r="P159" s="62" t="s">
        <v>511</v>
      </c>
    </row>
    <row r="160" spans="1:16" ht="12.75" customHeight="1" thickBot="1" x14ac:dyDescent="0.25">
      <c r="A160" s="51" t="str">
        <f t="shared" si="24"/>
        <v> VSSC 73 </v>
      </c>
      <c r="B160" s="4" t="str">
        <f t="shared" si="25"/>
        <v>I</v>
      </c>
      <c r="C160" s="51">
        <f t="shared" si="26"/>
        <v>47835.298999999999</v>
      </c>
      <c r="D160" s="15" t="str">
        <f t="shared" si="27"/>
        <v>vis</v>
      </c>
      <c r="E160" s="59">
        <f>VLOOKUP(C160,'Active 1'!C$21:E$973,3,FALSE)</f>
        <v>3564.9885029650259</v>
      </c>
      <c r="F160" s="4" t="s">
        <v>66</v>
      </c>
      <c r="G160" s="15" t="str">
        <f t="shared" si="28"/>
        <v>47835.299</v>
      </c>
      <c r="H160" s="51">
        <f t="shared" si="29"/>
        <v>-2372</v>
      </c>
      <c r="I160" s="60" t="s">
        <v>512</v>
      </c>
      <c r="J160" s="61" t="s">
        <v>513</v>
      </c>
      <c r="K160" s="60">
        <v>-2372</v>
      </c>
      <c r="L160" s="60" t="s">
        <v>486</v>
      </c>
      <c r="M160" s="61" t="s">
        <v>74</v>
      </c>
      <c r="N160" s="61"/>
      <c r="O160" s="62" t="s">
        <v>482</v>
      </c>
      <c r="P160" s="62" t="s">
        <v>514</v>
      </c>
    </row>
    <row r="161" spans="1:16" ht="12.75" customHeight="1" thickBot="1" x14ac:dyDescent="0.25">
      <c r="A161" s="51" t="str">
        <f t="shared" si="24"/>
        <v> BBS 96 </v>
      </c>
      <c r="B161" s="4" t="str">
        <f t="shared" si="25"/>
        <v>I</v>
      </c>
      <c r="C161" s="51">
        <f t="shared" si="26"/>
        <v>48126.415999999997</v>
      </c>
      <c r="D161" s="15" t="str">
        <f t="shared" si="27"/>
        <v>vis</v>
      </c>
      <c r="E161" s="59">
        <f>VLOOKUP(C161,'Active 1'!C$21:E$973,3,FALSE)</f>
        <v>3713.0195658076859</v>
      </c>
      <c r="F161" s="4" t="s">
        <v>66</v>
      </c>
      <c r="G161" s="15" t="str">
        <f t="shared" si="28"/>
        <v>48126.416</v>
      </c>
      <c r="H161" s="51">
        <f t="shared" si="29"/>
        <v>-2224</v>
      </c>
      <c r="I161" s="60" t="s">
        <v>515</v>
      </c>
      <c r="J161" s="61" t="s">
        <v>516</v>
      </c>
      <c r="K161" s="60">
        <v>-2224</v>
      </c>
      <c r="L161" s="60" t="s">
        <v>517</v>
      </c>
      <c r="M161" s="61" t="s">
        <v>74</v>
      </c>
      <c r="N161" s="61"/>
      <c r="O161" s="62" t="s">
        <v>210</v>
      </c>
      <c r="P161" s="62" t="s">
        <v>518</v>
      </c>
    </row>
    <row r="162" spans="1:16" ht="12.75" customHeight="1" thickBot="1" x14ac:dyDescent="0.25">
      <c r="A162" s="51" t="str">
        <f t="shared" si="24"/>
        <v> AOEB 10 </v>
      </c>
      <c r="B162" s="4" t="str">
        <f t="shared" si="25"/>
        <v>I</v>
      </c>
      <c r="C162" s="51">
        <f t="shared" si="26"/>
        <v>48454.786999999997</v>
      </c>
      <c r="D162" s="15" t="str">
        <f t="shared" si="27"/>
        <v>vis</v>
      </c>
      <c r="E162" s="59">
        <f>VLOOKUP(C162,'Active 1'!C$21:E$973,3,FALSE)</f>
        <v>3879.994040457766</v>
      </c>
      <c r="F162" s="4" t="s">
        <v>66</v>
      </c>
      <c r="G162" s="15" t="str">
        <f t="shared" si="28"/>
        <v>48454.787</v>
      </c>
      <c r="H162" s="51">
        <f t="shared" si="29"/>
        <v>-2057</v>
      </c>
      <c r="I162" s="60" t="s">
        <v>519</v>
      </c>
      <c r="J162" s="61" t="s">
        <v>520</v>
      </c>
      <c r="K162" s="60">
        <v>-2057</v>
      </c>
      <c r="L162" s="60" t="s">
        <v>521</v>
      </c>
      <c r="M162" s="61" t="s">
        <v>74</v>
      </c>
      <c r="N162" s="61"/>
      <c r="O162" s="62" t="s">
        <v>347</v>
      </c>
      <c r="P162" s="62" t="s">
        <v>522</v>
      </c>
    </row>
    <row r="163" spans="1:16" ht="12.75" customHeight="1" thickBot="1" x14ac:dyDescent="0.25">
      <c r="A163" s="51" t="str">
        <f t="shared" si="24"/>
        <v> BRNO 31 </v>
      </c>
      <c r="B163" s="4" t="str">
        <f t="shared" si="25"/>
        <v>I</v>
      </c>
      <c r="C163" s="51">
        <f t="shared" si="26"/>
        <v>49599.387999999999</v>
      </c>
      <c r="D163" s="15" t="str">
        <f t="shared" si="27"/>
        <v>vis</v>
      </c>
      <c r="E163" s="59">
        <f>VLOOKUP(C163,'Active 1'!C$21:E$973,3,FALSE)</f>
        <v>4462.0160541525102</v>
      </c>
      <c r="F163" s="4" t="s">
        <v>66</v>
      </c>
      <c r="G163" s="15" t="str">
        <f t="shared" si="28"/>
        <v>49599.388</v>
      </c>
      <c r="H163" s="51">
        <f t="shared" si="29"/>
        <v>-1475</v>
      </c>
      <c r="I163" s="60" t="s">
        <v>523</v>
      </c>
      <c r="J163" s="61" t="s">
        <v>524</v>
      </c>
      <c r="K163" s="60">
        <v>-1475</v>
      </c>
      <c r="L163" s="60" t="s">
        <v>525</v>
      </c>
      <c r="M163" s="61" t="s">
        <v>74</v>
      </c>
      <c r="N163" s="61"/>
      <c r="O163" s="62" t="s">
        <v>526</v>
      </c>
      <c r="P163" s="62" t="s">
        <v>527</v>
      </c>
    </row>
    <row r="164" spans="1:16" ht="12.75" customHeight="1" thickBot="1" x14ac:dyDescent="0.25">
      <c r="A164" s="51" t="str">
        <f t="shared" si="24"/>
        <v> AOEB 10 </v>
      </c>
      <c r="B164" s="4" t="str">
        <f t="shared" si="25"/>
        <v>I</v>
      </c>
      <c r="C164" s="51">
        <f t="shared" si="26"/>
        <v>49961.173000000003</v>
      </c>
      <c r="D164" s="15" t="str">
        <f t="shared" si="27"/>
        <v>vis</v>
      </c>
      <c r="E164" s="59">
        <f>VLOOKUP(C164,'Active 1'!C$21:E$973,3,FALSE)</f>
        <v>4645.981326089679</v>
      </c>
      <c r="F164" s="4" t="s">
        <v>66</v>
      </c>
      <c r="G164" s="15" t="str">
        <f t="shared" si="28"/>
        <v>49961.1730</v>
      </c>
      <c r="H164" s="51">
        <f t="shared" si="29"/>
        <v>-1291</v>
      </c>
      <c r="I164" s="60" t="s">
        <v>528</v>
      </c>
      <c r="J164" s="61" t="s">
        <v>529</v>
      </c>
      <c r="K164" s="60">
        <v>-1291</v>
      </c>
      <c r="L164" s="60" t="s">
        <v>530</v>
      </c>
      <c r="M164" s="61" t="s">
        <v>531</v>
      </c>
      <c r="N164" s="61" t="s">
        <v>532</v>
      </c>
      <c r="O164" s="62" t="s">
        <v>490</v>
      </c>
      <c r="P164" s="62" t="s">
        <v>522</v>
      </c>
    </row>
    <row r="165" spans="1:16" ht="12.75" customHeight="1" thickBot="1" x14ac:dyDescent="0.25">
      <c r="A165" s="51" t="str">
        <f t="shared" si="24"/>
        <v> AOEB 3 </v>
      </c>
      <c r="B165" s="4" t="str">
        <f t="shared" si="25"/>
        <v>I</v>
      </c>
      <c r="C165" s="51">
        <f t="shared" si="26"/>
        <v>49992.646999999997</v>
      </c>
      <c r="D165" s="15" t="str">
        <f t="shared" si="27"/>
        <v>vis</v>
      </c>
      <c r="E165" s="59">
        <f>VLOOKUP(C165,'Active 1'!C$21:E$973,3,FALSE)</f>
        <v>4661.9856462493026</v>
      </c>
      <c r="F165" s="4" t="s">
        <v>66</v>
      </c>
      <c r="G165" s="15" t="str">
        <f t="shared" si="28"/>
        <v>49992.647</v>
      </c>
      <c r="H165" s="51">
        <f t="shared" si="29"/>
        <v>-1275</v>
      </c>
      <c r="I165" s="60" t="s">
        <v>533</v>
      </c>
      <c r="J165" s="61" t="s">
        <v>534</v>
      </c>
      <c r="K165" s="60">
        <v>-1275</v>
      </c>
      <c r="L165" s="60" t="s">
        <v>371</v>
      </c>
      <c r="M165" s="61" t="s">
        <v>74</v>
      </c>
      <c r="N165" s="61"/>
      <c r="O165" s="62" t="s">
        <v>347</v>
      </c>
      <c r="P165" s="62" t="s">
        <v>328</v>
      </c>
    </row>
    <row r="166" spans="1:16" ht="12.75" customHeight="1" thickBot="1" x14ac:dyDescent="0.25">
      <c r="A166" s="51" t="str">
        <f t="shared" si="24"/>
        <v> BBS 110 </v>
      </c>
      <c r="B166" s="4" t="str">
        <f t="shared" si="25"/>
        <v>I</v>
      </c>
      <c r="C166" s="51">
        <f t="shared" si="26"/>
        <v>50014.298999999999</v>
      </c>
      <c r="D166" s="15" t="str">
        <f t="shared" si="27"/>
        <v>vis</v>
      </c>
      <c r="E166" s="59">
        <f>VLOOKUP(C166,'Active 1'!C$21:E$973,3,FALSE)</f>
        <v>4672.9955445811402</v>
      </c>
      <c r="F166" s="4" t="s">
        <v>66</v>
      </c>
      <c r="G166" s="15" t="str">
        <f t="shared" si="28"/>
        <v>50014.299</v>
      </c>
      <c r="H166" s="51">
        <f t="shared" si="29"/>
        <v>-1264</v>
      </c>
      <c r="I166" s="60" t="s">
        <v>535</v>
      </c>
      <c r="J166" s="61" t="s">
        <v>536</v>
      </c>
      <c r="K166" s="60">
        <v>-1264</v>
      </c>
      <c r="L166" s="60" t="s">
        <v>537</v>
      </c>
      <c r="M166" s="61" t="s">
        <v>168</v>
      </c>
      <c r="N166" s="61" t="s">
        <v>169</v>
      </c>
      <c r="O166" s="62" t="s">
        <v>538</v>
      </c>
      <c r="P166" s="62" t="s">
        <v>539</v>
      </c>
    </row>
    <row r="167" spans="1:16" ht="12.75" customHeight="1" thickBot="1" x14ac:dyDescent="0.25">
      <c r="A167" s="51" t="str">
        <f t="shared" si="24"/>
        <v> AOEB 10 </v>
      </c>
      <c r="B167" s="4" t="str">
        <f t="shared" si="25"/>
        <v>I</v>
      </c>
      <c r="C167" s="51">
        <f t="shared" si="26"/>
        <v>50692.752</v>
      </c>
      <c r="D167" s="15" t="str">
        <f t="shared" si="27"/>
        <v>vis</v>
      </c>
      <c r="E167" s="59">
        <f>VLOOKUP(C167,'Active 1'!C$21:E$973,3,FALSE)</f>
        <v>5017.9843933216534</v>
      </c>
      <c r="F167" s="4" t="s">
        <v>66</v>
      </c>
      <c r="G167" s="15" t="str">
        <f t="shared" si="28"/>
        <v>50692.752</v>
      </c>
      <c r="H167" s="51">
        <f t="shared" si="29"/>
        <v>-919</v>
      </c>
      <c r="I167" s="60" t="s">
        <v>540</v>
      </c>
      <c r="J167" s="61" t="s">
        <v>541</v>
      </c>
      <c r="K167" s="60">
        <v>-919</v>
      </c>
      <c r="L167" s="60" t="s">
        <v>521</v>
      </c>
      <c r="M167" s="61" t="s">
        <v>74</v>
      </c>
      <c r="N167" s="61"/>
      <c r="O167" s="62" t="s">
        <v>327</v>
      </c>
      <c r="P167" s="62" t="s">
        <v>522</v>
      </c>
    </row>
    <row r="168" spans="1:16" ht="12.75" customHeight="1" thickBot="1" x14ac:dyDescent="0.25">
      <c r="A168" s="51" t="str">
        <f t="shared" si="24"/>
        <v> AOEB 10 </v>
      </c>
      <c r="B168" s="4" t="str">
        <f t="shared" si="25"/>
        <v>I</v>
      </c>
      <c r="C168" s="51">
        <f t="shared" si="26"/>
        <v>50698.658000000003</v>
      </c>
      <c r="D168" s="15" t="str">
        <f t="shared" si="27"/>
        <v>vis</v>
      </c>
      <c r="E168" s="59">
        <f>VLOOKUP(C168,'Active 1'!C$21:E$973,3,FALSE)</f>
        <v>5020.9875551333962</v>
      </c>
      <c r="F168" s="4" t="s">
        <v>66</v>
      </c>
      <c r="G168" s="15" t="str">
        <f t="shared" si="28"/>
        <v>50698.658</v>
      </c>
      <c r="H168" s="51">
        <f t="shared" si="29"/>
        <v>-916</v>
      </c>
      <c r="I168" s="60" t="s">
        <v>542</v>
      </c>
      <c r="J168" s="61" t="s">
        <v>543</v>
      </c>
      <c r="K168" s="60">
        <v>-916</v>
      </c>
      <c r="L168" s="60" t="s">
        <v>544</v>
      </c>
      <c r="M168" s="61" t="s">
        <v>74</v>
      </c>
      <c r="N168" s="61"/>
      <c r="O168" s="62" t="s">
        <v>327</v>
      </c>
      <c r="P168" s="62" t="s">
        <v>522</v>
      </c>
    </row>
    <row r="169" spans="1:16" ht="12.75" customHeight="1" thickBot="1" x14ac:dyDescent="0.25">
      <c r="A169" s="51" t="str">
        <f t="shared" si="24"/>
        <v> BRNO 32 </v>
      </c>
      <c r="B169" s="4" t="str">
        <f t="shared" si="25"/>
        <v>I</v>
      </c>
      <c r="C169" s="51">
        <f t="shared" si="26"/>
        <v>50718.321600000003</v>
      </c>
      <c r="D169" s="15" t="str">
        <f t="shared" si="27"/>
        <v>vis</v>
      </c>
      <c r="E169" s="59">
        <f>VLOOKUP(C169,'Active 1'!C$21:E$973,3,FALSE)</f>
        <v>5030.9863652589229</v>
      </c>
      <c r="F169" s="4" t="s">
        <v>66</v>
      </c>
      <c r="G169" s="15" t="str">
        <f t="shared" si="28"/>
        <v>50718.3216</v>
      </c>
      <c r="H169" s="51">
        <f t="shared" si="29"/>
        <v>-906</v>
      </c>
      <c r="I169" s="60" t="s">
        <v>545</v>
      </c>
      <c r="J169" s="61" t="s">
        <v>546</v>
      </c>
      <c r="K169" s="60">
        <v>-906</v>
      </c>
      <c r="L169" s="60" t="s">
        <v>547</v>
      </c>
      <c r="M169" s="61" t="s">
        <v>74</v>
      </c>
      <c r="N169" s="61"/>
      <c r="O169" s="62" t="s">
        <v>548</v>
      </c>
      <c r="P169" s="62" t="s">
        <v>549</v>
      </c>
    </row>
    <row r="170" spans="1:16" ht="12.75" customHeight="1" thickBot="1" x14ac:dyDescent="0.25">
      <c r="A170" s="51" t="str">
        <f t="shared" si="24"/>
        <v> AOEB 10 </v>
      </c>
      <c r="B170" s="4" t="str">
        <f t="shared" si="25"/>
        <v>I</v>
      </c>
      <c r="C170" s="51">
        <f t="shared" si="26"/>
        <v>51048.696000000004</v>
      </c>
      <c r="D170" s="15" t="str">
        <f t="shared" si="27"/>
        <v>vis</v>
      </c>
      <c r="E170" s="59">
        <f>VLOOKUP(C170,'Active 1'!C$21:E$973,3,FALSE)</f>
        <v>5198.9795555157834</v>
      </c>
      <c r="F170" s="4" t="s">
        <v>66</v>
      </c>
      <c r="G170" s="15" t="str">
        <f t="shared" si="28"/>
        <v>51048.696</v>
      </c>
      <c r="H170" s="51">
        <f t="shared" si="29"/>
        <v>-738</v>
      </c>
      <c r="I170" s="60" t="s">
        <v>550</v>
      </c>
      <c r="J170" s="61" t="s">
        <v>551</v>
      </c>
      <c r="K170" s="60">
        <v>-738</v>
      </c>
      <c r="L170" s="60" t="s">
        <v>552</v>
      </c>
      <c r="M170" s="61" t="s">
        <v>74</v>
      </c>
      <c r="N170" s="61"/>
      <c r="O170" s="62" t="s">
        <v>553</v>
      </c>
      <c r="P170" s="62" t="s">
        <v>522</v>
      </c>
    </row>
    <row r="171" spans="1:16" ht="12.75" customHeight="1" thickBot="1" x14ac:dyDescent="0.25">
      <c r="A171" s="51" t="str">
        <f t="shared" ref="A171:A184" si="30">P171</f>
        <v>VSB 47 </v>
      </c>
      <c r="B171" s="4" t="str">
        <f t="shared" ref="B171:B184" si="31">IF(H171=INT(H171),"I","II")</f>
        <v>I</v>
      </c>
      <c r="C171" s="51">
        <f t="shared" ref="C171:C184" si="32">1*G171</f>
        <v>51375.14</v>
      </c>
      <c r="D171" s="15" t="str">
        <f t="shared" ref="D171:D184" si="33">VLOOKUP(F171,I$1:J$5,2,FALSE)</f>
        <v>vis</v>
      </c>
      <c r="E171" s="59">
        <f>VLOOKUP(C171,'Active 1'!C$21:E$973,3,FALSE)</f>
        <v>5364.9741634521424</v>
      </c>
      <c r="F171" s="4" t="s">
        <v>66</v>
      </c>
      <c r="G171" s="15" t="str">
        <f t="shared" ref="G171:G184" si="34">MID(I171,3,LEN(I171)-3)</f>
        <v>51375.14</v>
      </c>
      <c r="H171" s="51">
        <f t="shared" ref="H171:H184" si="35">1*K171</f>
        <v>-572</v>
      </c>
      <c r="I171" s="60" t="s">
        <v>554</v>
      </c>
      <c r="J171" s="61" t="s">
        <v>555</v>
      </c>
      <c r="K171" s="60">
        <v>-572</v>
      </c>
      <c r="L171" s="60" t="s">
        <v>556</v>
      </c>
      <c r="M171" s="61" t="s">
        <v>531</v>
      </c>
      <c r="N171" s="61" t="s">
        <v>66</v>
      </c>
      <c r="O171" s="62" t="s">
        <v>557</v>
      </c>
      <c r="P171" s="63" t="s">
        <v>558</v>
      </c>
    </row>
    <row r="172" spans="1:16" ht="12.75" customHeight="1" thickBot="1" x14ac:dyDescent="0.25">
      <c r="A172" s="51" t="str">
        <f t="shared" si="30"/>
        <v> AOEB 10 </v>
      </c>
      <c r="B172" s="4" t="str">
        <f t="shared" si="31"/>
        <v>I</v>
      </c>
      <c r="C172" s="51">
        <f t="shared" si="32"/>
        <v>51463.637000000002</v>
      </c>
      <c r="D172" s="15" t="str">
        <f t="shared" si="33"/>
        <v>vis</v>
      </c>
      <c r="E172" s="59">
        <f>VLOOKUP(C172,'Active 1'!C$21:E$973,3,FALSE)</f>
        <v>5409.9743007453526</v>
      </c>
      <c r="F172" s="4" t="s">
        <v>66</v>
      </c>
      <c r="G172" s="15" t="str">
        <f t="shared" si="34"/>
        <v>51463.637</v>
      </c>
      <c r="H172" s="51">
        <f t="shared" si="35"/>
        <v>-527</v>
      </c>
      <c r="I172" s="60" t="s">
        <v>559</v>
      </c>
      <c r="J172" s="61" t="s">
        <v>560</v>
      </c>
      <c r="K172" s="60">
        <v>-527</v>
      </c>
      <c r="L172" s="60" t="s">
        <v>442</v>
      </c>
      <c r="M172" s="61" t="s">
        <v>74</v>
      </c>
      <c r="N172" s="61"/>
      <c r="O172" s="62" t="s">
        <v>553</v>
      </c>
      <c r="P172" s="62" t="s">
        <v>522</v>
      </c>
    </row>
    <row r="173" spans="1:16" ht="12.75" customHeight="1" thickBot="1" x14ac:dyDescent="0.25">
      <c r="A173" s="51" t="str">
        <f t="shared" si="30"/>
        <v> AOEB 10 </v>
      </c>
      <c r="B173" s="4" t="str">
        <f t="shared" si="31"/>
        <v>I</v>
      </c>
      <c r="C173" s="51">
        <f t="shared" si="32"/>
        <v>51467.565999999999</v>
      </c>
      <c r="D173" s="15" t="str">
        <f t="shared" si="33"/>
        <v>vis</v>
      </c>
      <c r="E173" s="59">
        <f>VLOOKUP(C173,'Active 1'!C$21:E$973,3,FALSE)</f>
        <v>5411.972171175139</v>
      </c>
      <c r="F173" s="4" t="s">
        <v>66</v>
      </c>
      <c r="G173" s="15" t="str">
        <f t="shared" si="34"/>
        <v>51467.566</v>
      </c>
      <c r="H173" s="51">
        <f t="shared" si="35"/>
        <v>-525</v>
      </c>
      <c r="I173" s="60" t="s">
        <v>561</v>
      </c>
      <c r="J173" s="61" t="s">
        <v>562</v>
      </c>
      <c r="K173" s="60">
        <v>-525</v>
      </c>
      <c r="L173" s="60" t="s">
        <v>304</v>
      </c>
      <c r="M173" s="61" t="s">
        <v>74</v>
      </c>
      <c r="N173" s="61"/>
      <c r="O173" s="62" t="s">
        <v>553</v>
      </c>
      <c r="P173" s="62" t="s">
        <v>522</v>
      </c>
    </row>
    <row r="174" spans="1:16" ht="12.75" customHeight="1" thickBot="1" x14ac:dyDescent="0.25">
      <c r="A174" s="51" t="str">
        <f t="shared" si="30"/>
        <v> AOEB 10 </v>
      </c>
      <c r="B174" s="4" t="str">
        <f t="shared" si="31"/>
        <v>I</v>
      </c>
      <c r="C174" s="51">
        <f t="shared" si="32"/>
        <v>51874.646000000001</v>
      </c>
      <c r="D174" s="15" t="str">
        <f t="shared" si="33"/>
        <v>vis</v>
      </c>
      <c r="E174" s="59">
        <f>VLOOKUP(C174,'Active 1'!C$21:E$973,3,FALSE)</f>
        <v>5618.969650065038</v>
      </c>
      <c r="F174" s="4" t="s">
        <v>66</v>
      </c>
      <c r="G174" s="15" t="str">
        <f t="shared" si="34"/>
        <v>51874.646</v>
      </c>
      <c r="H174" s="51">
        <f t="shared" si="35"/>
        <v>-318</v>
      </c>
      <c r="I174" s="60" t="s">
        <v>574</v>
      </c>
      <c r="J174" s="61" t="s">
        <v>575</v>
      </c>
      <c r="K174" s="60" t="s">
        <v>576</v>
      </c>
      <c r="L174" s="60" t="s">
        <v>453</v>
      </c>
      <c r="M174" s="61" t="s">
        <v>74</v>
      </c>
      <c r="N174" s="61"/>
      <c r="O174" s="62" t="s">
        <v>487</v>
      </c>
      <c r="P174" s="62" t="s">
        <v>522</v>
      </c>
    </row>
    <row r="175" spans="1:16" ht="12.75" customHeight="1" thickBot="1" x14ac:dyDescent="0.25">
      <c r="A175" s="51" t="str">
        <f t="shared" si="30"/>
        <v>VSB 40 </v>
      </c>
      <c r="B175" s="4" t="str">
        <f t="shared" si="31"/>
        <v>I</v>
      </c>
      <c r="C175" s="51">
        <f t="shared" si="32"/>
        <v>52496.089200000002</v>
      </c>
      <c r="D175" s="15" t="str">
        <f t="shared" si="33"/>
        <v>vis</v>
      </c>
      <c r="E175" s="59">
        <f>VLOOKUP(C175,'Active 1'!C$21:E$973,3,FALSE)</f>
        <v>5934.9693937843831</v>
      </c>
      <c r="F175" s="4" t="s">
        <v>66</v>
      </c>
      <c r="G175" s="15" t="str">
        <f t="shared" si="34"/>
        <v>52496.0892</v>
      </c>
      <c r="H175" s="51">
        <f t="shared" si="35"/>
        <v>-2</v>
      </c>
      <c r="I175" s="60" t="s">
        <v>577</v>
      </c>
      <c r="J175" s="61" t="s">
        <v>578</v>
      </c>
      <c r="K175" s="60" t="s">
        <v>579</v>
      </c>
      <c r="L175" s="60" t="s">
        <v>580</v>
      </c>
      <c r="M175" s="61" t="s">
        <v>168</v>
      </c>
      <c r="N175" s="61" t="s">
        <v>169</v>
      </c>
      <c r="O175" s="62" t="s">
        <v>557</v>
      </c>
      <c r="P175" s="63" t="s">
        <v>581</v>
      </c>
    </row>
    <row r="176" spans="1:16" ht="12.75" customHeight="1" thickBot="1" x14ac:dyDescent="0.25">
      <c r="A176" s="51" t="str">
        <f t="shared" si="30"/>
        <v> AOEB 10 </v>
      </c>
      <c r="B176" s="4" t="str">
        <f t="shared" si="31"/>
        <v>I</v>
      </c>
      <c r="C176" s="51">
        <f t="shared" si="32"/>
        <v>52525.587899999999</v>
      </c>
      <c r="D176" s="15" t="str">
        <f t="shared" si="33"/>
        <v>vis</v>
      </c>
      <c r="E176" s="59">
        <f>VLOOKUP(C176,'Active 1'!C$21:E$973,3,FALSE)</f>
        <v>5949.9692870007748</v>
      </c>
      <c r="F176" s="4" t="s">
        <v>66</v>
      </c>
      <c r="G176" s="15" t="str">
        <f t="shared" si="34"/>
        <v>52525.5879</v>
      </c>
      <c r="H176" s="51">
        <f t="shared" si="35"/>
        <v>13</v>
      </c>
      <c r="I176" s="60" t="s">
        <v>582</v>
      </c>
      <c r="J176" s="61" t="s">
        <v>583</v>
      </c>
      <c r="K176" s="60" t="s">
        <v>584</v>
      </c>
      <c r="L176" s="60" t="s">
        <v>580</v>
      </c>
      <c r="M176" s="61" t="s">
        <v>531</v>
      </c>
      <c r="N176" s="61" t="s">
        <v>532</v>
      </c>
      <c r="O176" s="62" t="s">
        <v>327</v>
      </c>
      <c r="P176" s="62" t="s">
        <v>522</v>
      </c>
    </row>
    <row r="177" spans="1:16" ht="12.75" customHeight="1" thickBot="1" x14ac:dyDescent="0.25">
      <c r="A177" s="51" t="str">
        <f t="shared" si="30"/>
        <v> AOEB 10 </v>
      </c>
      <c r="B177" s="4" t="str">
        <f t="shared" si="31"/>
        <v>I</v>
      </c>
      <c r="C177" s="51">
        <f t="shared" si="32"/>
        <v>53288.617299999998</v>
      </c>
      <c r="D177" s="15" t="str">
        <f t="shared" si="33"/>
        <v>vis</v>
      </c>
      <c r="E177" s="59">
        <f>VLOOKUP(C177,'Active 1'!C$21:E$973,3,FALSE)</f>
        <v>6337.9646739489699</v>
      </c>
      <c r="F177" s="4" t="s">
        <v>66</v>
      </c>
      <c r="G177" s="15" t="str">
        <f t="shared" si="34"/>
        <v>53288.6173</v>
      </c>
      <c r="H177" s="51">
        <f t="shared" si="35"/>
        <v>401</v>
      </c>
      <c r="I177" s="60" t="s">
        <v>585</v>
      </c>
      <c r="J177" s="61" t="s">
        <v>586</v>
      </c>
      <c r="K177" s="60" t="s">
        <v>587</v>
      </c>
      <c r="L177" s="60" t="s">
        <v>565</v>
      </c>
      <c r="M177" s="61" t="s">
        <v>531</v>
      </c>
      <c r="N177" s="61" t="s">
        <v>532</v>
      </c>
      <c r="O177" s="62" t="s">
        <v>327</v>
      </c>
      <c r="P177" s="62" t="s">
        <v>522</v>
      </c>
    </row>
    <row r="178" spans="1:16" ht="12.75" customHeight="1" thickBot="1" x14ac:dyDescent="0.25">
      <c r="A178" s="51" t="str">
        <f t="shared" si="30"/>
        <v> AOEB 10 </v>
      </c>
      <c r="B178" s="4" t="str">
        <f t="shared" si="31"/>
        <v>I</v>
      </c>
      <c r="C178" s="51">
        <f t="shared" si="32"/>
        <v>53288.624000000003</v>
      </c>
      <c r="D178" s="15" t="str">
        <f t="shared" si="33"/>
        <v>vis</v>
      </c>
      <c r="E178" s="59">
        <f>VLOOKUP(C178,'Active 1'!C$21:E$973,3,FALSE)</f>
        <v>6337.9680808545163</v>
      </c>
      <c r="F178" s="4" t="s">
        <v>66</v>
      </c>
      <c r="G178" s="15" t="str">
        <f t="shared" si="34"/>
        <v>53288.624</v>
      </c>
      <c r="H178" s="51">
        <f t="shared" si="35"/>
        <v>401</v>
      </c>
      <c r="I178" s="60" t="s">
        <v>588</v>
      </c>
      <c r="J178" s="61" t="s">
        <v>589</v>
      </c>
      <c r="K178" s="60" t="s">
        <v>587</v>
      </c>
      <c r="L178" s="60" t="s">
        <v>344</v>
      </c>
      <c r="M178" s="61" t="s">
        <v>74</v>
      </c>
      <c r="N178" s="61"/>
      <c r="O178" s="62" t="s">
        <v>553</v>
      </c>
      <c r="P178" s="62" t="s">
        <v>522</v>
      </c>
    </row>
    <row r="179" spans="1:16" ht="12.75" customHeight="1" thickBot="1" x14ac:dyDescent="0.25">
      <c r="A179" s="51" t="str">
        <f t="shared" si="30"/>
        <v> AOEB 10 </v>
      </c>
      <c r="B179" s="4" t="str">
        <f t="shared" si="31"/>
        <v>I</v>
      </c>
      <c r="C179" s="51">
        <f t="shared" si="32"/>
        <v>53353.512499999997</v>
      </c>
      <c r="D179" s="15" t="str">
        <f t="shared" si="33"/>
        <v>vis</v>
      </c>
      <c r="E179" s="59">
        <f>VLOOKUP(C179,'Active 1'!C$21:E$973,3,FALSE)</f>
        <v>6370.9634525479078</v>
      </c>
      <c r="F179" s="4" t="s">
        <v>66</v>
      </c>
      <c r="G179" s="15" t="str">
        <f t="shared" si="34"/>
        <v>53353.5125</v>
      </c>
      <c r="H179" s="51">
        <f t="shared" si="35"/>
        <v>434</v>
      </c>
      <c r="I179" s="60" t="s">
        <v>590</v>
      </c>
      <c r="J179" s="61" t="s">
        <v>591</v>
      </c>
      <c r="K179" s="60" t="s">
        <v>592</v>
      </c>
      <c r="L179" s="60" t="s">
        <v>593</v>
      </c>
      <c r="M179" s="61" t="s">
        <v>531</v>
      </c>
      <c r="N179" s="61" t="s">
        <v>532</v>
      </c>
      <c r="O179" s="62" t="s">
        <v>327</v>
      </c>
      <c r="P179" s="62" t="s">
        <v>522</v>
      </c>
    </row>
    <row r="180" spans="1:16" ht="12.75" customHeight="1" thickBot="1" x14ac:dyDescent="0.25">
      <c r="A180" s="51" t="str">
        <f t="shared" si="30"/>
        <v> AOEB 12 </v>
      </c>
      <c r="B180" s="4" t="str">
        <f t="shared" si="31"/>
        <v>I</v>
      </c>
      <c r="C180" s="51">
        <f t="shared" si="32"/>
        <v>53640.631999999998</v>
      </c>
      <c r="D180" s="15" t="str">
        <f t="shared" si="33"/>
        <v>vis</v>
      </c>
      <c r="E180" s="59">
        <f>VLOOKUP(C180,'Active 1'!C$21:E$973,3,FALSE)</f>
        <v>6516.9618131653006</v>
      </c>
      <c r="F180" s="4" t="s">
        <v>66</v>
      </c>
      <c r="G180" s="15" t="str">
        <f t="shared" si="34"/>
        <v>53640.632</v>
      </c>
      <c r="H180" s="51">
        <f t="shared" si="35"/>
        <v>580</v>
      </c>
      <c r="I180" s="60" t="s">
        <v>594</v>
      </c>
      <c r="J180" s="61" t="s">
        <v>595</v>
      </c>
      <c r="K180" s="60" t="s">
        <v>596</v>
      </c>
      <c r="L180" s="60" t="s">
        <v>453</v>
      </c>
      <c r="M180" s="61" t="s">
        <v>531</v>
      </c>
      <c r="N180" s="61" t="s">
        <v>532</v>
      </c>
      <c r="O180" s="62" t="s">
        <v>490</v>
      </c>
      <c r="P180" s="62" t="s">
        <v>597</v>
      </c>
    </row>
    <row r="181" spans="1:16" ht="12.75" customHeight="1" thickBot="1" x14ac:dyDescent="0.25">
      <c r="A181" s="51" t="str">
        <f t="shared" si="30"/>
        <v> AOEB 12 </v>
      </c>
      <c r="B181" s="4" t="str">
        <f t="shared" si="31"/>
        <v>I</v>
      </c>
      <c r="C181" s="51">
        <f t="shared" si="32"/>
        <v>53644.565799999997</v>
      </c>
      <c r="D181" s="15" t="str">
        <f t="shared" si="33"/>
        <v>vis</v>
      </c>
      <c r="E181" s="59">
        <f>VLOOKUP(C181,'Active 1'!C$21:E$973,3,FALSE)</f>
        <v>6518.9621243632391</v>
      </c>
      <c r="F181" s="4" t="s">
        <v>66</v>
      </c>
      <c r="G181" s="15" t="str">
        <f t="shared" si="34"/>
        <v>53644.5658</v>
      </c>
      <c r="H181" s="51">
        <f t="shared" si="35"/>
        <v>582</v>
      </c>
      <c r="I181" s="60" t="s">
        <v>598</v>
      </c>
      <c r="J181" s="61" t="s">
        <v>599</v>
      </c>
      <c r="K181" s="60" t="s">
        <v>600</v>
      </c>
      <c r="L181" s="60" t="s">
        <v>601</v>
      </c>
      <c r="M181" s="61" t="s">
        <v>531</v>
      </c>
      <c r="N181" s="61" t="s">
        <v>532</v>
      </c>
      <c r="O181" s="62" t="s">
        <v>327</v>
      </c>
      <c r="P181" s="62" t="s">
        <v>597</v>
      </c>
    </row>
    <row r="182" spans="1:16" ht="12.75" customHeight="1" thickBot="1" x14ac:dyDescent="0.25">
      <c r="A182" s="51" t="str">
        <f t="shared" si="30"/>
        <v>VSB 46 </v>
      </c>
      <c r="B182" s="4" t="str">
        <f t="shared" si="31"/>
        <v>I</v>
      </c>
      <c r="C182" s="51">
        <f t="shared" si="32"/>
        <v>54321.065600000002</v>
      </c>
      <c r="D182" s="15" t="str">
        <f t="shared" si="33"/>
        <v>vis</v>
      </c>
      <c r="E182" s="59">
        <f>VLOOKUP(C182,'Active 1'!C$21:E$973,3,FALSE)</f>
        <v>6862.9577838638806</v>
      </c>
      <c r="F182" s="4" t="s">
        <v>66</v>
      </c>
      <c r="G182" s="15" t="str">
        <f t="shared" si="34"/>
        <v>54321.0656</v>
      </c>
      <c r="H182" s="51">
        <f t="shared" si="35"/>
        <v>926</v>
      </c>
      <c r="I182" s="60" t="s">
        <v>609</v>
      </c>
      <c r="J182" s="61" t="s">
        <v>610</v>
      </c>
      <c r="K182" s="60" t="s">
        <v>611</v>
      </c>
      <c r="L182" s="60" t="s">
        <v>612</v>
      </c>
      <c r="M182" s="61" t="s">
        <v>531</v>
      </c>
      <c r="N182" s="61" t="s">
        <v>613</v>
      </c>
      <c r="O182" s="62" t="s">
        <v>557</v>
      </c>
      <c r="P182" s="63" t="s">
        <v>614</v>
      </c>
    </row>
    <row r="183" spans="1:16" ht="12.75" customHeight="1" thickBot="1" x14ac:dyDescent="0.25">
      <c r="A183" s="51" t="str">
        <f t="shared" si="30"/>
        <v>VSB 50 </v>
      </c>
      <c r="B183" s="4" t="str">
        <f t="shared" si="31"/>
        <v>I</v>
      </c>
      <c r="C183" s="51">
        <f t="shared" si="32"/>
        <v>55088.024799999999</v>
      </c>
      <c r="D183" s="15" t="str">
        <f t="shared" si="33"/>
        <v>vis</v>
      </c>
      <c r="E183" s="59">
        <f>VLOOKUP(C183,'Active 1'!C$21:E$973,3,FALSE)</f>
        <v>7252.951448036556</v>
      </c>
      <c r="F183" s="4" t="s">
        <v>66</v>
      </c>
      <c r="G183" s="15" t="str">
        <f t="shared" si="34"/>
        <v>55088.0248</v>
      </c>
      <c r="H183" s="51">
        <f t="shared" si="35"/>
        <v>1316</v>
      </c>
      <c r="I183" s="60" t="s">
        <v>639</v>
      </c>
      <c r="J183" s="61" t="s">
        <v>640</v>
      </c>
      <c r="K183" s="60" t="s">
        <v>641</v>
      </c>
      <c r="L183" s="60" t="s">
        <v>642</v>
      </c>
      <c r="M183" s="61" t="s">
        <v>531</v>
      </c>
      <c r="N183" s="61" t="s">
        <v>613</v>
      </c>
      <c r="O183" s="62" t="s">
        <v>557</v>
      </c>
      <c r="P183" s="63" t="s">
        <v>643</v>
      </c>
    </row>
    <row r="184" spans="1:16" ht="12.75" customHeight="1" thickBot="1" x14ac:dyDescent="0.25">
      <c r="A184" s="51" t="str">
        <f t="shared" si="30"/>
        <v>VSB 50 </v>
      </c>
      <c r="B184" s="4" t="str">
        <f t="shared" si="31"/>
        <v>I</v>
      </c>
      <c r="C184" s="51">
        <f t="shared" si="32"/>
        <v>55091.957199999997</v>
      </c>
      <c r="D184" s="15" t="str">
        <f t="shared" si="33"/>
        <v>vis</v>
      </c>
      <c r="E184" s="59">
        <f>VLOOKUP(C184,'Active 1'!C$21:E$973,3,FALSE)</f>
        <v>7254.9510473437831</v>
      </c>
      <c r="F184" s="4" t="s">
        <v>66</v>
      </c>
      <c r="G184" s="15" t="str">
        <f t="shared" si="34"/>
        <v>55091.9572</v>
      </c>
      <c r="H184" s="51">
        <f t="shared" si="35"/>
        <v>1318</v>
      </c>
      <c r="I184" s="60" t="s">
        <v>644</v>
      </c>
      <c r="J184" s="61" t="s">
        <v>645</v>
      </c>
      <c r="K184" s="60" t="s">
        <v>646</v>
      </c>
      <c r="L184" s="60" t="s">
        <v>647</v>
      </c>
      <c r="M184" s="61" t="s">
        <v>531</v>
      </c>
      <c r="N184" s="61" t="s">
        <v>648</v>
      </c>
      <c r="O184" s="62" t="s">
        <v>557</v>
      </c>
      <c r="P184" s="63" t="s">
        <v>643</v>
      </c>
    </row>
    <row r="185" spans="1:16" x14ac:dyDescent="0.2">
      <c r="B185" s="4"/>
      <c r="E185" s="59"/>
      <c r="F185" s="4"/>
    </row>
    <row r="186" spans="1:16" x14ac:dyDescent="0.2">
      <c r="B186" s="4"/>
      <c r="E186" s="59"/>
      <c r="F186" s="4"/>
    </row>
    <row r="187" spans="1:16" x14ac:dyDescent="0.2">
      <c r="B187" s="4"/>
      <c r="E187" s="59"/>
      <c r="F187" s="4"/>
    </row>
    <row r="188" spans="1:16" x14ac:dyDescent="0.2">
      <c r="B188" s="4"/>
      <c r="E188" s="59"/>
      <c r="F188" s="4"/>
    </row>
    <row r="189" spans="1:16" x14ac:dyDescent="0.2">
      <c r="B189" s="4"/>
      <c r="E189" s="59"/>
      <c r="F189" s="4"/>
    </row>
    <row r="190" spans="1:16" x14ac:dyDescent="0.2">
      <c r="B190" s="4"/>
      <c r="E190" s="59"/>
      <c r="F190" s="4"/>
    </row>
    <row r="191" spans="1:16" x14ac:dyDescent="0.2">
      <c r="B191" s="4"/>
      <c r="E191" s="59"/>
      <c r="F191" s="4"/>
    </row>
    <row r="192" spans="1:16" x14ac:dyDescent="0.2">
      <c r="B192" s="4"/>
      <c r="E192" s="59"/>
      <c r="F192" s="4"/>
    </row>
    <row r="193" spans="2:6" x14ac:dyDescent="0.2">
      <c r="B193" s="4"/>
      <c r="E193" s="59"/>
      <c r="F193" s="4"/>
    </row>
    <row r="194" spans="2:6" x14ac:dyDescent="0.2">
      <c r="B194" s="4"/>
      <c r="E194" s="59"/>
      <c r="F194" s="4"/>
    </row>
    <row r="195" spans="2:6" x14ac:dyDescent="0.2">
      <c r="B195" s="4"/>
      <c r="E195" s="59"/>
      <c r="F195" s="4"/>
    </row>
    <row r="196" spans="2:6" x14ac:dyDescent="0.2">
      <c r="B196" s="4"/>
      <c r="E196" s="59"/>
      <c r="F196" s="4"/>
    </row>
    <row r="197" spans="2:6" x14ac:dyDescent="0.2">
      <c r="B197" s="4"/>
      <c r="E197" s="59"/>
      <c r="F197" s="4"/>
    </row>
    <row r="198" spans="2:6" x14ac:dyDescent="0.2">
      <c r="B198" s="4"/>
      <c r="E198" s="59"/>
      <c r="F198" s="4"/>
    </row>
    <row r="199" spans="2:6" x14ac:dyDescent="0.2">
      <c r="B199" s="4"/>
      <c r="E199" s="59"/>
      <c r="F199" s="4"/>
    </row>
    <row r="200" spans="2:6" x14ac:dyDescent="0.2">
      <c r="B200" s="4"/>
      <c r="E200" s="59"/>
      <c r="F200" s="4"/>
    </row>
    <row r="201" spans="2:6" x14ac:dyDescent="0.2">
      <c r="B201" s="4"/>
      <c r="E201" s="59"/>
      <c r="F201" s="4"/>
    </row>
    <row r="202" spans="2:6" x14ac:dyDescent="0.2">
      <c r="B202" s="4"/>
      <c r="E202" s="59"/>
      <c r="F202" s="4"/>
    </row>
    <row r="203" spans="2:6" x14ac:dyDescent="0.2">
      <c r="B203" s="4"/>
      <c r="E203" s="59"/>
      <c r="F203" s="4"/>
    </row>
    <row r="204" spans="2:6" x14ac:dyDescent="0.2">
      <c r="B204" s="4"/>
      <c r="E204" s="59"/>
      <c r="F204" s="4"/>
    </row>
    <row r="205" spans="2:6" x14ac:dyDescent="0.2">
      <c r="B205" s="4"/>
      <c r="E205" s="59"/>
      <c r="F205" s="4"/>
    </row>
    <row r="206" spans="2:6" x14ac:dyDescent="0.2">
      <c r="B206" s="4"/>
      <c r="E206" s="59"/>
      <c r="F206" s="4"/>
    </row>
    <row r="207" spans="2:6" x14ac:dyDescent="0.2">
      <c r="B207" s="4"/>
      <c r="E207" s="59"/>
      <c r="F207" s="4"/>
    </row>
    <row r="208" spans="2:6" x14ac:dyDescent="0.2">
      <c r="B208" s="4"/>
      <c r="E208" s="59"/>
      <c r="F208" s="4"/>
    </row>
    <row r="209" spans="2:6" x14ac:dyDescent="0.2">
      <c r="B209" s="4"/>
      <c r="E209" s="59"/>
      <c r="F209" s="4"/>
    </row>
    <row r="210" spans="2:6" x14ac:dyDescent="0.2">
      <c r="B210" s="4"/>
      <c r="E210" s="59"/>
      <c r="F210" s="4"/>
    </row>
    <row r="211" spans="2:6" x14ac:dyDescent="0.2">
      <c r="B211" s="4"/>
      <c r="E211" s="59"/>
      <c r="F211" s="4"/>
    </row>
    <row r="212" spans="2:6" x14ac:dyDescent="0.2">
      <c r="B212" s="4"/>
      <c r="E212" s="59"/>
      <c r="F212" s="4"/>
    </row>
    <row r="213" spans="2:6" x14ac:dyDescent="0.2">
      <c r="B213" s="4"/>
      <c r="E213" s="59"/>
      <c r="F213" s="4"/>
    </row>
    <row r="214" spans="2:6" x14ac:dyDescent="0.2">
      <c r="B214" s="4"/>
      <c r="E214" s="59"/>
      <c r="F214" s="4"/>
    </row>
    <row r="215" spans="2:6" x14ac:dyDescent="0.2">
      <c r="B215" s="4"/>
      <c r="E215" s="59"/>
      <c r="F215" s="4"/>
    </row>
    <row r="216" spans="2:6" x14ac:dyDescent="0.2">
      <c r="B216" s="4"/>
      <c r="E216" s="59"/>
      <c r="F216" s="4"/>
    </row>
    <row r="217" spans="2:6" x14ac:dyDescent="0.2">
      <c r="B217" s="4"/>
      <c r="E217" s="59"/>
      <c r="F217" s="4"/>
    </row>
    <row r="218" spans="2:6" x14ac:dyDescent="0.2">
      <c r="B218" s="4"/>
      <c r="E218" s="59"/>
      <c r="F218" s="4"/>
    </row>
    <row r="219" spans="2:6" x14ac:dyDescent="0.2">
      <c r="B219" s="4"/>
      <c r="E219" s="59"/>
      <c r="F219" s="4"/>
    </row>
    <row r="220" spans="2:6" x14ac:dyDescent="0.2">
      <c r="B220" s="4"/>
      <c r="E220" s="59"/>
      <c r="F220" s="4"/>
    </row>
    <row r="221" spans="2:6" x14ac:dyDescent="0.2">
      <c r="B221" s="4"/>
      <c r="E221" s="59"/>
      <c r="F221" s="4"/>
    </row>
    <row r="222" spans="2:6" x14ac:dyDescent="0.2">
      <c r="B222" s="4"/>
      <c r="E222" s="59"/>
      <c r="F222" s="4"/>
    </row>
    <row r="223" spans="2:6" x14ac:dyDescent="0.2">
      <c r="B223" s="4"/>
      <c r="E223" s="59"/>
      <c r="F223" s="4"/>
    </row>
    <row r="224" spans="2:6" x14ac:dyDescent="0.2">
      <c r="B224" s="4"/>
      <c r="E224" s="59"/>
      <c r="F224" s="4"/>
    </row>
    <row r="225" spans="2:6" x14ac:dyDescent="0.2">
      <c r="B225" s="4"/>
      <c r="E225" s="59"/>
      <c r="F225" s="4"/>
    </row>
    <row r="226" spans="2:6" x14ac:dyDescent="0.2">
      <c r="B226" s="4"/>
      <c r="E226" s="59"/>
      <c r="F226" s="4"/>
    </row>
    <row r="227" spans="2:6" x14ac:dyDescent="0.2">
      <c r="B227" s="4"/>
      <c r="E227" s="59"/>
      <c r="F227" s="4"/>
    </row>
    <row r="228" spans="2:6" x14ac:dyDescent="0.2">
      <c r="B228" s="4"/>
      <c r="E228" s="59"/>
      <c r="F228" s="4"/>
    </row>
    <row r="229" spans="2:6" x14ac:dyDescent="0.2">
      <c r="B229" s="4"/>
      <c r="E229" s="59"/>
      <c r="F229" s="4"/>
    </row>
    <row r="230" spans="2:6" x14ac:dyDescent="0.2">
      <c r="B230" s="4"/>
      <c r="E230" s="59"/>
      <c r="F230" s="4"/>
    </row>
    <row r="231" spans="2:6" x14ac:dyDescent="0.2">
      <c r="B231" s="4"/>
      <c r="E231" s="59"/>
      <c r="F231" s="4"/>
    </row>
    <row r="232" spans="2:6" x14ac:dyDescent="0.2">
      <c r="B232" s="4"/>
      <c r="E232" s="59"/>
      <c r="F232" s="4"/>
    </row>
    <row r="233" spans="2:6" x14ac:dyDescent="0.2">
      <c r="B233" s="4"/>
      <c r="E233" s="59"/>
      <c r="F233" s="4"/>
    </row>
    <row r="234" spans="2:6" x14ac:dyDescent="0.2">
      <c r="B234" s="4"/>
      <c r="E234" s="59"/>
      <c r="F234" s="4"/>
    </row>
    <row r="235" spans="2:6" x14ac:dyDescent="0.2">
      <c r="B235" s="4"/>
      <c r="E235" s="59"/>
      <c r="F235" s="4"/>
    </row>
    <row r="236" spans="2:6" x14ac:dyDescent="0.2">
      <c r="B236" s="4"/>
      <c r="E236" s="59"/>
      <c r="F236" s="4"/>
    </row>
    <row r="237" spans="2:6" x14ac:dyDescent="0.2">
      <c r="B237" s="4"/>
      <c r="E237" s="59"/>
      <c r="F237" s="4"/>
    </row>
    <row r="238" spans="2:6" x14ac:dyDescent="0.2">
      <c r="B238" s="4"/>
      <c r="E238" s="59"/>
      <c r="F238" s="4"/>
    </row>
    <row r="239" spans="2:6" x14ac:dyDescent="0.2">
      <c r="B239" s="4"/>
      <c r="E239" s="59"/>
      <c r="F239" s="4"/>
    </row>
    <row r="240" spans="2:6" x14ac:dyDescent="0.2">
      <c r="B240" s="4"/>
      <c r="E240" s="59"/>
      <c r="F240" s="4"/>
    </row>
    <row r="241" spans="2:6" x14ac:dyDescent="0.2">
      <c r="B241" s="4"/>
      <c r="E241" s="59"/>
      <c r="F241" s="4"/>
    </row>
    <row r="242" spans="2:6" x14ac:dyDescent="0.2">
      <c r="B242" s="4"/>
      <c r="E242" s="59"/>
      <c r="F242" s="4"/>
    </row>
    <row r="243" spans="2:6" x14ac:dyDescent="0.2">
      <c r="B243" s="4"/>
      <c r="E243" s="59"/>
      <c r="F243" s="4"/>
    </row>
    <row r="244" spans="2:6" x14ac:dyDescent="0.2">
      <c r="B244" s="4"/>
      <c r="E244" s="59"/>
      <c r="F244" s="4"/>
    </row>
    <row r="245" spans="2:6" x14ac:dyDescent="0.2">
      <c r="B245" s="4"/>
      <c r="E245" s="59"/>
      <c r="F245" s="4"/>
    </row>
    <row r="246" spans="2:6" x14ac:dyDescent="0.2">
      <c r="B246" s="4"/>
      <c r="E246" s="59"/>
      <c r="F246" s="4"/>
    </row>
    <row r="247" spans="2:6" x14ac:dyDescent="0.2">
      <c r="B247" s="4"/>
      <c r="E247" s="59"/>
      <c r="F247" s="4"/>
    </row>
    <row r="248" spans="2:6" x14ac:dyDescent="0.2">
      <c r="B248" s="4"/>
      <c r="E248" s="59"/>
      <c r="F248" s="4"/>
    </row>
    <row r="249" spans="2:6" x14ac:dyDescent="0.2">
      <c r="B249" s="4"/>
      <c r="E249" s="59"/>
      <c r="F249" s="4"/>
    </row>
    <row r="250" spans="2:6" x14ac:dyDescent="0.2">
      <c r="B250" s="4"/>
      <c r="E250" s="59"/>
      <c r="F250" s="4"/>
    </row>
    <row r="251" spans="2:6" x14ac:dyDescent="0.2">
      <c r="B251" s="4"/>
      <c r="E251" s="59"/>
      <c r="F251" s="4"/>
    </row>
    <row r="252" spans="2:6" x14ac:dyDescent="0.2">
      <c r="B252" s="4"/>
      <c r="E252" s="59"/>
      <c r="F252" s="4"/>
    </row>
    <row r="253" spans="2:6" x14ac:dyDescent="0.2">
      <c r="B253" s="4"/>
      <c r="E253" s="59"/>
      <c r="F253" s="4"/>
    </row>
    <row r="254" spans="2:6" x14ac:dyDescent="0.2">
      <c r="B254" s="4"/>
      <c r="E254" s="59"/>
      <c r="F254" s="4"/>
    </row>
    <row r="255" spans="2:6" x14ac:dyDescent="0.2">
      <c r="B255" s="4"/>
      <c r="E255" s="59"/>
      <c r="F255" s="4"/>
    </row>
    <row r="256" spans="2:6" x14ac:dyDescent="0.2">
      <c r="B256" s="4"/>
      <c r="E256" s="59"/>
      <c r="F256" s="4"/>
    </row>
    <row r="257" spans="2:6" x14ac:dyDescent="0.2">
      <c r="B257" s="4"/>
      <c r="E257" s="59"/>
      <c r="F257" s="4"/>
    </row>
    <row r="258" spans="2:6" x14ac:dyDescent="0.2">
      <c r="B258" s="4"/>
      <c r="E258" s="59"/>
      <c r="F258" s="4"/>
    </row>
    <row r="259" spans="2:6" x14ac:dyDescent="0.2">
      <c r="B259" s="4"/>
      <c r="E259" s="59"/>
      <c r="F259" s="4"/>
    </row>
    <row r="260" spans="2:6" x14ac:dyDescent="0.2">
      <c r="B260" s="4"/>
      <c r="E260" s="59"/>
      <c r="F260" s="4"/>
    </row>
    <row r="261" spans="2:6" x14ac:dyDescent="0.2">
      <c r="B261" s="4"/>
      <c r="E261" s="59"/>
      <c r="F261" s="4"/>
    </row>
    <row r="262" spans="2:6" x14ac:dyDescent="0.2">
      <c r="B262" s="4"/>
      <c r="E262" s="59"/>
      <c r="F262" s="4"/>
    </row>
    <row r="263" spans="2:6" x14ac:dyDescent="0.2">
      <c r="B263" s="4"/>
      <c r="E263" s="59"/>
      <c r="F263" s="4"/>
    </row>
    <row r="264" spans="2:6" x14ac:dyDescent="0.2">
      <c r="B264" s="4"/>
      <c r="E264" s="59"/>
      <c r="F264" s="4"/>
    </row>
    <row r="265" spans="2:6" x14ac:dyDescent="0.2">
      <c r="B265" s="4"/>
      <c r="E265" s="59"/>
      <c r="F265" s="4"/>
    </row>
    <row r="266" spans="2:6" x14ac:dyDescent="0.2">
      <c r="B266" s="4"/>
      <c r="E266" s="59"/>
      <c r="F266" s="4"/>
    </row>
    <row r="267" spans="2:6" x14ac:dyDescent="0.2">
      <c r="B267" s="4"/>
      <c r="E267" s="59"/>
      <c r="F267" s="4"/>
    </row>
    <row r="268" spans="2:6" x14ac:dyDescent="0.2">
      <c r="B268" s="4"/>
      <c r="E268" s="59"/>
      <c r="F268" s="4"/>
    </row>
    <row r="269" spans="2:6" x14ac:dyDescent="0.2">
      <c r="B269" s="4"/>
      <c r="E269" s="59"/>
      <c r="F269" s="4"/>
    </row>
    <row r="270" spans="2:6" x14ac:dyDescent="0.2">
      <c r="B270" s="4"/>
      <c r="E270" s="59"/>
      <c r="F270" s="4"/>
    </row>
    <row r="271" spans="2:6" x14ac:dyDescent="0.2">
      <c r="B271" s="4"/>
      <c r="E271" s="59"/>
      <c r="F271" s="4"/>
    </row>
    <row r="272" spans="2:6" x14ac:dyDescent="0.2">
      <c r="B272" s="4"/>
      <c r="E272" s="59"/>
      <c r="F272" s="4"/>
    </row>
    <row r="273" spans="2:6" x14ac:dyDescent="0.2">
      <c r="B273" s="4"/>
      <c r="E273" s="59"/>
      <c r="F273" s="4"/>
    </row>
    <row r="274" spans="2:6" x14ac:dyDescent="0.2">
      <c r="B274" s="4"/>
      <c r="E274" s="59"/>
      <c r="F274" s="4"/>
    </row>
    <row r="275" spans="2:6" x14ac:dyDescent="0.2">
      <c r="B275" s="4"/>
      <c r="E275" s="59"/>
      <c r="F275" s="4"/>
    </row>
    <row r="276" spans="2:6" x14ac:dyDescent="0.2">
      <c r="B276" s="4"/>
      <c r="E276" s="59"/>
      <c r="F276" s="4"/>
    </row>
    <row r="277" spans="2:6" x14ac:dyDescent="0.2">
      <c r="B277" s="4"/>
      <c r="E277" s="59"/>
      <c r="F277" s="4"/>
    </row>
    <row r="278" spans="2:6" x14ac:dyDescent="0.2">
      <c r="B278" s="4"/>
      <c r="E278" s="59"/>
      <c r="F278" s="4"/>
    </row>
    <row r="279" spans="2:6" x14ac:dyDescent="0.2">
      <c r="B279" s="4"/>
      <c r="E279" s="59"/>
      <c r="F279" s="4"/>
    </row>
    <row r="280" spans="2:6" x14ac:dyDescent="0.2">
      <c r="B280" s="4"/>
      <c r="E280" s="59"/>
      <c r="F280" s="4"/>
    </row>
    <row r="281" spans="2:6" x14ac:dyDescent="0.2">
      <c r="B281" s="4"/>
      <c r="E281" s="59"/>
      <c r="F281" s="4"/>
    </row>
    <row r="282" spans="2:6" x14ac:dyDescent="0.2">
      <c r="B282" s="4"/>
      <c r="E282" s="59"/>
      <c r="F282" s="4"/>
    </row>
    <row r="283" spans="2:6" x14ac:dyDescent="0.2">
      <c r="B283" s="4"/>
      <c r="E283" s="59"/>
      <c r="F283" s="4"/>
    </row>
    <row r="284" spans="2:6" x14ac:dyDescent="0.2">
      <c r="B284" s="4"/>
      <c r="E284" s="59"/>
      <c r="F284" s="4"/>
    </row>
    <row r="285" spans="2:6" x14ac:dyDescent="0.2">
      <c r="B285" s="4"/>
      <c r="E285" s="59"/>
      <c r="F285" s="4"/>
    </row>
    <row r="286" spans="2:6" x14ac:dyDescent="0.2">
      <c r="B286" s="4"/>
      <c r="E286" s="59"/>
      <c r="F286" s="4"/>
    </row>
    <row r="287" spans="2:6" x14ac:dyDescent="0.2">
      <c r="B287" s="4"/>
      <c r="E287" s="59"/>
      <c r="F287" s="4"/>
    </row>
    <row r="288" spans="2:6" x14ac:dyDescent="0.2">
      <c r="B288" s="4"/>
      <c r="E288" s="59"/>
      <c r="F288" s="4"/>
    </row>
    <row r="289" spans="2:6" x14ac:dyDescent="0.2">
      <c r="B289" s="4"/>
      <c r="E289" s="59"/>
      <c r="F289" s="4"/>
    </row>
    <row r="290" spans="2:6" x14ac:dyDescent="0.2">
      <c r="B290" s="4"/>
      <c r="E290" s="59"/>
      <c r="F290" s="4"/>
    </row>
    <row r="291" spans="2:6" x14ac:dyDescent="0.2">
      <c r="B291" s="4"/>
      <c r="E291" s="59"/>
      <c r="F291" s="4"/>
    </row>
    <row r="292" spans="2:6" x14ac:dyDescent="0.2">
      <c r="B292" s="4"/>
      <c r="E292" s="59"/>
      <c r="F292" s="4"/>
    </row>
    <row r="293" spans="2:6" x14ac:dyDescent="0.2">
      <c r="B293" s="4"/>
      <c r="E293" s="59"/>
      <c r="F293" s="4"/>
    </row>
    <row r="294" spans="2:6" x14ac:dyDescent="0.2">
      <c r="B294" s="4"/>
      <c r="E294" s="59"/>
      <c r="F294" s="4"/>
    </row>
    <row r="295" spans="2:6" x14ac:dyDescent="0.2">
      <c r="B295" s="4"/>
      <c r="E295" s="59"/>
      <c r="F295" s="4"/>
    </row>
    <row r="296" spans="2:6" x14ac:dyDescent="0.2">
      <c r="B296" s="4"/>
      <c r="E296" s="59"/>
      <c r="F296" s="4"/>
    </row>
    <row r="297" spans="2:6" x14ac:dyDescent="0.2">
      <c r="B297" s="4"/>
      <c r="E297" s="59"/>
      <c r="F297" s="4"/>
    </row>
    <row r="298" spans="2:6" x14ac:dyDescent="0.2">
      <c r="B298" s="4"/>
      <c r="E298" s="59"/>
      <c r="F298" s="4"/>
    </row>
    <row r="299" spans="2:6" x14ac:dyDescent="0.2">
      <c r="B299" s="4"/>
      <c r="E299" s="59"/>
      <c r="F299" s="4"/>
    </row>
    <row r="300" spans="2:6" x14ac:dyDescent="0.2">
      <c r="B300" s="4"/>
      <c r="E300" s="59"/>
      <c r="F300" s="4"/>
    </row>
    <row r="301" spans="2:6" x14ac:dyDescent="0.2">
      <c r="B301" s="4"/>
      <c r="E301" s="59"/>
      <c r="F301" s="4"/>
    </row>
    <row r="302" spans="2:6" x14ac:dyDescent="0.2">
      <c r="B302" s="4"/>
      <c r="E302" s="59"/>
      <c r="F302" s="4"/>
    </row>
    <row r="303" spans="2:6" x14ac:dyDescent="0.2">
      <c r="B303" s="4"/>
      <c r="E303" s="59"/>
      <c r="F303" s="4"/>
    </row>
    <row r="304" spans="2:6" x14ac:dyDescent="0.2">
      <c r="B304" s="4"/>
      <c r="E304" s="59"/>
      <c r="F304" s="4"/>
    </row>
    <row r="305" spans="2:6" x14ac:dyDescent="0.2">
      <c r="B305" s="4"/>
      <c r="E305" s="59"/>
      <c r="F305" s="4"/>
    </row>
    <row r="306" spans="2:6" x14ac:dyDescent="0.2">
      <c r="B306" s="4"/>
      <c r="E306" s="59"/>
      <c r="F306" s="4"/>
    </row>
    <row r="307" spans="2:6" x14ac:dyDescent="0.2">
      <c r="B307" s="4"/>
      <c r="E307" s="59"/>
      <c r="F307" s="4"/>
    </row>
    <row r="308" spans="2:6" x14ac:dyDescent="0.2">
      <c r="B308" s="4"/>
      <c r="E308" s="59"/>
      <c r="F308" s="4"/>
    </row>
    <row r="309" spans="2:6" x14ac:dyDescent="0.2">
      <c r="B309" s="4"/>
      <c r="E309" s="59"/>
      <c r="F309" s="4"/>
    </row>
    <row r="310" spans="2:6" x14ac:dyDescent="0.2">
      <c r="B310" s="4"/>
      <c r="E310" s="59"/>
      <c r="F310" s="4"/>
    </row>
    <row r="311" spans="2:6" x14ac:dyDescent="0.2">
      <c r="B311" s="4"/>
      <c r="E311" s="59"/>
      <c r="F311" s="4"/>
    </row>
    <row r="312" spans="2:6" x14ac:dyDescent="0.2">
      <c r="B312" s="4"/>
      <c r="E312" s="59"/>
      <c r="F312" s="4"/>
    </row>
    <row r="313" spans="2:6" x14ac:dyDescent="0.2">
      <c r="B313" s="4"/>
      <c r="E313" s="59"/>
      <c r="F313" s="4"/>
    </row>
    <row r="314" spans="2:6" x14ac:dyDescent="0.2">
      <c r="B314" s="4"/>
      <c r="E314" s="59"/>
      <c r="F314" s="4"/>
    </row>
    <row r="315" spans="2:6" x14ac:dyDescent="0.2">
      <c r="B315" s="4"/>
      <c r="E315" s="59"/>
      <c r="F315" s="4"/>
    </row>
    <row r="316" spans="2:6" x14ac:dyDescent="0.2">
      <c r="B316" s="4"/>
      <c r="E316" s="59"/>
      <c r="F316" s="4"/>
    </row>
    <row r="317" spans="2:6" x14ac:dyDescent="0.2">
      <c r="B317" s="4"/>
      <c r="E317" s="59"/>
      <c r="F317" s="4"/>
    </row>
    <row r="318" spans="2:6" x14ac:dyDescent="0.2">
      <c r="B318" s="4"/>
      <c r="E318" s="59"/>
      <c r="F318" s="4"/>
    </row>
    <row r="319" spans="2:6" x14ac:dyDescent="0.2">
      <c r="B319" s="4"/>
      <c r="E319" s="59"/>
      <c r="F319" s="4"/>
    </row>
    <row r="320" spans="2:6" x14ac:dyDescent="0.2">
      <c r="B320" s="4"/>
      <c r="E320" s="59"/>
      <c r="F320" s="4"/>
    </row>
    <row r="321" spans="2:6" x14ac:dyDescent="0.2">
      <c r="B321" s="4"/>
      <c r="E321" s="59"/>
      <c r="F321" s="4"/>
    </row>
    <row r="322" spans="2:6" x14ac:dyDescent="0.2">
      <c r="B322" s="4"/>
      <c r="E322" s="59"/>
      <c r="F322" s="4"/>
    </row>
    <row r="323" spans="2:6" x14ac:dyDescent="0.2">
      <c r="B323" s="4"/>
      <c r="E323" s="59"/>
      <c r="F323" s="4"/>
    </row>
    <row r="324" spans="2:6" x14ac:dyDescent="0.2">
      <c r="B324" s="4"/>
      <c r="E324" s="59"/>
      <c r="F324" s="4"/>
    </row>
    <row r="325" spans="2:6" x14ac:dyDescent="0.2">
      <c r="B325" s="4"/>
      <c r="E325" s="59"/>
      <c r="F325" s="4"/>
    </row>
    <row r="326" spans="2:6" x14ac:dyDescent="0.2">
      <c r="B326" s="4"/>
      <c r="E326" s="59"/>
      <c r="F326" s="4"/>
    </row>
    <row r="327" spans="2:6" x14ac:dyDescent="0.2">
      <c r="B327" s="4"/>
      <c r="E327" s="59"/>
      <c r="F327" s="4"/>
    </row>
    <row r="328" spans="2:6" x14ac:dyDescent="0.2">
      <c r="B328" s="4"/>
      <c r="E328" s="59"/>
      <c r="F328" s="4"/>
    </row>
    <row r="329" spans="2:6" x14ac:dyDescent="0.2">
      <c r="B329" s="4"/>
      <c r="E329" s="59"/>
      <c r="F329" s="4"/>
    </row>
    <row r="330" spans="2:6" x14ac:dyDescent="0.2">
      <c r="B330" s="4"/>
      <c r="E330" s="59"/>
      <c r="F330" s="4"/>
    </row>
    <row r="331" spans="2:6" x14ac:dyDescent="0.2">
      <c r="B331" s="4"/>
      <c r="E331" s="59"/>
      <c r="F331" s="4"/>
    </row>
    <row r="332" spans="2:6" x14ac:dyDescent="0.2">
      <c r="B332" s="4"/>
      <c r="E332" s="59"/>
      <c r="F332" s="4"/>
    </row>
    <row r="333" spans="2:6" x14ac:dyDescent="0.2">
      <c r="B333" s="4"/>
      <c r="E333" s="59"/>
      <c r="F333" s="4"/>
    </row>
    <row r="334" spans="2:6" x14ac:dyDescent="0.2">
      <c r="B334" s="4"/>
      <c r="E334" s="59"/>
      <c r="F334" s="4"/>
    </row>
    <row r="335" spans="2:6" x14ac:dyDescent="0.2">
      <c r="B335" s="4"/>
      <c r="E335" s="59"/>
      <c r="F335" s="4"/>
    </row>
    <row r="336" spans="2:6" x14ac:dyDescent="0.2">
      <c r="B336" s="4"/>
      <c r="E336" s="59"/>
      <c r="F336" s="4"/>
    </row>
    <row r="337" spans="2:6" x14ac:dyDescent="0.2">
      <c r="B337" s="4"/>
      <c r="E337" s="59"/>
      <c r="F337" s="4"/>
    </row>
    <row r="338" spans="2:6" x14ac:dyDescent="0.2">
      <c r="B338" s="4"/>
      <c r="E338" s="59"/>
      <c r="F338" s="4"/>
    </row>
    <row r="339" spans="2:6" x14ac:dyDescent="0.2">
      <c r="B339" s="4"/>
      <c r="E339" s="59"/>
      <c r="F339" s="4"/>
    </row>
    <row r="340" spans="2:6" x14ac:dyDescent="0.2">
      <c r="B340" s="4"/>
      <c r="E340" s="59"/>
      <c r="F340" s="4"/>
    </row>
    <row r="341" spans="2:6" x14ac:dyDescent="0.2">
      <c r="B341" s="4"/>
      <c r="E341" s="59"/>
      <c r="F341" s="4"/>
    </row>
    <row r="342" spans="2:6" x14ac:dyDescent="0.2">
      <c r="B342" s="4"/>
      <c r="E342" s="59"/>
      <c r="F342" s="4"/>
    </row>
    <row r="343" spans="2:6" x14ac:dyDescent="0.2">
      <c r="B343" s="4"/>
      <c r="E343" s="59"/>
      <c r="F343" s="4"/>
    </row>
    <row r="344" spans="2:6" x14ac:dyDescent="0.2">
      <c r="B344" s="4"/>
      <c r="E344" s="59"/>
      <c r="F344" s="4"/>
    </row>
    <row r="345" spans="2:6" x14ac:dyDescent="0.2">
      <c r="B345" s="4"/>
      <c r="E345" s="59"/>
      <c r="F345" s="4"/>
    </row>
    <row r="346" spans="2:6" x14ac:dyDescent="0.2">
      <c r="B346" s="4"/>
      <c r="E346" s="59"/>
      <c r="F346" s="4"/>
    </row>
    <row r="347" spans="2:6" x14ac:dyDescent="0.2">
      <c r="B347" s="4"/>
      <c r="E347" s="59"/>
      <c r="F347" s="4"/>
    </row>
    <row r="348" spans="2:6" x14ac:dyDescent="0.2">
      <c r="B348" s="4"/>
      <c r="F348" s="4"/>
    </row>
    <row r="349" spans="2:6" x14ac:dyDescent="0.2">
      <c r="B349" s="4"/>
      <c r="F349" s="4"/>
    </row>
    <row r="350" spans="2:6" x14ac:dyDescent="0.2">
      <c r="B350" s="4"/>
      <c r="F350" s="4"/>
    </row>
    <row r="351" spans="2:6" x14ac:dyDescent="0.2">
      <c r="B351" s="4"/>
      <c r="F351" s="4"/>
    </row>
    <row r="352" spans="2:6" x14ac:dyDescent="0.2">
      <c r="B352" s="4"/>
      <c r="F352" s="4"/>
    </row>
    <row r="353" spans="2:6" x14ac:dyDescent="0.2">
      <c r="B353" s="4"/>
      <c r="F353" s="4"/>
    </row>
    <row r="354" spans="2:6" x14ac:dyDescent="0.2">
      <c r="B354" s="4"/>
      <c r="F354" s="4"/>
    </row>
    <row r="355" spans="2:6" x14ac:dyDescent="0.2">
      <c r="B355" s="4"/>
      <c r="F355" s="4"/>
    </row>
    <row r="356" spans="2:6" x14ac:dyDescent="0.2">
      <c r="B356" s="4"/>
      <c r="F356" s="4"/>
    </row>
    <row r="357" spans="2:6" x14ac:dyDescent="0.2">
      <c r="B357" s="4"/>
      <c r="F357" s="4"/>
    </row>
    <row r="358" spans="2:6" x14ac:dyDescent="0.2">
      <c r="B358" s="4"/>
      <c r="F358" s="4"/>
    </row>
    <row r="359" spans="2:6" x14ac:dyDescent="0.2">
      <c r="B359" s="4"/>
      <c r="F359" s="4"/>
    </row>
    <row r="360" spans="2:6" x14ac:dyDescent="0.2">
      <c r="B360" s="4"/>
      <c r="F360" s="4"/>
    </row>
    <row r="361" spans="2:6" x14ac:dyDescent="0.2">
      <c r="B361" s="4"/>
      <c r="F361" s="4"/>
    </row>
    <row r="362" spans="2:6" x14ac:dyDescent="0.2">
      <c r="B362" s="4"/>
      <c r="F362" s="4"/>
    </row>
    <row r="363" spans="2:6" x14ac:dyDescent="0.2">
      <c r="B363" s="4"/>
      <c r="F363" s="4"/>
    </row>
    <row r="364" spans="2:6" x14ac:dyDescent="0.2">
      <c r="B364" s="4"/>
      <c r="F364" s="4"/>
    </row>
    <row r="365" spans="2:6" x14ac:dyDescent="0.2">
      <c r="B365" s="4"/>
      <c r="F365" s="4"/>
    </row>
    <row r="366" spans="2:6" x14ac:dyDescent="0.2">
      <c r="B366" s="4"/>
      <c r="F366" s="4"/>
    </row>
    <row r="367" spans="2:6" x14ac:dyDescent="0.2">
      <c r="B367" s="4"/>
      <c r="F367" s="4"/>
    </row>
    <row r="368" spans="2:6" x14ac:dyDescent="0.2">
      <c r="B368" s="4"/>
      <c r="F368" s="4"/>
    </row>
    <row r="369" spans="2:6" x14ac:dyDescent="0.2">
      <c r="B369" s="4"/>
      <c r="F369" s="4"/>
    </row>
    <row r="370" spans="2:6" x14ac:dyDescent="0.2">
      <c r="B370" s="4"/>
      <c r="F370" s="4"/>
    </row>
    <row r="371" spans="2:6" x14ac:dyDescent="0.2">
      <c r="B371" s="4"/>
      <c r="F371" s="4"/>
    </row>
    <row r="372" spans="2:6" x14ac:dyDescent="0.2">
      <c r="B372" s="4"/>
      <c r="F372" s="4"/>
    </row>
    <row r="373" spans="2:6" x14ac:dyDescent="0.2">
      <c r="B373" s="4"/>
      <c r="F373" s="4"/>
    </row>
    <row r="374" spans="2:6" x14ac:dyDescent="0.2">
      <c r="B374" s="4"/>
      <c r="F374" s="4"/>
    </row>
    <row r="375" spans="2:6" x14ac:dyDescent="0.2">
      <c r="B375" s="4"/>
      <c r="F375" s="4"/>
    </row>
    <row r="376" spans="2:6" x14ac:dyDescent="0.2">
      <c r="B376" s="4"/>
      <c r="F376" s="4"/>
    </row>
    <row r="377" spans="2:6" x14ac:dyDescent="0.2">
      <c r="B377" s="4"/>
      <c r="F377" s="4"/>
    </row>
    <row r="378" spans="2:6" x14ac:dyDescent="0.2">
      <c r="B378" s="4"/>
      <c r="F378" s="4"/>
    </row>
    <row r="379" spans="2:6" x14ac:dyDescent="0.2">
      <c r="B379" s="4"/>
      <c r="F379" s="4"/>
    </row>
    <row r="380" spans="2:6" x14ac:dyDescent="0.2">
      <c r="B380" s="4"/>
      <c r="F380" s="4"/>
    </row>
    <row r="381" spans="2:6" x14ac:dyDescent="0.2">
      <c r="B381" s="4"/>
      <c r="F381" s="4"/>
    </row>
    <row r="382" spans="2:6" x14ac:dyDescent="0.2">
      <c r="B382" s="4"/>
      <c r="F382" s="4"/>
    </row>
    <row r="383" spans="2:6" x14ac:dyDescent="0.2">
      <c r="B383" s="4"/>
      <c r="F383" s="4"/>
    </row>
    <row r="384" spans="2:6" x14ac:dyDescent="0.2">
      <c r="B384" s="4"/>
      <c r="F384" s="4"/>
    </row>
    <row r="385" spans="2:6" x14ac:dyDescent="0.2">
      <c r="B385" s="4"/>
      <c r="F385" s="4"/>
    </row>
    <row r="386" spans="2:6" x14ac:dyDescent="0.2">
      <c r="B386" s="4"/>
      <c r="F386" s="4"/>
    </row>
    <row r="387" spans="2:6" x14ac:dyDescent="0.2">
      <c r="B387" s="4"/>
      <c r="F387" s="4"/>
    </row>
    <row r="388" spans="2:6" x14ac:dyDescent="0.2">
      <c r="B388" s="4"/>
      <c r="F388" s="4"/>
    </row>
    <row r="389" spans="2:6" x14ac:dyDescent="0.2">
      <c r="B389" s="4"/>
      <c r="F389" s="4"/>
    </row>
    <row r="390" spans="2:6" x14ac:dyDescent="0.2">
      <c r="B390" s="4"/>
      <c r="F390" s="4"/>
    </row>
    <row r="391" spans="2:6" x14ac:dyDescent="0.2">
      <c r="B391" s="4"/>
      <c r="F391" s="4"/>
    </row>
    <row r="392" spans="2:6" x14ac:dyDescent="0.2">
      <c r="B392" s="4"/>
      <c r="F392" s="4"/>
    </row>
    <row r="393" spans="2:6" x14ac:dyDescent="0.2">
      <c r="B393" s="4"/>
      <c r="F393" s="4"/>
    </row>
    <row r="394" spans="2:6" x14ac:dyDescent="0.2">
      <c r="B394" s="4"/>
      <c r="F394" s="4"/>
    </row>
    <row r="395" spans="2:6" x14ac:dyDescent="0.2">
      <c r="B395" s="4"/>
      <c r="F395" s="4"/>
    </row>
    <row r="396" spans="2:6" x14ac:dyDescent="0.2">
      <c r="B396" s="4"/>
      <c r="F396" s="4"/>
    </row>
    <row r="397" spans="2:6" x14ac:dyDescent="0.2">
      <c r="B397" s="4"/>
      <c r="F397" s="4"/>
    </row>
    <row r="398" spans="2:6" x14ac:dyDescent="0.2">
      <c r="B398" s="4"/>
      <c r="F398" s="4"/>
    </row>
    <row r="399" spans="2:6" x14ac:dyDescent="0.2">
      <c r="B399" s="4"/>
      <c r="F399" s="4"/>
    </row>
    <row r="400" spans="2:6" x14ac:dyDescent="0.2">
      <c r="B400" s="4"/>
      <c r="F400" s="4"/>
    </row>
    <row r="401" spans="2:6" x14ac:dyDescent="0.2">
      <c r="B401" s="4"/>
      <c r="F401" s="4"/>
    </row>
    <row r="402" spans="2:6" x14ac:dyDescent="0.2">
      <c r="B402" s="4"/>
      <c r="F402" s="4"/>
    </row>
    <row r="403" spans="2:6" x14ac:dyDescent="0.2">
      <c r="B403" s="4"/>
      <c r="F403" s="4"/>
    </row>
    <row r="404" spans="2:6" x14ac:dyDescent="0.2">
      <c r="B404" s="4"/>
      <c r="F404" s="4"/>
    </row>
    <row r="405" spans="2:6" x14ac:dyDescent="0.2">
      <c r="B405" s="4"/>
      <c r="F405" s="4"/>
    </row>
    <row r="406" spans="2:6" x14ac:dyDescent="0.2">
      <c r="B406" s="4"/>
      <c r="F406" s="4"/>
    </row>
    <row r="407" spans="2:6" x14ac:dyDescent="0.2">
      <c r="B407" s="4"/>
      <c r="F407" s="4"/>
    </row>
    <row r="408" spans="2:6" x14ac:dyDescent="0.2">
      <c r="B408" s="4"/>
      <c r="F408" s="4"/>
    </row>
    <row r="409" spans="2:6" x14ac:dyDescent="0.2">
      <c r="B409" s="4"/>
      <c r="F409" s="4"/>
    </row>
    <row r="410" spans="2:6" x14ac:dyDescent="0.2">
      <c r="B410" s="4"/>
      <c r="F410" s="4"/>
    </row>
    <row r="411" spans="2:6" x14ac:dyDescent="0.2">
      <c r="B411" s="4"/>
      <c r="F411" s="4"/>
    </row>
    <row r="412" spans="2:6" x14ac:dyDescent="0.2">
      <c r="B412" s="4"/>
      <c r="F412" s="4"/>
    </row>
    <row r="413" spans="2:6" x14ac:dyDescent="0.2">
      <c r="B413" s="4"/>
      <c r="F413" s="4"/>
    </row>
    <row r="414" spans="2:6" x14ac:dyDescent="0.2">
      <c r="B414" s="4"/>
      <c r="F414" s="4"/>
    </row>
    <row r="415" spans="2:6" x14ac:dyDescent="0.2">
      <c r="B415" s="4"/>
      <c r="F415" s="4"/>
    </row>
    <row r="416" spans="2:6" x14ac:dyDescent="0.2">
      <c r="B416" s="4"/>
      <c r="F416" s="4"/>
    </row>
    <row r="417" spans="2:6" x14ac:dyDescent="0.2">
      <c r="B417" s="4"/>
      <c r="F417" s="4"/>
    </row>
    <row r="418" spans="2:6" x14ac:dyDescent="0.2">
      <c r="B418" s="4"/>
      <c r="F418" s="4"/>
    </row>
    <row r="419" spans="2:6" x14ac:dyDescent="0.2">
      <c r="B419" s="4"/>
      <c r="F419" s="4"/>
    </row>
    <row r="420" spans="2:6" x14ac:dyDescent="0.2">
      <c r="B420" s="4"/>
      <c r="F420" s="4"/>
    </row>
    <row r="421" spans="2:6" x14ac:dyDescent="0.2">
      <c r="B421" s="4"/>
      <c r="F421" s="4"/>
    </row>
    <row r="422" spans="2:6" x14ac:dyDescent="0.2">
      <c r="B422" s="4"/>
      <c r="F422" s="4"/>
    </row>
    <row r="423" spans="2:6" x14ac:dyDescent="0.2">
      <c r="B423" s="4"/>
      <c r="F423" s="4"/>
    </row>
    <row r="424" spans="2:6" x14ac:dyDescent="0.2">
      <c r="B424" s="4"/>
      <c r="F424" s="4"/>
    </row>
    <row r="425" spans="2:6" x14ac:dyDescent="0.2">
      <c r="B425" s="4"/>
      <c r="F425" s="4"/>
    </row>
    <row r="426" spans="2:6" x14ac:dyDescent="0.2">
      <c r="B426" s="4"/>
      <c r="F426" s="4"/>
    </row>
    <row r="427" spans="2:6" x14ac:dyDescent="0.2">
      <c r="B427" s="4"/>
      <c r="F427" s="4"/>
    </row>
    <row r="428" spans="2:6" x14ac:dyDescent="0.2">
      <c r="B428" s="4"/>
      <c r="F428" s="4"/>
    </row>
    <row r="429" spans="2:6" x14ac:dyDescent="0.2">
      <c r="B429" s="4"/>
      <c r="F429" s="4"/>
    </row>
    <row r="430" spans="2:6" x14ac:dyDescent="0.2">
      <c r="B430" s="4"/>
      <c r="F430" s="4"/>
    </row>
    <row r="431" spans="2:6" x14ac:dyDescent="0.2">
      <c r="B431" s="4"/>
      <c r="F431" s="4"/>
    </row>
    <row r="432" spans="2:6" x14ac:dyDescent="0.2">
      <c r="B432" s="4"/>
      <c r="F432" s="4"/>
    </row>
    <row r="433" spans="2:6" x14ac:dyDescent="0.2">
      <c r="B433" s="4"/>
      <c r="F433" s="4"/>
    </row>
    <row r="434" spans="2:6" x14ac:dyDescent="0.2">
      <c r="B434" s="4"/>
      <c r="F434" s="4"/>
    </row>
    <row r="435" spans="2:6" x14ac:dyDescent="0.2">
      <c r="B435" s="4"/>
      <c r="F435" s="4"/>
    </row>
    <row r="436" spans="2:6" x14ac:dyDescent="0.2">
      <c r="B436" s="4"/>
      <c r="F436" s="4"/>
    </row>
    <row r="437" spans="2:6" x14ac:dyDescent="0.2">
      <c r="B437" s="4"/>
      <c r="F437" s="4"/>
    </row>
    <row r="438" spans="2:6" x14ac:dyDescent="0.2">
      <c r="B438" s="4"/>
      <c r="F438" s="4"/>
    </row>
    <row r="439" spans="2:6" x14ac:dyDescent="0.2">
      <c r="B439" s="4"/>
      <c r="F439" s="4"/>
    </row>
    <row r="440" spans="2:6" x14ac:dyDescent="0.2">
      <c r="B440" s="4"/>
      <c r="F440" s="4"/>
    </row>
    <row r="441" spans="2:6" x14ac:dyDescent="0.2">
      <c r="B441" s="4"/>
      <c r="F441" s="4"/>
    </row>
    <row r="442" spans="2:6" x14ac:dyDescent="0.2">
      <c r="B442" s="4"/>
      <c r="F442" s="4"/>
    </row>
    <row r="443" spans="2:6" x14ac:dyDescent="0.2">
      <c r="B443" s="4"/>
      <c r="F443" s="4"/>
    </row>
    <row r="444" spans="2:6" x14ac:dyDescent="0.2">
      <c r="B444" s="4"/>
      <c r="F444" s="4"/>
    </row>
    <row r="445" spans="2:6" x14ac:dyDescent="0.2">
      <c r="B445" s="4"/>
      <c r="F445" s="4"/>
    </row>
    <row r="446" spans="2:6" x14ac:dyDescent="0.2">
      <c r="B446" s="4"/>
      <c r="F446" s="4"/>
    </row>
    <row r="447" spans="2:6" x14ac:dyDescent="0.2">
      <c r="B447" s="4"/>
      <c r="F447" s="4"/>
    </row>
    <row r="448" spans="2:6" x14ac:dyDescent="0.2">
      <c r="B448" s="4"/>
      <c r="F448" s="4"/>
    </row>
    <row r="449" spans="2:6" x14ac:dyDescent="0.2">
      <c r="B449" s="4"/>
      <c r="F449" s="4"/>
    </row>
    <row r="450" spans="2:6" x14ac:dyDescent="0.2">
      <c r="B450" s="4"/>
      <c r="F450" s="4"/>
    </row>
    <row r="451" spans="2:6" x14ac:dyDescent="0.2">
      <c r="B451" s="4"/>
      <c r="F451" s="4"/>
    </row>
    <row r="452" spans="2:6" x14ac:dyDescent="0.2">
      <c r="B452" s="4"/>
      <c r="F452" s="4"/>
    </row>
    <row r="453" spans="2:6" x14ac:dyDescent="0.2">
      <c r="B453" s="4"/>
      <c r="F453" s="4"/>
    </row>
    <row r="454" spans="2:6" x14ac:dyDescent="0.2">
      <c r="B454" s="4"/>
      <c r="F454" s="4"/>
    </row>
    <row r="455" spans="2:6" x14ac:dyDescent="0.2">
      <c r="B455" s="4"/>
      <c r="F455" s="4"/>
    </row>
    <row r="456" spans="2:6" x14ac:dyDescent="0.2">
      <c r="B456" s="4"/>
      <c r="F456" s="4"/>
    </row>
    <row r="457" spans="2:6" x14ac:dyDescent="0.2">
      <c r="B457" s="4"/>
      <c r="F457" s="4"/>
    </row>
    <row r="458" spans="2:6" x14ac:dyDescent="0.2">
      <c r="B458" s="4"/>
      <c r="F458" s="4"/>
    </row>
    <row r="459" spans="2:6" x14ac:dyDescent="0.2">
      <c r="B459" s="4"/>
      <c r="F459" s="4"/>
    </row>
    <row r="460" spans="2:6" x14ac:dyDescent="0.2">
      <c r="B460" s="4"/>
      <c r="F460" s="4"/>
    </row>
    <row r="461" spans="2:6" x14ac:dyDescent="0.2">
      <c r="B461" s="4"/>
      <c r="F461" s="4"/>
    </row>
    <row r="462" spans="2:6" x14ac:dyDescent="0.2">
      <c r="B462" s="4"/>
      <c r="F462" s="4"/>
    </row>
    <row r="463" spans="2:6" x14ac:dyDescent="0.2">
      <c r="B463" s="4"/>
      <c r="F463" s="4"/>
    </row>
    <row r="464" spans="2:6" x14ac:dyDescent="0.2">
      <c r="B464" s="4"/>
      <c r="F464" s="4"/>
    </row>
    <row r="465" spans="2:6" x14ac:dyDescent="0.2">
      <c r="B465" s="4"/>
      <c r="F465" s="4"/>
    </row>
    <row r="466" spans="2:6" x14ac:dyDescent="0.2">
      <c r="B466" s="4"/>
      <c r="F466" s="4"/>
    </row>
    <row r="467" spans="2:6" x14ac:dyDescent="0.2">
      <c r="B467" s="4"/>
      <c r="F467" s="4"/>
    </row>
    <row r="468" spans="2:6" x14ac:dyDescent="0.2">
      <c r="B468" s="4"/>
      <c r="F468" s="4"/>
    </row>
    <row r="469" spans="2:6" x14ac:dyDescent="0.2">
      <c r="B469" s="4"/>
      <c r="F469" s="4"/>
    </row>
    <row r="470" spans="2:6" x14ac:dyDescent="0.2">
      <c r="B470" s="4"/>
      <c r="F470" s="4"/>
    </row>
    <row r="471" spans="2:6" x14ac:dyDescent="0.2">
      <c r="B471" s="4"/>
      <c r="F471" s="4"/>
    </row>
    <row r="472" spans="2:6" x14ac:dyDescent="0.2">
      <c r="B472" s="4"/>
      <c r="F472" s="4"/>
    </row>
    <row r="473" spans="2:6" x14ac:dyDescent="0.2">
      <c r="B473" s="4"/>
      <c r="F473" s="4"/>
    </row>
    <row r="474" spans="2:6" x14ac:dyDescent="0.2">
      <c r="B474" s="4"/>
      <c r="F474" s="4"/>
    </row>
    <row r="475" spans="2:6" x14ac:dyDescent="0.2">
      <c r="B475" s="4"/>
      <c r="F475" s="4"/>
    </row>
    <row r="476" spans="2:6" x14ac:dyDescent="0.2">
      <c r="B476" s="4"/>
      <c r="F476" s="4"/>
    </row>
    <row r="477" spans="2:6" x14ac:dyDescent="0.2">
      <c r="B477" s="4"/>
      <c r="F477" s="4"/>
    </row>
    <row r="478" spans="2:6" x14ac:dyDescent="0.2">
      <c r="B478" s="4"/>
      <c r="F478" s="4"/>
    </row>
    <row r="479" spans="2:6" x14ac:dyDescent="0.2">
      <c r="B479" s="4"/>
      <c r="F479" s="4"/>
    </row>
    <row r="480" spans="2:6" x14ac:dyDescent="0.2">
      <c r="B480" s="4"/>
      <c r="F480" s="4"/>
    </row>
    <row r="481" spans="2:6" x14ac:dyDescent="0.2">
      <c r="B481" s="4"/>
      <c r="F481" s="4"/>
    </row>
    <row r="482" spans="2:6" x14ac:dyDescent="0.2">
      <c r="B482" s="4"/>
      <c r="F482" s="4"/>
    </row>
    <row r="483" spans="2:6" x14ac:dyDescent="0.2">
      <c r="B483" s="4"/>
      <c r="F483" s="4"/>
    </row>
    <row r="484" spans="2:6" x14ac:dyDescent="0.2">
      <c r="B484" s="4"/>
      <c r="F484" s="4"/>
    </row>
    <row r="485" spans="2:6" x14ac:dyDescent="0.2">
      <c r="B485" s="4"/>
      <c r="F485" s="4"/>
    </row>
    <row r="486" spans="2:6" x14ac:dyDescent="0.2">
      <c r="B486" s="4"/>
      <c r="F486" s="4"/>
    </row>
    <row r="487" spans="2:6" x14ac:dyDescent="0.2">
      <c r="B487" s="4"/>
      <c r="F487" s="4"/>
    </row>
    <row r="488" spans="2:6" x14ac:dyDescent="0.2">
      <c r="B488" s="4"/>
      <c r="F488" s="4"/>
    </row>
    <row r="489" spans="2:6" x14ac:dyDescent="0.2">
      <c r="B489" s="4"/>
      <c r="F489" s="4"/>
    </row>
    <row r="490" spans="2:6" x14ac:dyDescent="0.2">
      <c r="B490" s="4"/>
      <c r="F490" s="4"/>
    </row>
    <row r="491" spans="2:6" x14ac:dyDescent="0.2">
      <c r="B491" s="4"/>
      <c r="F491" s="4"/>
    </row>
    <row r="492" spans="2:6" x14ac:dyDescent="0.2">
      <c r="B492" s="4"/>
      <c r="F492" s="4"/>
    </row>
    <row r="493" spans="2:6" x14ac:dyDescent="0.2">
      <c r="B493" s="4"/>
      <c r="F493" s="4"/>
    </row>
    <row r="494" spans="2:6" x14ac:dyDescent="0.2">
      <c r="B494" s="4"/>
      <c r="F494" s="4"/>
    </row>
    <row r="495" spans="2:6" x14ac:dyDescent="0.2">
      <c r="B495" s="4"/>
      <c r="F495" s="4"/>
    </row>
    <row r="496" spans="2:6" x14ac:dyDescent="0.2">
      <c r="B496" s="4"/>
      <c r="F496" s="4"/>
    </row>
    <row r="497" spans="2:6" x14ac:dyDescent="0.2">
      <c r="B497" s="4"/>
      <c r="F497" s="4"/>
    </row>
    <row r="498" spans="2:6" x14ac:dyDescent="0.2">
      <c r="B498" s="4"/>
      <c r="F498" s="4"/>
    </row>
    <row r="499" spans="2:6" x14ac:dyDescent="0.2">
      <c r="B499" s="4"/>
      <c r="F499" s="4"/>
    </row>
    <row r="500" spans="2:6" x14ac:dyDescent="0.2">
      <c r="B500" s="4"/>
      <c r="F500" s="4"/>
    </row>
    <row r="501" spans="2:6" x14ac:dyDescent="0.2">
      <c r="B501" s="4"/>
      <c r="F501" s="4"/>
    </row>
    <row r="502" spans="2:6" x14ac:dyDescent="0.2">
      <c r="B502" s="4"/>
      <c r="F502" s="4"/>
    </row>
    <row r="503" spans="2:6" x14ac:dyDescent="0.2">
      <c r="B503" s="4"/>
      <c r="F503" s="4"/>
    </row>
    <row r="504" spans="2:6" x14ac:dyDescent="0.2">
      <c r="B504" s="4"/>
      <c r="F504" s="4"/>
    </row>
    <row r="505" spans="2:6" x14ac:dyDescent="0.2">
      <c r="B505" s="4"/>
      <c r="F505" s="4"/>
    </row>
    <row r="506" spans="2:6" x14ac:dyDescent="0.2">
      <c r="B506" s="4"/>
      <c r="F506" s="4"/>
    </row>
    <row r="507" spans="2:6" x14ac:dyDescent="0.2">
      <c r="B507" s="4"/>
      <c r="F507" s="4"/>
    </row>
    <row r="508" spans="2:6" x14ac:dyDescent="0.2">
      <c r="B508" s="4"/>
      <c r="F508" s="4"/>
    </row>
    <row r="509" spans="2:6" x14ac:dyDescent="0.2">
      <c r="B509" s="4"/>
      <c r="F509" s="4"/>
    </row>
    <row r="510" spans="2:6" x14ac:dyDescent="0.2">
      <c r="B510" s="4"/>
      <c r="F510" s="4"/>
    </row>
    <row r="511" spans="2:6" x14ac:dyDescent="0.2">
      <c r="B511" s="4"/>
      <c r="F511" s="4"/>
    </row>
    <row r="512" spans="2:6" x14ac:dyDescent="0.2">
      <c r="B512" s="4"/>
      <c r="F512" s="4"/>
    </row>
    <row r="513" spans="2:6" x14ac:dyDescent="0.2">
      <c r="B513" s="4"/>
      <c r="F513" s="4"/>
    </row>
    <row r="514" spans="2:6" x14ac:dyDescent="0.2">
      <c r="B514" s="4"/>
      <c r="F514" s="4"/>
    </row>
    <row r="515" spans="2:6" x14ac:dyDescent="0.2">
      <c r="B515" s="4"/>
      <c r="F515" s="4"/>
    </row>
    <row r="516" spans="2:6" x14ac:dyDescent="0.2">
      <c r="B516" s="4"/>
      <c r="F516" s="4"/>
    </row>
    <row r="517" spans="2:6" x14ac:dyDescent="0.2">
      <c r="B517" s="4"/>
      <c r="F517" s="4"/>
    </row>
    <row r="518" spans="2:6" x14ac:dyDescent="0.2">
      <c r="B518" s="4"/>
      <c r="F518" s="4"/>
    </row>
    <row r="519" spans="2:6" x14ac:dyDescent="0.2">
      <c r="B519" s="4"/>
      <c r="F519" s="4"/>
    </row>
    <row r="520" spans="2:6" x14ac:dyDescent="0.2">
      <c r="B520" s="4"/>
      <c r="F520" s="4"/>
    </row>
    <row r="521" spans="2:6" x14ac:dyDescent="0.2">
      <c r="B521" s="4"/>
      <c r="F521" s="4"/>
    </row>
    <row r="522" spans="2:6" x14ac:dyDescent="0.2">
      <c r="B522" s="4"/>
      <c r="F522" s="4"/>
    </row>
    <row r="523" spans="2:6" x14ac:dyDescent="0.2">
      <c r="B523" s="4"/>
      <c r="F523" s="4"/>
    </row>
    <row r="524" spans="2:6" x14ac:dyDescent="0.2">
      <c r="B524" s="4"/>
      <c r="F524" s="4"/>
    </row>
    <row r="525" spans="2:6" x14ac:dyDescent="0.2">
      <c r="B525" s="4"/>
      <c r="F525" s="4"/>
    </row>
    <row r="526" spans="2:6" x14ac:dyDescent="0.2">
      <c r="B526" s="4"/>
      <c r="F526" s="4"/>
    </row>
    <row r="527" spans="2:6" x14ac:dyDescent="0.2">
      <c r="B527" s="4"/>
      <c r="F527" s="4"/>
    </row>
    <row r="528" spans="2:6" x14ac:dyDescent="0.2">
      <c r="B528" s="4"/>
      <c r="F528" s="4"/>
    </row>
    <row r="529" spans="2:6" x14ac:dyDescent="0.2">
      <c r="B529" s="4"/>
      <c r="F529" s="4"/>
    </row>
    <row r="530" spans="2:6" x14ac:dyDescent="0.2">
      <c r="B530" s="4"/>
      <c r="F530" s="4"/>
    </row>
    <row r="531" spans="2:6" x14ac:dyDescent="0.2">
      <c r="B531" s="4"/>
      <c r="F531" s="4"/>
    </row>
    <row r="532" spans="2:6" x14ac:dyDescent="0.2">
      <c r="B532" s="4"/>
      <c r="F532" s="4"/>
    </row>
    <row r="533" spans="2:6" x14ac:dyDescent="0.2">
      <c r="B533" s="4"/>
      <c r="F533" s="4"/>
    </row>
    <row r="534" spans="2:6" x14ac:dyDescent="0.2">
      <c r="B534" s="4"/>
      <c r="F534" s="4"/>
    </row>
    <row r="535" spans="2:6" x14ac:dyDescent="0.2">
      <c r="B535" s="4"/>
      <c r="F535" s="4"/>
    </row>
    <row r="536" spans="2:6" x14ac:dyDescent="0.2">
      <c r="B536" s="4"/>
      <c r="F536" s="4"/>
    </row>
    <row r="537" spans="2:6" x14ac:dyDescent="0.2">
      <c r="B537" s="4"/>
      <c r="F537" s="4"/>
    </row>
    <row r="538" spans="2:6" x14ac:dyDescent="0.2">
      <c r="B538" s="4"/>
      <c r="F538" s="4"/>
    </row>
    <row r="539" spans="2:6" x14ac:dyDescent="0.2">
      <c r="B539" s="4"/>
      <c r="F539" s="4"/>
    </row>
    <row r="540" spans="2:6" x14ac:dyDescent="0.2">
      <c r="B540" s="4"/>
      <c r="F540" s="4"/>
    </row>
    <row r="541" spans="2:6" x14ac:dyDescent="0.2">
      <c r="B541" s="4"/>
      <c r="F541" s="4"/>
    </row>
    <row r="542" spans="2:6" x14ac:dyDescent="0.2">
      <c r="B542" s="4"/>
      <c r="F542" s="4"/>
    </row>
    <row r="543" spans="2:6" x14ac:dyDescent="0.2">
      <c r="B543" s="4"/>
      <c r="F543" s="4"/>
    </row>
    <row r="544" spans="2:6" x14ac:dyDescent="0.2">
      <c r="B544" s="4"/>
      <c r="F544" s="4"/>
    </row>
    <row r="545" spans="2:6" x14ac:dyDescent="0.2">
      <c r="B545" s="4"/>
      <c r="F545" s="4"/>
    </row>
    <row r="546" spans="2:6" x14ac:dyDescent="0.2">
      <c r="B546" s="4"/>
      <c r="F546" s="4"/>
    </row>
    <row r="547" spans="2:6" x14ac:dyDescent="0.2">
      <c r="B547" s="4"/>
      <c r="F547" s="4"/>
    </row>
    <row r="548" spans="2:6" x14ac:dyDescent="0.2">
      <c r="B548" s="4"/>
      <c r="F548" s="4"/>
    </row>
    <row r="549" spans="2:6" x14ac:dyDescent="0.2">
      <c r="B549" s="4"/>
      <c r="F549" s="4"/>
    </row>
    <row r="550" spans="2:6" x14ac:dyDescent="0.2">
      <c r="B550" s="4"/>
      <c r="F550" s="4"/>
    </row>
    <row r="551" spans="2:6" x14ac:dyDescent="0.2">
      <c r="B551" s="4"/>
      <c r="F551" s="4"/>
    </row>
    <row r="552" spans="2:6" x14ac:dyDescent="0.2">
      <c r="B552" s="4"/>
      <c r="F552" s="4"/>
    </row>
    <row r="553" spans="2:6" x14ac:dyDescent="0.2">
      <c r="B553" s="4"/>
      <c r="F553" s="4"/>
    </row>
    <row r="554" spans="2:6" x14ac:dyDescent="0.2">
      <c r="B554" s="4"/>
      <c r="F554" s="4"/>
    </row>
    <row r="555" spans="2:6" x14ac:dyDescent="0.2">
      <c r="B555" s="4"/>
      <c r="F555" s="4"/>
    </row>
    <row r="556" spans="2:6" x14ac:dyDescent="0.2">
      <c r="B556" s="4"/>
      <c r="F556" s="4"/>
    </row>
    <row r="557" spans="2:6" x14ac:dyDescent="0.2">
      <c r="B557" s="4"/>
      <c r="F557" s="4"/>
    </row>
    <row r="558" spans="2:6" x14ac:dyDescent="0.2">
      <c r="B558" s="4"/>
      <c r="F558" s="4"/>
    </row>
    <row r="559" spans="2:6" x14ac:dyDescent="0.2">
      <c r="B559" s="4"/>
      <c r="F559" s="4"/>
    </row>
    <row r="560" spans="2:6" x14ac:dyDescent="0.2">
      <c r="B560" s="4"/>
      <c r="F560" s="4"/>
    </row>
    <row r="561" spans="2:6" x14ac:dyDescent="0.2">
      <c r="B561" s="4"/>
      <c r="F561" s="4"/>
    </row>
    <row r="562" spans="2:6" x14ac:dyDescent="0.2">
      <c r="B562" s="4"/>
      <c r="F562" s="4"/>
    </row>
    <row r="563" spans="2:6" x14ac:dyDescent="0.2">
      <c r="B563" s="4"/>
      <c r="F563" s="4"/>
    </row>
    <row r="564" spans="2:6" x14ac:dyDescent="0.2">
      <c r="B564" s="4"/>
      <c r="F564" s="4"/>
    </row>
    <row r="565" spans="2:6" x14ac:dyDescent="0.2">
      <c r="B565" s="4"/>
      <c r="F565" s="4"/>
    </row>
    <row r="566" spans="2:6" x14ac:dyDescent="0.2">
      <c r="B566" s="4"/>
      <c r="F566" s="4"/>
    </row>
    <row r="567" spans="2:6" x14ac:dyDescent="0.2">
      <c r="B567" s="4"/>
      <c r="F567" s="4"/>
    </row>
    <row r="568" spans="2:6" x14ac:dyDescent="0.2">
      <c r="B568" s="4"/>
      <c r="F568" s="4"/>
    </row>
    <row r="569" spans="2:6" x14ac:dyDescent="0.2">
      <c r="B569" s="4"/>
      <c r="F569" s="4"/>
    </row>
    <row r="570" spans="2:6" x14ac:dyDescent="0.2">
      <c r="B570" s="4"/>
      <c r="F570" s="4"/>
    </row>
    <row r="571" spans="2:6" x14ac:dyDescent="0.2">
      <c r="B571" s="4"/>
      <c r="F571" s="4"/>
    </row>
    <row r="572" spans="2:6" x14ac:dyDescent="0.2">
      <c r="B572" s="4"/>
      <c r="F572" s="4"/>
    </row>
    <row r="573" spans="2:6" x14ac:dyDescent="0.2">
      <c r="B573" s="4"/>
      <c r="F573" s="4"/>
    </row>
    <row r="574" spans="2:6" x14ac:dyDescent="0.2">
      <c r="B574" s="4"/>
      <c r="F574" s="4"/>
    </row>
    <row r="575" spans="2:6" x14ac:dyDescent="0.2">
      <c r="B575" s="4"/>
      <c r="F575" s="4"/>
    </row>
    <row r="576" spans="2:6" x14ac:dyDescent="0.2">
      <c r="B576" s="4"/>
      <c r="F576" s="4"/>
    </row>
    <row r="577" spans="2:6" x14ac:dyDescent="0.2">
      <c r="B577" s="4"/>
      <c r="F577" s="4"/>
    </row>
    <row r="578" spans="2:6" x14ac:dyDescent="0.2">
      <c r="B578" s="4"/>
      <c r="F578" s="4"/>
    </row>
    <row r="579" spans="2:6" x14ac:dyDescent="0.2">
      <c r="B579" s="4"/>
      <c r="F579" s="4"/>
    </row>
    <row r="580" spans="2:6" x14ac:dyDescent="0.2">
      <c r="B580" s="4"/>
      <c r="F580" s="4"/>
    </row>
    <row r="581" spans="2:6" x14ac:dyDescent="0.2">
      <c r="B581" s="4"/>
      <c r="F581" s="4"/>
    </row>
    <row r="582" spans="2:6" x14ac:dyDescent="0.2">
      <c r="B582" s="4"/>
      <c r="F582" s="4"/>
    </row>
    <row r="583" spans="2:6" x14ac:dyDescent="0.2">
      <c r="B583" s="4"/>
      <c r="F583" s="4"/>
    </row>
    <row r="584" spans="2:6" x14ac:dyDescent="0.2">
      <c r="B584" s="4"/>
      <c r="F584" s="4"/>
    </row>
    <row r="585" spans="2:6" x14ac:dyDescent="0.2">
      <c r="B585" s="4"/>
      <c r="F585" s="4"/>
    </row>
    <row r="586" spans="2:6" x14ac:dyDescent="0.2">
      <c r="B586" s="4"/>
      <c r="F586" s="4"/>
    </row>
    <row r="587" spans="2:6" x14ac:dyDescent="0.2">
      <c r="B587" s="4"/>
      <c r="F587" s="4"/>
    </row>
    <row r="588" spans="2:6" x14ac:dyDescent="0.2">
      <c r="B588" s="4"/>
      <c r="F588" s="4"/>
    </row>
    <row r="589" spans="2:6" x14ac:dyDescent="0.2">
      <c r="B589" s="4"/>
      <c r="F589" s="4"/>
    </row>
    <row r="590" spans="2:6" x14ac:dyDescent="0.2">
      <c r="B590" s="4"/>
      <c r="F590" s="4"/>
    </row>
    <row r="591" spans="2:6" x14ac:dyDescent="0.2">
      <c r="B591" s="4"/>
      <c r="F591" s="4"/>
    </row>
    <row r="592" spans="2:6" x14ac:dyDescent="0.2">
      <c r="B592" s="4"/>
      <c r="F592" s="4"/>
    </row>
    <row r="593" spans="2:6" x14ac:dyDescent="0.2">
      <c r="B593" s="4"/>
      <c r="F593" s="4"/>
    </row>
    <row r="594" spans="2:6" x14ac:dyDescent="0.2">
      <c r="B594" s="4"/>
      <c r="F594" s="4"/>
    </row>
    <row r="595" spans="2:6" x14ac:dyDescent="0.2">
      <c r="B595" s="4"/>
      <c r="F595" s="4"/>
    </row>
    <row r="596" spans="2:6" x14ac:dyDescent="0.2">
      <c r="B596" s="4"/>
      <c r="F596" s="4"/>
    </row>
    <row r="597" spans="2:6" x14ac:dyDescent="0.2">
      <c r="B597" s="4"/>
      <c r="F597" s="4"/>
    </row>
    <row r="598" spans="2:6" x14ac:dyDescent="0.2">
      <c r="B598" s="4"/>
      <c r="F598" s="4"/>
    </row>
    <row r="599" spans="2:6" x14ac:dyDescent="0.2">
      <c r="B599" s="4"/>
      <c r="F599" s="4"/>
    </row>
    <row r="600" spans="2:6" x14ac:dyDescent="0.2">
      <c r="B600" s="4"/>
      <c r="F600" s="4"/>
    </row>
    <row r="601" spans="2:6" x14ac:dyDescent="0.2">
      <c r="B601" s="4"/>
      <c r="F601" s="4"/>
    </row>
    <row r="602" spans="2:6" x14ac:dyDescent="0.2">
      <c r="B602" s="4"/>
      <c r="F602" s="4"/>
    </row>
    <row r="603" spans="2:6" x14ac:dyDescent="0.2">
      <c r="B603" s="4"/>
      <c r="F603" s="4"/>
    </row>
    <row r="604" spans="2:6" x14ac:dyDescent="0.2">
      <c r="B604" s="4"/>
      <c r="F604" s="4"/>
    </row>
    <row r="605" spans="2:6" x14ac:dyDescent="0.2">
      <c r="B605" s="4"/>
      <c r="F605" s="4"/>
    </row>
    <row r="606" spans="2:6" x14ac:dyDescent="0.2">
      <c r="B606" s="4"/>
      <c r="F606" s="4"/>
    </row>
    <row r="607" spans="2:6" x14ac:dyDescent="0.2">
      <c r="B607" s="4"/>
      <c r="F607" s="4"/>
    </row>
    <row r="608" spans="2:6" x14ac:dyDescent="0.2">
      <c r="B608" s="4"/>
      <c r="F608" s="4"/>
    </row>
    <row r="609" spans="2:6" x14ac:dyDescent="0.2">
      <c r="B609" s="4"/>
      <c r="F609" s="4"/>
    </row>
    <row r="610" spans="2:6" x14ac:dyDescent="0.2">
      <c r="B610" s="4"/>
      <c r="F610" s="4"/>
    </row>
    <row r="611" spans="2:6" x14ac:dyDescent="0.2">
      <c r="B611" s="4"/>
      <c r="F611" s="4"/>
    </row>
    <row r="612" spans="2:6" x14ac:dyDescent="0.2">
      <c r="B612" s="4"/>
      <c r="F612" s="4"/>
    </row>
    <row r="613" spans="2:6" x14ac:dyDescent="0.2">
      <c r="B613" s="4"/>
      <c r="F613" s="4"/>
    </row>
    <row r="614" spans="2:6" x14ac:dyDescent="0.2">
      <c r="B614" s="4"/>
      <c r="F614" s="4"/>
    </row>
    <row r="615" spans="2:6" x14ac:dyDescent="0.2">
      <c r="B615" s="4"/>
      <c r="F615" s="4"/>
    </row>
    <row r="616" spans="2:6" x14ac:dyDescent="0.2">
      <c r="B616" s="4"/>
      <c r="F616" s="4"/>
    </row>
    <row r="617" spans="2:6" x14ac:dyDescent="0.2">
      <c r="B617" s="4"/>
      <c r="F617" s="4"/>
    </row>
    <row r="618" spans="2:6" x14ac:dyDescent="0.2">
      <c r="B618" s="4"/>
      <c r="F618" s="4"/>
    </row>
    <row r="619" spans="2:6" x14ac:dyDescent="0.2">
      <c r="B619" s="4"/>
      <c r="F619" s="4"/>
    </row>
    <row r="620" spans="2:6" x14ac:dyDescent="0.2">
      <c r="B620" s="4"/>
      <c r="F620" s="4"/>
    </row>
    <row r="621" spans="2:6" x14ac:dyDescent="0.2">
      <c r="B621" s="4"/>
      <c r="F621" s="4"/>
    </row>
    <row r="622" spans="2:6" x14ac:dyDescent="0.2">
      <c r="B622" s="4"/>
      <c r="F622" s="4"/>
    </row>
    <row r="623" spans="2:6" x14ac:dyDescent="0.2">
      <c r="B623" s="4"/>
      <c r="F623" s="4"/>
    </row>
    <row r="624" spans="2:6" x14ac:dyDescent="0.2">
      <c r="B624" s="4"/>
      <c r="F624" s="4"/>
    </row>
    <row r="625" spans="2:6" x14ac:dyDescent="0.2">
      <c r="B625" s="4"/>
      <c r="F625" s="4"/>
    </row>
    <row r="626" spans="2:6" x14ac:dyDescent="0.2">
      <c r="B626" s="4"/>
      <c r="F626" s="4"/>
    </row>
    <row r="627" spans="2:6" x14ac:dyDescent="0.2">
      <c r="B627" s="4"/>
      <c r="F627" s="4"/>
    </row>
    <row r="628" spans="2:6" x14ac:dyDescent="0.2">
      <c r="B628" s="4"/>
      <c r="F628" s="4"/>
    </row>
    <row r="629" spans="2:6" x14ac:dyDescent="0.2">
      <c r="B629" s="4"/>
      <c r="F629" s="4"/>
    </row>
    <row r="630" spans="2:6" x14ac:dyDescent="0.2">
      <c r="B630" s="4"/>
      <c r="F630" s="4"/>
    </row>
    <row r="631" spans="2:6" x14ac:dyDescent="0.2">
      <c r="B631" s="4"/>
      <c r="F631" s="4"/>
    </row>
    <row r="632" spans="2:6" x14ac:dyDescent="0.2">
      <c r="B632" s="4"/>
      <c r="F632" s="4"/>
    </row>
    <row r="633" spans="2:6" x14ac:dyDescent="0.2">
      <c r="B633" s="4"/>
      <c r="F633" s="4"/>
    </row>
    <row r="634" spans="2:6" x14ac:dyDescent="0.2">
      <c r="B634" s="4"/>
      <c r="F634" s="4"/>
    </row>
    <row r="635" spans="2:6" x14ac:dyDescent="0.2">
      <c r="B635" s="4"/>
      <c r="F635" s="4"/>
    </row>
    <row r="636" spans="2:6" x14ac:dyDescent="0.2">
      <c r="B636" s="4"/>
      <c r="F636" s="4"/>
    </row>
    <row r="637" spans="2:6" x14ac:dyDescent="0.2">
      <c r="B637" s="4"/>
      <c r="F637" s="4"/>
    </row>
    <row r="638" spans="2:6" x14ac:dyDescent="0.2">
      <c r="B638" s="4"/>
      <c r="F638" s="4"/>
    </row>
    <row r="639" spans="2:6" x14ac:dyDescent="0.2">
      <c r="B639" s="4"/>
      <c r="F639" s="4"/>
    </row>
    <row r="640" spans="2:6" x14ac:dyDescent="0.2">
      <c r="B640" s="4"/>
      <c r="F640" s="4"/>
    </row>
    <row r="641" spans="2:6" x14ac:dyDescent="0.2">
      <c r="B641" s="4"/>
      <c r="F641" s="4"/>
    </row>
    <row r="642" spans="2:6" x14ac:dyDescent="0.2">
      <c r="B642" s="4"/>
      <c r="F642" s="4"/>
    </row>
    <row r="643" spans="2:6" x14ac:dyDescent="0.2">
      <c r="B643" s="4"/>
      <c r="F643" s="4"/>
    </row>
    <row r="644" spans="2:6" x14ac:dyDescent="0.2">
      <c r="B644" s="4"/>
      <c r="F644" s="4"/>
    </row>
    <row r="645" spans="2:6" x14ac:dyDescent="0.2">
      <c r="B645" s="4"/>
      <c r="F645" s="4"/>
    </row>
    <row r="646" spans="2:6" x14ac:dyDescent="0.2">
      <c r="B646" s="4"/>
      <c r="F646" s="4"/>
    </row>
    <row r="647" spans="2:6" x14ac:dyDescent="0.2">
      <c r="B647" s="4"/>
      <c r="F647" s="4"/>
    </row>
    <row r="648" spans="2:6" x14ac:dyDescent="0.2">
      <c r="B648" s="4"/>
      <c r="F648" s="4"/>
    </row>
    <row r="649" spans="2:6" x14ac:dyDescent="0.2">
      <c r="B649" s="4"/>
      <c r="F649" s="4"/>
    </row>
    <row r="650" spans="2:6" x14ac:dyDescent="0.2">
      <c r="B650" s="4"/>
      <c r="F650" s="4"/>
    </row>
    <row r="651" spans="2:6" x14ac:dyDescent="0.2">
      <c r="B651" s="4"/>
      <c r="F651" s="4"/>
    </row>
    <row r="652" spans="2:6" x14ac:dyDescent="0.2">
      <c r="B652" s="4"/>
      <c r="F652" s="4"/>
    </row>
    <row r="653" spans="2:6" x14ac:dyDescent="0.2">
      <c r="B653" s="4"/>
      <c r="F653" s="4"/>
    </row>
    <row r="654" spans="2:6" x14ac:dyDescent="0.2">
      <c r="B654" s="4"/>
      <c r="F654" s="4"/>
    </row>
    <row r="655" spans="2:6" x14ac:dyDescent="0.2">
      <c r="B655" s="4"/>
      <c r="F655" s="4"/>
    </row>
    <row r="656" spans="2:6" x14ac:dyDescent="0.2">
      <c r="B656" s="4"/>
      <c r="F656" s="4"/>
    </row>
    <row r="657" spans="2:6" x14ac:dyDescent="0.2">
      <c r="B657" s="4"/>
      <c r="F657" s="4"/>
    </row>
    <row r="658" spans="2:6" x14ac:dyDescent="0.2">
      <c r="B658" s="4"/>
      <c r="F658" s="4"/>
    </row>
    <row r="659" spans="2:6" x14ac:dyDescent="0.2">
      <c r="B659" s="4"/>
      <c r="F659" s="4"/>
    </row>
    <row r="660" spans="2:6" x14ac:dyDescent="0.2">
      <c r="B660" s="4"/>
      <c r="F660" s="4"/>
    </row>
    <row r="661" spans="2:6" x14ac:dyDescent="0.2">
      <c r="B661" s="4"/>
      <c r="F661" s="4"/>
    </row>
    <row r="662" spans="2:6" x14ac:dyDescent="0.2">
      <c r="B662" s="4"/>
      <c r="F662" s="4"/>
    </row>
    <row r="663" spans="2:6" x14ac:dyDescent="0.2">
      <c r="B663" s="4"/>
      <c r="F663" s="4"/>
    </row>
    <row r="664" spans="2:6" x14ac:dyDescent="0.2">
      <c r="B664" s="4"/>
      <c r="F664" s="4"/>
    </row>
    <row r="665" spans="2:6" x14ac:dyDescent="0.2">
      <c r="B665" s="4"/>
      <c r="F665" s="4"/>
    </row>
    <row r="666" spans="2:6" x14ac:dyDescent="0.2">
      <c r="B666" s="4"/>
      <c r="F666" s="4"/>
    </row>
    <row r="667" spans="2:6" x14ac:dyDescent="0.2">
      <c r="B667" s="4"/>
      <c r="F667" s="4"/>
    </row>
    <row r="668" spans="2:6" x14ac:dyDescent="0.2">
      <c r="B668" s="4"/>
      <c r="F668" s="4"/>
    </row>
    <row r="669" spans="2:6" x14ac:dyDescent="0.2">
      <c r="B669" s="4"/>
      <c r="F669" s="4"/>
    </row>
    <row r="670" spans="2:6" x14ac:dyDescent="0.2">
      <c r="B670" s="4"/>
      <c r="F670" s="4"/>
    </row>
    <row r="671" spans="2:6" x14ac:dyDescent="0.2">
      <c r="B671" s="4"/>
      <c r="F671" s="4"/>
    </row>
    <row r="672" spans="2:6" x14ac:dyDescent="0.2">
      <c r="B672" s="4"/>
      <c r="F672" s="4"/>
    </row>
    <row r="673" spans="2:6" x14ac:dyDescent="0.2">
      <c r="B673" s="4"/>
      <c r="F673" s="4"/>
    </row>
    <row r="674" spans="2:6" x14ac:dyDescent="0.2">
      <c r="B674" s="4"/>
      <c r="F674" s="4"/>
    </row>
    <row r="675" spans="2:6" x14ac:dyDescent="0.2">
      <c r="B675" s="4"/>
      <c r="F675" s="4"/>
    </row>
    <row r="676" spans="2:6" x14ac:dyDescent="0.2">
      <c r="B676" s="4"/>
      <c r="F676" s="4"/>
    </row>
    <row r="677" spans="2:6" x14ac:dyDescent="0.2">
      <c r="B677" s="4"/>
      <c r="F677" s="4"/>
    </row>
    <row r="678" spans="2:6" x14ac:dyDescent="0.2">
      <c r="B678" s="4"/>
      <c r="F678" s="4"/>
    </row>
    <row r="679" spans="2:6" x14ac:dyDescent="0.2">
      <c r="B679" s="4"/>
      <c r="F679" s="4"/>
    </row>
    <row r="680" spans="2:6" x14ac:dyDescent="0.2">
      <c r="B680" s="4"/>
      <c r="F680" s="4"/>
    </row>
    <row r="681" spans="2:6" x14ac:dyDescent="0.2">
      <c r="B681" s="4"/>
      <c r="F681" s="4"/>
    </row>
    <row r="682" spans="2:6" x14ac:dyDescent="0.2">
      <c r="B682" s="4"/>
      <c r="F682" s="4"/>
    </row>
    <row r="683" spans="2:6" x14ac:dyDescent="0.2">
      <c r="B683" s="4"/>
      <c r="F683" s="4"/>
    </row>
    <row r="684" spans="2:6" x14ac:dyDescent="0.2">
      <c r="B684" s="4"/>
      <c r="F684" s="4"/>
    </row>
    <row r="685" spans="2:6" x14ac:dyDescent="0.2">
      <c r="B685" s="4"/>
      <c r="F685" s="4"/>
    </row>
    <row r="686" spans="2:6" x14ac:dyDescent="0.2">
      <c r="B686" s="4"/>
      <c r="F686" s="4"/>
    </row>
    <row r="687" spans="2:6" x14ac:dyDescent="0.2">
      <c r="B687" s="4"/>
      <c r="F687" s="4"/>
    </row>
    <row r="688" spans="2:6" x14ac:dyDescent="0.2">
      <c r="B688" s="4"/>
      <c r="F688" s="4"/>
    </row>
    <row r="689" spans="2:6" x14ac:dyDescent="0.2">
      <c r="B689" s="4"/>
      <c r="F689" s="4"/>
    </row>
    <row r="690" spans="2:6" x14ac:dyDescent="0.2">
      <c r="B690" s="4"/>
      <c r="F690" s="4"/>
    </row>
    <row r="691" spans="2:6" x14ac:dyDescent="0.2">
      <c r="B691" s="4"/>
      <c r="F691" s="4"/>
    </row>
    <row r="692" spans="2:6" x14ac:dyDescent="0.2">
      <c r="B692" s="4"/>
      <c r="F692" s="4"/>
    </row>
    <row r="693" spans="2:6" x14ac:dyDescent="0.2">
      <c r="B693" s="4"/>
      <c r="F693" s="4"/>
    </row>
    <row r="694" spans="2:6" x14ac:dyDescent="0.2">
      <c r="B694" s="4"/>
      <c r="F694" s="4"/>
    </row>
    <row r="695" spans="2:6" x14ac:dyDescent="0.2">
      <c r="B695" s="4"/>
      <c r="F695" s="4"/>
    </row>
    <row r="696" spans="2:6" x14ac:dyDescent="0.2">
      <c r="B696" s="4"/>
      <c r="F696" s="4"/>
    </row>
    <row r="697" spans="2:6" x14ac:dyDescent="0.2">
      <c r="B697" s="4"/>
      <c r="F697" s="4"/>
    </row>
    <row r="698" spans="2:6" x14ac:dyDescent="0.2">
      <c r="B698" s="4"/>
      <c r="F698" s="4"/>
    </row>
    <row r="699" spans="2:6" x14ac:dyDescent="0.2">
      <c r="B699" s="4"/>
      <c r="F699" s="4"/>
    </row>
    <row r="700" spans="2:6" x14ac:dyDescent="0.2">
      <c r="B700" s="4"/>
      <c r="F700" s="4"/>
    </row>
    <row r="701" spans="2:6" x14ac:dyDescent="0.2">
      <c r="B701" s="4"/>
      <c r="F701" s="4"/>
    </row>
    <row r="702" spans="2:6" x14ac:dyDescent="0.2">
      <c r="B702" s="4"/>
      <c r="F702" s="4"/>
    </row>
    <row r="703" spans="2:6" x14ac:dyDescent="0.2">
      <c r="B703" s="4"/>
      <c r="F703" s="4"/>
    </row>
    <row r="704" spans="2:6" x14ac:dyDescent="0.2">
      <c r="B704" s="4"/>
      <c r="F704" s="4"/>
    </row>
    <row r="705" spans="2:6" x14ac:dyDescent="0.2">
      <c r="B705" s="4"/>
      <c r="F705" s="4"/>
    </row>
    <row r="706" spans="2:6" x14ac:dyDescent="0.2">
      <c r="B706" s="4"/>
      <c r="F706" s="4"/>
    </row>
    <row r="707" spans="2:6" x14ac:dyDescent="0.2">
      <c r="B707" s="4"/>
      <c r="F707" s="4"/>
    </row>
    <row r="708" spans="2:6" x14ac:dyDescent="0.2">
      <c r="B708" s="4"/>
      <c r="F708" s="4"/>
    </row>
    <row r="709" spans="2:6" x14ac:dyDescent="0.2">
      <c r="B709" s="4"/>
      <c r="F709" s="4"/>
    </row>
    <row r="710" spans="2:6" x14ac:dyDescent="0.2">
      <c r="B710" s="4"/>
      <c r="F710" s="4"/>
    </row>
    <row r="711" spans="2:6" x14ac:dyDescent="0.2">
      <c r="B711" s="4"/>
      <c r="F711" s="4"/>
    </row>
    <row r="712" spans="2:6" x14ac:dyDescent="0.2">
      <c r="B712" s="4"/>
      <c r="F712" s="4"/>
    </row>
    <row r="713" spans="2:6" x14ac:dyDescent="0.2">
      <c r="B713" s="4"/>
      <c r="F713" s="4"/>
    </row>
    <row r="714" spans="2:6" x14ac:dyDescent="0.2">
      <c r="B714" s="4"/>
      <c r="F714" s="4"/>
    </row>
    <row r="715" spans="2:6" x14ac:dyDescent="0.2">
      <c r="B715" s="4"/>
      <c r="F715" s="4"/>
    </row>
    <row r="716" spans="2:6" x14ac:dyDescent="0.2">
      <c r="B716" s="4"/>
      <c r="F716" s="4"/>
    </row>
    <row r="717" spans="2:6" x14ac:dyDescent="0.2">
      <c r="B717" s="4"/>
      <c r="F717" s="4"/>
    </row>
    <row r="718" spans="2:6" x14ac:dyDescent="0.2">
      <c r="B718" s="4"/>
      <c r="F718" s="4"/>
    </row>
    <row r="719" spans="2:6" x14ac:dyDescent="0.2">
      <c r="B719" s="4"/>
      <c r="F719" s="4"/>
    </row>
    <row r="720" spans="2:6" x14ac:dyDescent="0.2">
      <c r="B720" s="4"/>
      <c r="F720" s="4"/>
    </row>
    <row r="721" spans="2:6" x14ac:dyDescent="0.2">
      <c r="B721" s="4"/>
      <c r="F721" s="4"/>
    </row>
    <row r="722" spans="2:6" x14ac:dyDescent="0.2">
      <c r="B722" s="4"/>
      <c r="F722" s="4"/>
    </row>
    <row r="723" spans="2:6" x14ac:dyDescent="0.2">
      <c r="B723" s="4"/>
      <c r="F723" s="4"/>
    </row>
    <row r="724" spans="2:6" x14ac:dyDescent="0.2">
      <c r="B724" s="4"/>
      <c r="F724" s="4"/>
    </row>
    <row r="725" spans="2:6" x14ac:dyDescent="0.2">
      <c r="B725" s="4"/>
      <c r="F725" s="4"/>
    </row>
    <row r="726" spans="2:6" x14ac:dyDescent="0.2">
      <c r="B726" s="4"/>
      <c r="F726" s="4"/>
    </row>
    <row r="727" spans="2:6" x14ac:dyDescent="0.2">
      <c r="B727" s="4"/>
      <c r="F727" s="4"/>
    </row>
    <row r="728" spans="2:6" x14ac:dyDescent="0.2">
      <c r="B728" s="4"/>
      <c r="F728" s="4"/>
    </row>
    <row r="729" spans="2:6" x14ac:dyDescent="0.2">
      <c r="B729" s="4"/>
      <c r="F729" s="4"/>
    </row>
    <row r="730" spans="2:6" x14ac:dyDescent="0.2">
      <c r="B730" s="4"/>
      <c r="F730" s="4"/>
    </row>
    <row r="731" spans="2:6" x14ac:dyDescent="0.2">
      <c r="B731" s="4"/>
      <c r="F731" s="4"/>
    </row>
    <row r="732" spans="2:6" x14ac:dyDescent="0.2">
      <c r="B732" s="4"/>
      <c r="F732" s="4"/>
    </row>
    <row r="733" spans="2:6" x14ac:dyDescent="0.2">
      <c r="B733" s="4"/>
      <c r="F733" s="4"/>
    </row>
    <row r="734" spans="2:6" x14ac:dyDescent="0.2">
      <c r="B734" s="4"/>
      <c r="F734" s="4"/>
    </row>
    <row r="735" spans="2:6" x14ac:dyDescent="0.2">
      <c r="B735" s="4"/>
      <c r="F735" s="4"/>
    </row>
    <row r="736" spans="2:6" x14ac:dyDescent="0.2">
      <c r="B736" s="4"/>
      <c r="F736" s="4"/>
    </row>
    <row r="737" spans="2:6" x14ac:dyDescent="0.2">
      <c r="B737" s="4"/>
      <c r="F737" s="4"/>
    </row>
    <row r="738" spans="2:6" x14ac:dyDescent="0.2">
      <c r="B738" s="4"/>
      <c r="F738" s="4"/>
    </row>
    <row r="739" spans="2:6" x14ac:dyDescent="0.2">
      <c r="B739" s="4"/>
      <c r="F739" s="4"/>
    </row>
    <row r="740" spans="2:6" x14ac:dyDescent="0.2">
      <c r="B740" s="4"/>
      <c r="F740" s="4"/>
    </row>
    <row r="741" spans="2:6" x14ac:dyDescent="0.2">
      <c r="B741" s="4"/>
      <c r="F741" s="4"/>
    </row>
    <row r="742" spans="2:6" x14ac:dyDescent="0.2">
      <c r="B742" s="4"/>
      <c r="F742" s="4"/>
    </row>
    <row r="743" spans="2:6" x14ac:dyDescent="0.2">
      <c r="B743" s="4"/>
      <c r="F743" s="4"/>
    </row>
    <row r="744" spans="2:6" x14ac:dyDescent="0.2">
      <c r="B744" s="4"/>
      <c r="F744" s="4"/>
    </row>
    <row r="745" spans="2:6" x14ac:dyDescent="0.2">
      <c r="B745" s="4"/>
      <c r="F745" s="4"/>
    </row>
    <row r="746" spans="2:6" x14ac:dyDescent="0.2">
      <c r="B746" s="4"/>
      <c r="F746" s="4"/>
    </row>
    <row r="747" spans="2:6" x14ac:dyDescent="0.2">
      <c r="B747" s="4"/>
      <c r="F747" s="4"/>
    </row>
    <row r="748" spans="2:6" x14ac:dyDescent="0.2">
      <c r="B748" s="4"/>
      <c r="F748" s="4"/>
    </row>
    <row r="749" spans="2:6" x14ac:dyDescent="0.2">
      <c r="B749" s="4"/>
      <c r="F749" s="4"/>
    </row>
    <row r="750" spans="2:6" x14ac:dyDescent="0.2">
      <c r="B750" s="4"/>
      <c r="F750" s="4"/>
    </row>
    <row r="751" spans="2:6" x14ac:dyDescent="0.2">
      <c r="B751" s="4"/>
      <c r="F751" s="4"/>
    </row>
    <row r="752" spans="2:6" x14ac:dyDescent="0.2">
      <c r="B752" s="4"/>
      <c r="F752" s="4"/>
    </row>
    <row r="753" spans="2:6" x14ac:dyDescent="0.2">
      <c r="B753" s="4"/>
      <c r="F753" s="4"/>
    </row>
    <row r="754" spans="2:6" x14ac:dyDescent="0.2">
      <c r="B754" s="4"/>
      <c r="F754" s="4"/>
    </row>
    <row r="755" spans="2:6" x14ac:dyDescent="0.2">
      <c r="B755" s="4"/>
      <c r="F755" s="4"/>
    </row>
    <row r="756" spans="2:6" x14ac:dyDescent="0.2">
      <c r="B756" s="4"/>
      <c r="F756" s="4"/>
    </row>
    <row r="757" spans="2:6" x14ac:dyDescent="0.2">
      <c r="B757" s="4"/>
      <c r="F757" s="4"/>
    </row>
    <row r="758" spans="2:6" x14ac:dyDescent="0.2">
      <c r="B758" s="4"/>
      <c r="F758" s="4"/>
    </row>
    <row r="759" spans="2:6" x14ac:dyDescent="0.2">
      <c r="B759" s="4"/>
      <c r="F759" s="4"/>
    </row>
    <row r="760" spans="2:6" x14ac:dyDescent="0.2">
      <c r="B760" s="4"/>
      <c r="F760" s="4"/>
    </row>
    <row r="761" spans="2:6" x14ac:dyDescent="0.2">
      <c r="B761" s="4"/>
      <c r="F761" s="4"/>
    </row>
    <row r="762" spans="2:6" x14ac:dyDescent="0.2">
      <c r="B762" s="4"/>
      <c r="F762" s="4"/>
    </row>
    <row r="763" spans="2:6" x14ac:dyDescent="0.2">
      <c r="B763" s="4"/>
      <c r="F763" s="4"/>
    </row>
    <row r="764" spans="2:6" x14ac:dyDescent="0.2">
      <c r="B764" s="4"/>
      <c r="F764" s="4"/>
    </row>
    <row r="765" spans="2:6" x14ac:dyDescent="0.2">
      <c r="B765" s="4"/>
      <c r="F765" s="4"/>
    </row>
    <row r="766" spans="2:6" x14ac:dyDescent="0.2">
      <c r="B766" s="4"/>
      <c r="F766" s="4"/>
    </row>
    <row r="767" spans="2:6" x14ac:dyDescent="0.2">
      <c r="B767" s="4"/>
      <c r="F767" s="4"/>
    </row>
    <row r="768" spans="2:6" x14ac:dyDescent="0.2">
      <c r="B768" s="4"/>
      <c r="F768" s="4"/>
    </row>
    <row r="769" spans="2:6" x14ac:dyDescent="0.2">
      <c r="B769" s="4"/>
      <c r="F769" s="4"/>
    </row>
    <row r="770" spans="2:6" x14ac:dyDescent="0.2">
      <c r="B770" s="4"/>
      <c r="F770" s="4"/>
    </row>
    <row r="771" spans="2:6" x14ac:dyDescent="0.2">
      <c r="B771" s="4"/>
      <c r="F771" s="4"/>
    </row>
    <row r="772" spans="2:6" x14ac:dyDescent="0.2">
      <c r="B772" s="4"/>
      <c r="F772" s="4"/>
    </row>
    <row r="773" spans="2:6" x14ac:dyDescent="0.2">
      <c r="B773" s="4"/>
      <c r="F773" s="4"/>
    </row>
    <row r="774" spans="2:6" x14ac:dyDescent="0.2">
      <c r="B774" s="4"/>
      <c r="F774" s="4"/>
    </row>
    <row r="775" spans="2:6" x14ac:dyDescent="0.2">
      <c r="B775" s="4"/>
      <c r="F775" s="4"/>
    </row>
    <row r="776" spans="2:6" x14ac:dyDescent="0.2">
      <c r="B776" s="4"/>
      <c r="F776" s="4"/>
    </row>
    <row r="777" spans="2:6" x14ac:dyDescent="0.2">
      <c r="B777" s="4"/>
      <c r="F777" s="4"/>
    </row>
    <row r="778" spans="2:6" x14ac:dyDescent="0.2">
      <c r="B778" s="4"/>
      <c r="F778" s="4"/>
    </row>
    <row r="779" spans="2:6" x14ac:dyDescent="0.2">
      <c r="B779" s="4"/>
      <c r="F779" s="4"/>
    </row>
    <row r="780" spans="2:6" x14ac:dyDescent="0.2">
      <c r="B780" s="4"/>
      <c r="F780" s="4"/>
    </row>
    <row r="781" spans="2:6" x14ac:dyDescent="0.2">
      <c r="B781" s="4"/>
      <c r="F781" s="4"/>
    </row>
    <row r="782" spans="2:6" x14ac:dyDescent="0.2">
      <c r="B782" s="4"/>
      <c r="F782" s="4"/>
    </row>
    <row r="783" spans="2:6" x14ac:dyDescent="0.2">
      <c r="B783" s="4"/>
      <c r="F783" s="4"/>
    </row>
    <row r="784" spans="2:6" x14ac:dyDescent="0.2">
      <c r="B784" s="4"/>
      <c r="F784" s="4"/>
    </row>
    <row r="785" spans="2:6" x14ac:dyDescent="0.2">
      <c r="B785" s="4"/>
      <c r="F785" s="4"/>
    </row>
    <row r="786" spans="2:6" x14ac:dyDescent="0.2">
      <c r="B786" s="4"/>
      <c r="F786" s="4"/>
    </row>
    <row r="787" spans="2:6" x14ac:dyDescent="0.2">
      <c r="B787" s="4"/>
      <c r="F787" s="4"/>
    </row>
    <row r="788" spans="2:6" x14ac:dyDescent="0.2">
      <c r="B788" s="4"/>
      <c r="F788" s="4"/>
    </row>
    <row r="789" spans="2:6" x14ac:dyDescent="0.2">
      <c r="B789" s="4"/>
      <c r="F789" s="4"/>
    </row>
    <row r="790" spans="2:6" x14ac:dyDescent="0.2">
      <c r="B790" s="4"/>
      <c r="F790" s="4"/>
    </row>
    <row r="791" spans="2:6" x14ac:dyDescent="0.2">
      <c r="B791" s="4"/>
      <c r="F791" s="4"/>
    </row>
    <row r="792" spans="2:6" x14ac:dyDescent="0.2">
      <c r="B792" s="4"/>
      <c r="F792" s="4"/>
    </row>
    <row r="793" spans="2:6" x14ac:dyDescent="0.2">
      <c r="B793" s="4"/>
      <c r="F793" s="4"/>
    </row>
    <row r="794" spans="2:6" x14ac:dyDescent="0.2">
      <c r="B794" s="4"/>
      <c r="F794" s="4"/>
    </row>
    <row r="795" spans="2:6" x14ac:dyDescent="0.2">
      <c r="B795" s="4"/>
      <c r="F795" s="4"/>
    </row>
    <row r="796" spans="2:6" x14ac:dyDescent="0.2">
      <c r="B796" s="4"/>
      <c r="F796" s="4"/>
    </row>
    <row r="797" spans="2:6" x14ac:dyDescent="0.2">
      <c r="B797" s="4"/>
      <c r="F797" s="4"/>
    </row>
    <row r="798" spans="2:6" x14ac:dyDescent="0.2">
      <c r="B798" s="4"/>
      <c r="F798" s="4"/>
    </row>
    <row r="799" spans="2:6" x14ac:dyDescent="0.2">
      <c r="B799" s="4"/>
      <c r="F799" s="4"/>
    </row>
    <row r="800" spans="2:6" x14ac:dyDescent="0.2">
      <c r="B800" s="4"/>
      <c r="F800" s="4"/>
    </row>
    <row r="801" spans="2:6" x14ac:dyDescent="0.2">
      <c r="B801" s="4"/>
      <c r="F801" s="4"/>
    </row>
    <row r="802" spans="2:6" x14ac:dyDescent="0.2">
      <c r="B802" s="4"/>
      <c r="F802" s="4"/>
    </row>
    <row r="803" spans="2:6" x14ac:dyDescent="0.2">
      <c r="B803" s="4"/>
      <c r="F803" s="4"/>
    </row>
    <row r="804" spans="2:6" x14ac:dyDescent="0.2">
      <c r="B804" s="4"/>
      <c r="F804" s="4"/>
    </row>
    <row r="805" spans="2:6" x14ac:dyDescent="0.2">
      <c r="B805" s="4"/>
      <c r="F805" s="4"/>
    </row>
    <row r="806" spans="2:6" x14ac:dyDescent="0.2">
      <c r="B806" s="4"/>
      <c r="F806" s="4"/>
    </row>
    <row r="807" spans="2:6" x14ac:dyDescent="0.2">
      <c r="B807" s="4"/>
      <c r="F807" s="4"/>
    </row>
    <row r="808" spans="2:6" x14ac:dyDescent="0.2">
      <c r="B808" s="4"/>
      <c r="F808" s="4"/>
    </row>
    <row r="809" spans="2:6" x14ac:dyDescent="0.2">
      <c r="B809" s="4"/>
      <c r="F809" s="4"/>
    </row>
    <row r="810" spans="2:6" x14ac:dyDescent="0.2">
      <c r="B810" s="4"/>
      <c r="F810" s="4"/>
    </row>
    <row r="811" spans="2:6" x14ac:dyDescent="0.2">
      <c r="B811" s="4"/>
      <c r="F811" s="4"/>
    </row>
    <row r="812" spans="2:6" x14ac:dyDescent="0.2">
      <c r="B812" s="4"/>
      <c r="F812" s="4"/>
    </row>
    <row r="813" spans="2:6" x14ac:dyDescent="0.2">
      <c r="B813" s="4"/>
      <c r="F813" s="4"/>
    </row>
    <row r="814" spans="2:6" x14ac:dyDescent="0.2">
      <c r="B814" s="4"/>
      <c r="F814" s="4"/>
    </row>
    <row r="815" spans="2:6" x14ac:dyDescent="0.2">
      <c r="B815" s="4"/>
      <c r="F815" s="4"/>
    </row>
    <row r="816" spans="2:6" x14ac:dyDescent="0.2">
      <c r="B816" s="4"/>
      <c r="F816" s="4"/>
    </row>
    <row r="817" spans="2:6" x14ac:dyDescent="0.2">
      <c r="B817" s="4"/>
      <c r="F817" s="4"/>
    </row>
    <row r="818" spans="2:6" x14ac:dyDescent="0.2">
      <c r="B818" s="4"/>
      <c r="F818" s="4"/>
    </row>
    <row r="819" spans="2:6" x14ac:dyDescent="0.2">
      <c r="B819" s="4"/>
      <c r="F819" s="4"/>
    </row>
    <row r="820" spans="2:6" x14ac:dyDescent="0.2">
      <c r="B820" s="4"/>
      <c r="F820" s="4"/>
    </row>
    <row r="821" spans="2:6" x14ac:dyDescent="0.2">
      <c r="B821" s="4"/>
      <c r="F821" s="4"/>
    </row>
    <row r="822" spans="2:6" x14ac:dyDescent="0.2">
      <c r="B822" s="4"/>
      <c r="F822" s="4"/>
    </row>
    <row r="823" spans="2:6" x14ac:dyDescent="0.2">
      <c r="B823" s="4"/>
      <c r="F823" s="4"/>
    </row>
    <row r="824" spans="2:6" x14ac:dyDescent="0.2">
      <c r="B824" s="4"/>
      <c r="F824" s="4"/>
    </row>
    <row r="825" spans="2:6" x14ac:dyDescent="0.2">
      <c r="B825" s="4"/>
      <c r="F825" s="4"/>
    </row>
    <row r="826" spans="2:6" x14ac:dyDescent="0.2">
      <c r="B826" s="4"/>
      <c r="F826" s="4"/>
    </row>
    <row r="827" spans="2:6" x14ac:dyDescent="0.2">
      <c r="B827" s="4"/>
      <c r="F827" s="4"/>
    </row>
    <row r="828" spans="2:6" x14ac:dyDescent="0.2">
      <c r="B828" s="4"/>
      <c r="F828" s="4"/>
    </row>
    <row r="829" spans="2:6" x14ac:dyDescent="0.2">
      <c r="B829" s="4"/>
      <c r="F829" s="4"/>
    </row>
    <row r="830" spans="2:6" x14ac:dyDescent="0.2">
      <c r="B830" s="4"/>
      <c r="F830" s="4"/>
    </row>
    <row r="831" spans="2:6" x14ac:dyDescent="0.2">
      <c r="B831" s="4"/>
      <c r="F831" s="4"/>
    </row>
    <row r="832" spans="2:6" x14ac:dyDescent="0.2">
      <c r="B832" s="4"/>
      <c r="F832" s="4"/>
    </row>
    <row r="833" spans="2:6" x14ac:dyDescent="0.2">
      <c r="B833" s="4"/>
      <c r="F833" s="4"/>
    </row>
    <row r="834" spans="2:6" x14ac:dyDescent="0.2">
      <c r="B834" s="4"/>
      <c r="F834" s="4"/>
    </row>
    <row r="835" spans="2:6" x14ac:dyDescent="0.2">
      <c r="B835" s="4"/>
      <c r="F835" s="4"/>
    </row>
    <row r="836" spans="2:6" x14ac:dyDescent="0.2">
      <c r="B836" s="4"/>
      <c r="F836" s="4"/>
    </row>
    <row r="837" spans="2:6" x14ac:dyDescent="0.2">
      <c r="B837" s="4"/>
      <c r="F837" s="4"/>
    </row>
    <row r="838" spans="2:6" x14ac:dyDescent="0.2">
      <c r="B838" s="4"/>
      <c r="F838" s="4"/>
    </row>
    <row r="839" spans="2:6" x14ac:dyDescent="0.2">
      <c r="B839" s="4"/>
      <c r="F839" s="4"/>
    </row>
    <row r="840" spans="2:6" x14ac:dyDescent="0.2">
      <c r="B840" s="4"/>
      <c r="F840" s="4"/>
    </row>
    <row r="841" spans="2:6" x14ac:dyDescent="0.2">
      <c r="B841" s="4"/>
      <c r="F841" s="4"/>
    </row>
    <row r="842" spans="2:6" x14ac:dyDescent="0.2">
      <c r="B842" s="4"/>
      <c r="F842" s="4"/>
    </row>
    <row r="843" spans="2:6" x14ac:dyDescent="0.2">
      <c r="B843" s="4"/>
      <c r="F843" s="4"/>
    </row>
    <row r="844" spans="2:6" x14ac:dyDescent="0.2">
      <c r="B844" s="4"/>
      <c r="F844" s="4"/>
    </row>
    <row r="845" spans="2:6" x14ac:dyDescent="0.2">
      <c r="B845" s="4"/>
      <c r="F845" s="4"/>
    </row>
    <row r="846" spans="2:6" x14ac:dyDescent="0.2">
      <c r="B846" s="4"/>
      <c r="F846" s="4"/>
    </row>
    <row r="847" spans="2:6" x14ac:dyDescent="0.2">
      <c r="B847" s="4"/>
      <c r="F847" s="4"/>
    </row>
    <row r="848" spans="2:6" x14ac:dyDescent="0.2">
      <c r="B848" s="4"/>
      <c r="F848" s="4"/>
    </row>
    <row r="849" spans="2:6" x14ac:dyDescent="0.2">
      <c r="B849" s="4"/>
      <c r="F849" s="4"/>
    </row>
    <row r="850" spans="2:6" x14ac:dyDescent="0.2">
      <c r="B850" s="4"/>
      <c r="F850" s="4"/>
    </row>
    <row r="851" spans="2:6" x14ac:dyDescent="0.2">
      <c r="B851" s="4"/>
      <c r="F851" s="4"/>
    </row>
    <row r="852" spans="2:6" x14ac:dyDescent="0.2">
      <c r="B852" s="4"/>
      <c r="F852" s="4"/>
    </row>
    <row r="853" spans="2:6" x14ac:dyDescent="0.2">
      <c r="B853" s="4"/>
      <c r="F853" s="4"/>
    </row>
    <row r="854" spans="2:6" x14ac:dyDescent="0.2">
      <c r="B854" s="4"/>
      <c r="F854" s="4"/>
    </row>
    <row r="855" spans="2:6" x14ac:dyDescent="0.2">
      <c r="B855" s="4"/>
      <c r="F855" s="4"/>
    </row>
    <row r="856" spans="2:6" x14ac:dyDescent="0.2">
      <c r="B856" s="4"/>
      <c r="F856" s="4"/>
    </row>
    <row r="857" spans="2:6" x14ac:dyDescent="0.2">
      <c r="B857" s="4"/>
      <c r="F857" s="4"/>
    </row>
    <row r="858" spans="2:6" x14ac:dyDescent="0.2">
      <c r="B858" s="4"/>
      <c r="F858" s="4"/>
    </row>
    <row r="859" spans="2:6" x14ac:dyDescent="0.2">
      <c r="B859" s="4"/>
      <c r="F859" s="4"/>
    </row>
    <row r="860" spans="2:6" x14ac:dyDescent="0.2">
      <c r="B860" s="4"/>
      <c r="F860" s="4"/>
    </row>
    <row r="861" spans="2:6" x14ac:dyDescent="0.2">
      <c r="B861" s="4"/>
      <c r="F861" s="4"/>
    </row>
    <row r="862" spans="2:6" x14ac:dyDescent="0.2">
      <c r="B862" s="4"/>
      <c r="F862" s="4"/>
    </row>
    <row r="863" spans="2:6" x14ac:dyDescent="0.2">
      <c r="B863" s="4"/>
      <c r="F863" s="4"/>
    </row>
    <row r="864" spans="2:6" x14ac:dyDescent="0.2">
      <c r="B864" s="4"/>
      <c r="F864" s="4"/>
    </row>
    <row r="865" spans="2:6" x14ac:dyDescent="0.2">
      <c r="B865" s="4"/>
      <c r="F865" s="4"/>
    </row>
    <row r="866" spans="2:6" x14ac:dyDescent="0.2">
      <c r="B866" s="4"/>
      <c r="F866" s="4"/>
    </row>
    <row r="867" spans="2:6" x14ac:dyDescent="0.2">
      <c r="B867" s="4"/>
      <c r="F867" s="4"/>
    </row>
    <row r="868" spans="2:6" x14ac:dyDescent="0.2">
      <c r="B868" s="4"/>
      <c r="F868" s="4"/>
    </row>
    <row r="869" spans="2:6" x14ac:dyDescent="0.2">
      <c r="B869" s="4"/>
      <c r="F869" s="4"/>
    </row>
    <row r="870" spans="2:6" x14ac:dyDescent="0.2">
      <c r="B870" s="4"/>
      <c r="F870" s="4"/>
    </row>
    <row r="871" spans="2:6" x14ac:dyDescent="0.2">
      <c r="B871" s="4"/>
      <c r="F871" s="4"/>
    </row>
    <row r="872" spans="2:6" x14ac:dyDescent="0.2">
      <c r="B872" s="4"/>
      <c r="F872" s="4"/>
    </row>
    <row r="873" spans="2:6" x14ac:dyDescent="0.2">
      <c r="B873" s="4"/>
      <c r="F873" s="4"/>
    </row>
    <row r="874" spans="2:6" x14ac:dyDescent="0.2">
      <c r="B874" s="4"/>
      <c r="F874" s="4"/>
    </row>
    <row r="875" spans="2:6" x14ac:dyDescent="0.2">
      <c r="B875" s="4"/>
      <c r="F875" s="4"/>
    </row>
    <row r="876" spans="2:6" x14ac:dyDescent="0.2">
      <c r="B876" s="4"/>
      <c r="F876" s="4"/>
    </row>
    <row r="877" spans="2:6" x14ac:dyDescent="0.2">
      <c r="B877" s="4"/>
      <c r="F877" s="4"/>
    </row>
    <row r="878" spans="2:6" x14ac:dyDescent="0.2">
      <c r="B878" s="4"/>
      <c r="F878" s="4"/>
    </row>
    <row r="879" spans="2:6" x14ac:dyDescent="0.2">
      <c r="B879" s="4"/>
      <c r="F879" s="4"/>
    </row>
    <row r="880" spans="2:6" x14ac:dyDescent="0.2">
      <c r="B880" s="4"/>
      <c r="F880" s="4"/>
    </row>
    <row r="881" spans="2:6" x14ac:dyDescent="0.2">
      <c r="B881" s="4"/>
      <c r="F881" s="4"/>
    </row>
    <row r="882" spans="2:6" x14ac:dyDescent="0.2">
      <c r="B882" s="4"/>
      <c r="F882" s="4"/>
    </row>
    <row r="883" spans="2:6" x14ac:dyDescent="0.2">
      <c r="B883" s="4"/>
      <c r="F883" s="4"/>
    </row>
    <row r="884" spans="2:6" x14ac:dyDescent="0.2">
      <c r="B884" s="4"/>
      <c r="F884" s="4"/>
    </row>
    <row r="885" spans="2:6" x14ac:dyDescent="0.2">
      <c r="B885" s="4"/>
      <c r="F885" s="4"/>
    </row>
    <row r="886" spans="2:6" x14ac:dyDescent="0.2">
      <c r="B886" s="4"/>
      <c r="F886" s="4"/>
    </row>
    <row r="887" spans="2:6" x14ac:dyDescent="0.2">
      <c r="B887" s="4"/>
      <c r="F887" s="4"/>
    </row>
    <row r="888" spans="2:6" x14ac:dyDescent="0.2">
      <c r="B888" s="4"/>
      <c r="F888" s="4"/>
    </row>
    <row r="889" spans="2:6" x14ac:dyDescent="0.2">
      <c r="B889" s="4"/>
      <c r="F889" s="4"/>
    </row>
    <row r="890" spans="2:6" x14ac:dyDescent="0.2">
      <c r="B890" s="4"/>
      <c r="F890" s="4"/>
    </row>
    <row r="891" spans="2:6" x14ac:dyDescent="0.2">
      <c r="B891" s="4"/>
      <c r="F891" s="4"/>
    </row>
    <row r="892" spans="2:6" x14ac:dyDescent="0.2">
      <c r="B892" s="4"/>
      <c r="F892" s="4"/>
    </row>
    <row r="893" spans="2:6" x14ac:dyDescent="0.2">
      <c r="B893" s="4"/>
      <c r="F893" s="4"/>
    </row>
    <row r="894" spans="2:6" x14ac:dyDescent="0.2">
      <c r="B894" s="4"/>
      <c r="F894" s="4"/>
    </row>
    <row r="895" spans="2:6" x14ac:dyDescent="0.2">
      <c r="B895" s="4"/>
      <c r="F895" s="4"/>
    </row>
    <row r="896" spans="2:6" x14ac:dyDescent="0.2">
      <c r="B896" s="4"/>
      <c r="F896" s="4"/>
    </row>
    <row r="897" spans="2:6" x14ac:dyDescent="0.2">
      <c r="B897" s="4"/>
      <c r="F897" s="4"/>
    </row>
    <row r="898" spans="2:6" x14ac:dyDescent="0.2">
      <c r="B898" s="4"/>
      <c r="F898" s="4"/>
    </row>
    <row r="899" spans="2:6" x14ac:dyDescent="0.2">
      <c r="B899" s="4"/>
      <c r="F899" s="4"/>
    </row>
    <row r="900" spans="2:6" x14ac:dyDescent="0.2">
      <c r="B900" s="4"/>
      <c r="F900" s="4"/>
    </row>
    <row r="901" spans="2:6" x14ac:dyDescent="0.2">
      <c r="B901" s="4"/>
      <c r="F901" s="4"/>
    </row>
    <row r="902" spans="2:6" x14ac:dyDescent="0.2">
      <c r="B902" s="4"/>
      <c r="F902" s="4"/>
    </row>
    <row r="903" spans="2:6" x14ac:dyDescent="0.2">
      <c r="B903" s="4"/>
      <c r="F903" s="4"/>
    </row>
    <row r="904" spans="2:6" x14ac:dyDescent="0.2">
      <c r="B904" s="4"/>
      <c r="F904" s="4"/>
    </row>
    <row r="905" spans="2:6" x14ac:dyDescent="0.2">
      <c r="B905" s="4"/>
      <c r="F905" s="4"/>
    </row>
    <row r="906" spans="2:6" x14ac:dyDescent="0.2">
      <c r="B906" s="4"/>
      <c r="F906" s="4"/>
    </row>
    <row r="907" spans="2:6" x14ac:dyDescent="0.2">
      <c r="B907" s="4"/>
      <c r="F907" s="4"/>
    </row>
    <row r="908" spans="2:6" x14ac:dyDescent="0.2">
      <c r="B908" s="4"/>
      <c r="F908" s="4"/>
    </row>
    <row r="909" spans="2:6" x14ac:dyDescent="0.2">
      <c r="B909" s="4"/>
      <c r="F909" s="4"/>
    </row>
    <row r="910" spans="2:6" x14ac:dyDescent="0.2">
      <c r="B910" s="4"/>
      <c r="F910" s="4"/>
    </row>
    <row r="911" spans="2:6" x14ac:dyDescent="0.2">
      <c r="B911" s="4"/>
      <c r="F911" s="4"/>
    </row>
    <row r="912" spans="2:6" x14ac:dyDescent="0.2">
      <c r="B912" s="4"/>
      <c r="F912" s="4"/>
    </row>
    <row r="913" spans="2:6" x14ac:dyDescent="0.2">
      <c r="B913" s="4"/>
      <c r="F913" s="4"/>
    </row>
    <row r="914" spans="2:6" x14ac:dyDescent="0.2">
      <c r="B914" s="4"/>
      <c r="F914" s="4"/>
    </row>
    <row r="915" spans="2:6" x14ac:dyDescent="0.2">
      <c r="B915" s="4"/>
      <c r="F915" s="4"/>
    </row>
    <row r="916" spans="2:6" x14ac:dyDescent="0.2">
      <c r="B916" s="4"/>
      <c r="F916" s="4"/>
    </row>
    <row r="917" spans="2:6" x14ac:dyDescent="0.2">
      <c r="B917" s="4"/>
      <c r="F917" s="4"/>
    </row>
    <row r="918" spans="2:6" x14ac:dyDescent="0.2">
      <c r="B918" s="4"/>
      <c r="F918" s="4"/>
    </row>
    <row r="919" spans="2:6" x14ac:dyDescent="0.2">
      <c r="B919" s="4"/>
      <c r="F919" s="4"/>
    </row>
    <row r="920" spans="2:6" x14ac:dyDescent="0.2">
      <c r="B920" s="4"/>
      <c r="F920" s="4"/>
    </row>
    <row r="921" spans="2:6" x14ac:dyDescent="0.2">
      <c r="B921" s="4"/>
      <c r="F921" s="4"/>
    </row>
    <row r="922" spans="2:6" x14ac:dyDescent="0.2">
      <c r="B922" s="4"/>
      <c r="F922" s="4"/>
    </row>
    <row r="923" spans="2:6" x14ac:dyDescent="0.2">
      <c r="B923" s="4"/>
      <c r="F923" s="4"/>
    </row>
    <row r="924" spans="2:6" x14ac:dyDescent="0.2">
      <c r="B924" s="4"/>
      <c r="F924" s="4"/>
    </row>
    <row r="925" spans="2:6" x14ac:dyDescent="0.2">
      <c r="B925" s="4"/>
      <c r="F925" s="4"/>
    </row>
    <row r="926" spans="2:6" x14ac:dyDescent="0.2">
      <c r="B926" s="4"/>
      <c r="F926" s="4"/>
    </row>
    <row r="927" spans="2:6" x14ac:dyDescent="0.2">
      <c r="B927" s="4"/>
      <c r="F927" s="4"/>
    </row>
    <row r="928" spans="2:6" x14ac:dyDescent="0.2">
      <c r="B928" s="4"/>
      <c r="F928" s="4"/>
    </row>
    <row r="929" spans="2:6" x14ac:dyDescent="0.2">
      <c r="B929" s="4"/>
      <c r="F929" s="4"/>
    </row>
    <row r="930" spans="2:6" x14ac:dyDescent="0.2">
      <c r="B930" s="4"/>
      <c r="F930" s="4"/>
    </row>
    <row r="931" spans="2:6" x14ac:dyDescent="0.2">
      <c r="B931" s="4"/>
      <c r="F931" s="4"/>
    </row>
    <row r="932" spans="2:6" x14ac:dyDescent="0.2">
      <c r="B932" s="4"/>
      <c r="F932" s="4"/>
    </row>
    <row r="933" spans="2:6" x14ac:dyDescent="0.2">
      <c r="B933" s="4"/>
      <c r="F933" s="4"/>
    </row>
    <row r="934" spans="2:6" x14ac:dyDescent="0.2">
      <c r="B934" s="4"/>
      <c r="F934" s="4"/>
    </row>
    <row r="935" spans="2:6" x14ac:dyDescent="0.2">
      <c r="B935" s="4"/>
      <c r="F935" s="4"/>
    </row>
    <row r="936" spans="2:6" x14ac:dyDescent="0.2">
      <c r="B936" s="4"/>
      <c r="F936" s="4"/>
    </row>
    <row r="937" spans="2:6" x14ac:dyDescent="0.2">
      <c r="B937" s="4"/>
      <c r="F937" s="4"/>
    </row>
    <row r="938" spans="2:6" x14ac:dyDescent="0.2">
      <c r="B938" s="4"/>
      <c r="F938" s="4"/>
    </row>
    <row r="939" spans="2:6" x14ac:dyDescent="0.2">
      <c r="B939" s="4"/>
      <c r="F939" s="4"/>
    </row>
    <row r="940" spans="2:6" x14ac:dyDescent="0.2">
      <c r="B940" s="4"/>
      <c r="F940" s="4"/>
    </row>
    <row r="941" spans="2:6" x14ac:dyDescent="0.2">
      <c r="B941" s="4"/>
      <c r="F941" s="4"/>
    </row>
    <row r="942" spans="2:6" x14ac:dyDescent="0.2">
      <c r="B942" s="4"/>
      <c r="F942" s="4"/>
    </row>
    <row r="943" spans="2:6" x14ac:dyDescent="0.2">
      <c r="B943" s="4"/>
      <c r="F943" s="4"/>
    </row>
    <row r="944" spans="2:6" x14ac:dyDescent="0.2">
      <c r="B944" s="4"/>
      <c r="F944" s="4"/>
    </row>
    <row r="945" spans="2:6" x14ac:dyDescent="0.2">
      <c r="B945" s="4"/>
      <c r="F945" s="4"/>
    </row>
    <row r="946" spans="2:6" x14ac:dyDescent="0.2">
      <c r="B946" s="4"/>
      <c r="F946" s="4"/>
    </row>
    <row r="947" spans="2:6" x14ac:dyDescent="0.2">
      <c r="B947" s="4"/>
      <c r="F947" s="4"/>
    </row>
    <row r="948" spans="2:6" x14ac:dyDescent="0.2">
      <c r="B948" s="4"/>
      <c r="F948" s="4"/>
    </row>
    <row r="949" spans="2:6" x14ac:dyDescent="0.2">
      <c r="B949" s="4"/>
      <c r="F949" s="4"/>
    </row>
    <row r="950" spans="2:6" x14ac:dyDescent="0.2">
      <c r="B950" s="4"/>
      <c r="F950" s="4"/>
    </row>
    <row r="951" spans="2:6" x14ac:dyDescent="0.2">
      <c r="B951" s="4"/>
      <c r="F951" s="4"/>
    </row>
    <row r="952" spans="2:6" x14ac:dyDescent="0.2">
      <c r="B952" s="4"/>
      <c r="F952" s="4"/>
    </row>
    <row r="953" spans="2:6" x14ac:dyDescent="0.2">
      <c r="B953" s="4"/>
      <c r="F953" s="4"/>
    </row>
    <row r="954" spans="2:6" x14ac:dyDescent="0.2">
      <c r="B954" s="4"/>
      <c r="F954" s="4"/>
    </row>
    <row r="955" spans="2:6" x14ac:dyDescent="0.2">
      <c r="B955" s="4"/>
      <c r="F955" s="4"/>
    </row>
    <row r="956" spans="2:6" x14ac:dyDescent="0.2">
      <c r="B956" s="4"/>
      <c r="F956" s="4"/>
    </row>
    <row r="957" spans="2:6" x14ac:dyDescent="0.2">
      <c r="B957" s="4"/>
      <c r="F957" s="4"/>
    </row>
    <row r="958" spans="2:6" x14ac:dyDescent="0.2">
      <c r="B958" s="4"/>
      <c r="F958" s="4"/>
    </row>
    <row r="959" spans="2:6" x14ac:dyDescent="0.2">
      <c r="B959" s="4"/>
      <c r="F959" s="4"/>
    </row>
    <row r="960" spans="2:6" x14ac:dyDescent="0.2">
      <c r="B960" s="4"/>
      <c r="F960" s="4"/>
    </row>
    <row r="961" spans="2:6" x14ac:dyDescent="0.2">
      <c r="B961" s="4"/>
      <c r="F961" s="4"/>
    </row>
    <row r="962" spans="2:6" x14ac:dyDescent="0.2">
      <c r="B962" s="4"/>
      <c r="F962" s="4"/>
    </row>
    <row r="963" spans="2:6" x14ac:dyDescent="0.2">
      <c r="B963" s="4"/>
      <c r="F963" s="4"/>
    </row>
    <row r="964" spans="2:6" x14ac:dyDescent="0.2">
      <c r="B964" s="4"/>
      <c r="F964" s="4"/>
    </row>
    <row r="965" spans="2:6" x14ac:dyDescent="0.2">
      <c r="B965" s="4"/>
      <c r="F965" s="4"/>
    </row>
    <row r="966" spans="2:6" x14ac:dyDescent="0.2">
      <c r="B966" s="4"/>
      <c r="F966" s="4"/>
    </row>
    <row r="967" spans="2:6" x14ac:dyDescent="0.2">
      <c r="B967" s="4"/>
      <c r="F967" s="4"/>
    </row>
    <row r="968" spans="2:6" x14ac:dyDescent="0.2">
      <c r="B968" s="4"/>
      <c r="F968" s="4"/>
    </row>
    <row r="969" spans="2:6" x14ac:dyDescent="0.2">
      <c r="B969" s="4"/>
      <c r="F969" s="4"/>
    </row>
    <row r="970" spans="2:6" x14ac:dyDescent="0.2">
      <c r="B970" s="4"/>
      <c r="F970" s="4"/>
    </row>
    <row r="971" spans="2:6" x14ac:dyDescent="0.2">
      <c r="B971" s="4"/>
      <c r="F971" s="4"/>
    </row>
    <row r="972" spans="2:6" x14ac:dyDescent="0.2">
      <c r="B972" s="4"/>
      <c r="F972" s="4"/>
    </row>
    <row r="973" spans="2:6" x14ac:dyDescent="0.2">
      <c r="B973" s="4"/>
      <c r="F973" s="4"/>
    </row>
    <row r="974" spans="2:6" x14ac:dyDescent="0.2">
      <c r="B974" s="4"/>
      <c r="F974" s="4"/>
    </row>
    <row r="975" spans="2:6" x14ac:dyDescent="0.2">
      <c r="B975" s="4"/>
      <c r="F975" s="4"/>
    </row>
    <row r="976" spans="2:6" x14ac:dyDescent="0.2">
      <c r="B976" s="4"/>
      <c r="F976" s="4"/>
    </row>
    <row r="977" spans="2:6" x14ac:dyDescent="0.2">
      <c r="B977" s="4"/>
      <c r="F977" s="4"/>
    </row>
    <row r="978" spans="2:6" x14ac:dyDescent="0.2">
      <c r="B978" s="4"/>
      <c r="F978" s="4"/>
    </row>
    <row r="979" spans="2:6" x14ac:dyDescent="0.2">
      <c r="B979" s="4"/>
      <c r="F979" s="4"/>
    </row>
    <row r="980" spans="2:6" x14ac:dyDescent="0.2">
      <c r="B980" s="4"/>
      <c r="F980" s="4"/>
    </row>
    <row r="981" spans="2:6" x14ac:dyDescent="0.2">
      <c r="B981" s="4"/>
      <c r="F981" s="4"/>
    </row>
    <row r="982" spans="2:6" x14ac:dyDescent="0.2">
      <c r="B982" s="4"/>
      <c r="F982" s="4"/>
    </row>
    <row r="983" spans="2:6" x14ac:dyDescent="0.2">
      <c r="B983" s="4"/>
      <c r="F983" s="4"/>
    </row>
    <row r="984" spans="2:6" x14ac:dyDescent="0.2">
      <c r="B984" s="4"/>
      <c r="F984" s="4"/>
    </row>
    <row r="985" spans="2:6" x14ac:dyDescent="0.2">
      <c r="B985" s="4"/>
      <c r="F985" s="4"/>
    </row>
    <row r="986" spans="2:6" x14ac:dyDescent="0.2">
      <c r="B986" s="4"/>
      <c r="F986" s="4"/>
    </row>
    <row r="987" spans="2:6" x14ac:dyDescent="0.2">
      <c r="B987" s="4"/>
      <c r="F987" s="4"/>
    </row>
    <row r="988" spans="2:6" x14ac:dyDescent="0.2">
      <c r="B988" s="4"/>
      <c r="F988" s="4"/>
    </row>
    <row r="989" spans="2:6" x14ac:dyDescent="0.2">
      <c r="B989" s="4"/>
      <c r="F989" s="4"/>
    </row>
    <row r="990" spans="2:6" x14ac:dyDescent="0.2">
      <c r="B990" s="4"/>
      <c r="F990" s="4"/>
    </row>
    <row r="991" spans="2:6" x14ac:dyDescent="0.2">
      <c r="B991" s="4"/>
      <c r="F991" s="4"/>
    </row>
    <row r="992" spans="2:6" x14ac:dyDescent="0.2">
      <c r="B992" s="4"/>
      <c r="F992" s="4"/>
    </row>
    <row r="993" spans="2:6" x14ac:dyDescent="0.2">
      <c r="B993" s="4"/>
      <c r="F993" s="4"/>
    </row>
    <row r="994" spans="2:6" x14ac:dyDescent="0.2">
      <c r="B994" s="4"/>
      <c r="F994" s="4"/>
    </row>
    <row r="995" spans="2:6" x14ac:dyDescent="0.2">
      <c r="B995" s="4"/>
      <c r="F995" s="4"/>
    </row>
    <row r="996" spans="2:6" x14ac:dyDescent="0.2">
      <c r="B996" s="4"/>
      <c r="F996" s="4"/>
    </row>
    <row r="997" spans="2:6" x14ac:dyDescent="0.2">
      <c r="B997" s="4"/>
      <c r="F997" s="4"/>
    </row>
    <row r="998" spans="2:6" x14ac:dyDescent="0.2">
      <c r="B998" s="4"/>
      <c r="F998" s="4"/>
    </row>
    <row r="999" spans="2:6" x14ac:dyDescent="0.2">
      <c r="B999" s="4"/>
      <c r="F999" s="4"/>
    </row>
    <row r="1000" spans="2:6" x14ac:dyDescent="0.2">
      <c r="B1000" s="4"/>
      <c r="F1000" s="4"/>
    </row>
    <row r="1001" spans="2:6" x14ac:dyDescent="0.2">
      <c r="B1001" s="4"/>
      <c r="F1001" s="4"/>
    </row>
    <row r="1002" spans="2:6" x14ac:dyDescent="0.2">
      <c r="B1002" s="4"/>
      <c r="F1002" s="4"/>
    </row>
    <row r="1003" spans="2:6" x14ac:dyDescent="0.2">
      <c r="B1003" s="4"/>
      <c r="F1003" s="4"/>
    </row>
    <row r="1004" spans="2:6" x14ac:dyDescent="0.2">
      <c r="B1004" s="4"/>
      <c r="F1004" s="4"/>
    </row>
    <row r="1005" spans="2:6" x14ac:dyDescent="0.2">
      <c r="B1005" s="4"/>
      <c r="F1005" s="4"/>
    </row>
    <row r="1006" spans="2:6" x14ac:dyDescent="0.2">
      <c r="B1006" s="4"/>
      <c r="F1006" s="4"/>
    </row>
    <row r="1007" spans="2:6" x14ac:dyDescent="0.2">
      <c r="B1007" s="4"/>
      <c r="F1007" s="4"/>
    </row>
    <row r="1008" spans="2:6" x14ac:dyDescent="0.2">
      <c r="B1008" s="4"/>
      <c r="F1008" s="4"/>
    </row>
    <row r="1009" spans="2:6" x14ac:dyDescent="0.2">
      <c r="B1009" s="4"/>
      <c r="F1009" s="4"/>
    </row>
    <row r="1010" spans="2:6" x14ac:dyDescent="0.2">
      <c r="B1010" s="4"/>
      <c r="F1010" s="4"/>
    </row>
    <row r="1011" spans="2:6" x14ac:dyDescent="0.2">
      <c r="B1011" s="4"/>
      <c r="F1011" s="4"/>
    </row>
    <row r="1012" spans="2:6" x14ac:dyDescent="0.2">
      <c r="B1012" s="4"/>
      <c r="F1012" s="4"/>
    </row>
    <row r="1013" spans="2:6" x14ac:dyDescent="0.2">
      <c r="B1013" s="4"/>
      <c r="F1013" s="4"/>
    </row>
    <row r="1014" spans="2:6" x14ac:dyDescent="0.2">
      <c r="B1014" s="4"/>
      <c r="F1014" s="4"/>
    </row>
    <row r="1015" spans="2:6" x14ac:dyDescent="0.2">
      <c r="B1015" s="4"/>
      <c r="F1015" s="4"/>
    </row>
    <row r="1016" spans="2:6" x14ac:dyDescent="0.2">
      <c r="B1016" s="4"/>
      <c r="F1016" s="4"/>
    </row>
    <row r="1017" spans="2:6" x14ac:dyDescent="0.2">
      <c r="B1017" s="4"/>
      <c r="F1017" s="4"/>
    </row>
    <row r="1018" spans="2:6" x14ac:dyDescent="0.2">
      <c r="B1018" s="4"/>
      <c r="F1018" s="4"/>
    </row>
    <row r="1019" spans="2:6" x14ac:dyDescent="0.2">
      <c r="B1019" s="4"/>
      <c r="F1019" s="4"/>
    </row>
    <row r="1020" spans="2:6" x14ac:dyDescent="0.2">
      <c r="B1020" s="4"/>
      <c r="F1020" s="4"/>
    </row>
    <row r="1021" spans="2:6" x14ac:dyDescent="0.2">
      <c r="B1021" s="4"/>
      <c r="F1021" s="4"/>
    </row>
    <row r="1022" spans="2:6" x14ac:dyDescent="0.2">
      <c r="B1022" s="4"/>
      <c r="F1022" s="4"/>
    </row>
    <row r="1023" spans="2:6" x14ac:dyDescent="0.2">
      <c r="B1023" s="4"/>
      <c r="F1023" s="4"/>
    </row>
    <row r="1024" spans="2:6" x14ac:dyDescent="0.2">
      <c r="B1024" s="4"/>
      <c r="F1024" s="4"/>
    </row>
    <row r="1025" spans="2:6" x14ac:dyDescent="0.2">
      <c r="B1025" s="4"/>
      <c r="F1025" s="4"/>
    </row>
    <row r="1026" spans="2:6" x14ac:dyDescent="0.2">
      <c r="B1026" s="4"/>
      <c r="F1026" s="4"/>
    </row>
    <row r="1027" spans="2:6" x14ac:dyDescent="0.2">
      <c r="B1027" s="4"/>
      <c r="F1027" s="4"/>
    </row>
    <row r="1028" spans="2:6" x14ac:dyDescent="0.2">
      <c r="B1028" s="4"/>
      <c r="F1028" s="4"/>
    </row>
    <row r="1029" spans="2:6" x14ac:dyDescent="0.2">
      <c r="B1029" s="4"/>
      <c r="F1029" s="4"/>
    </row>
    <row r="1030" spans="2:6" x14ac:dyDescent="0.2">
      <c r="B1030" s="4"/>
      <c r="F1030" s="4"/>
    </row>
    <row r="1031" spans="2:6" x14ac:dyDescent="0.2">
      <c r="B1031" s="4"/>
      <c r="F1031" s="4"/>
    </row>
    <row r="1032" spans="2:6" x14ac:dyDescent="0.2">
      <c r="B1032" s="4"/>
      <c r="F1032" s="4"/>
    </row>
    <row r="1033" spans="2:6" x14ac:dyDescent="0.2">
      <c r="B1033" s="4"/>
      <c r="F1033" s="4"/>
    </row>
    <row r="1034" spans="2:6" x14ac:dyDescent="0.2">
      <c r="B1034" s="4"/>
      <c r="F1034" s="4"/>
    </row>
    <row r="1035" spans="2:6" x14ac:dyDescent="0.2">
      <c r="B1035" s="4"/>
      <c r="F1035" s="4"/>
    </row>
    <row r="1036" spans="2:6" x14ac:dyDescent="0.2">
      <c r="B1036" s="4"/>
      <c r="F1036" s="4"/>
    </row>
    <row r="1037" spans="2:6" x14ac:dyDescent="0.2">
      <c r="B1037" s="4"/>
      <c r="F1037" s="4"/>
    </row>
    <row r="1038" spans="2:6" x14ac:dyDescent="0.2">
      <c r="B1038" s="4"/>
      <c r="F1038" s="4"/>
    </row>
    <row r="1039" spans="2:6" x14ac:dyDescent="0.2">
      <c r="B1039" s="4"/>
      <c r="F1039" s="4"/>
    </row>
    <row r="1040" spans="2:6" x14ac:dyDescent="0.2">
      <c r="B1040" s="4"/>
      <c r="F1040" s="4"/>
    </row>
    <row r="1041" spans="2:6" x14ac:dyDescent="0.2">
      <c r="B1041" s="4"/>
      <c r="F1041" s="4"/>
    </row>
    <row r="1042" spans="2:6" x14ac:dyDescent="0.2">
      <c r="B1042" s="4"/>
      <c r="F1042" s="4"/>
    </row>
    <row r="1043" spans="2:6" x14ac:dyDescent="0.2">
      <c r="B1043" s="4"/>
      <c r="F1043" s="4"/>
    </row>
    <row r="1044" spans="2:6" x14ac:dyDescent="0.2">
      <c r="B1044" s="4"/>
      <c r="F1044" s="4"/>
    </row>
    <row r="1045" spans="2:6" x14ac:dyDescent="0.2">
      <c r="B1045" s="4"/>
      <c r="F1045" s="4"/>
    </row>
    <row r="1046" spans="2:6" x14ac:dyDescent="0.2">
      <c r="B1046" s="4"/>
      <c r="F1046" s="4"/>
    </row>
    <row r="1047" spans="2:6" x14ac:dyDescent="0.2">
      <c r="B1047" s="4"/>
      <c r="F1047" s="4"/>
    </row>
    <row r="1048" spans="2:6" x14ac:dyDescent="0.2">
      <c r="B1048" s="4"/>
      <c r="F1048" s="4"/>
    </row>
    <row r="1049" spans="2:6" x14ac:dyDescent="0.2">
      <c r="B1049" s="4"/>
      <c r="F1049" s="4"/>
    </row>
    <row r="1050" spans="2:6" x14ac:dyDescent="0.2">
      <c r="B1050" s="4"/>
      <c r="F1050" s="4"/>
    </row>
    <row r="1051" spans="2:6" x14ac:dyDescent="0.2">
      <c r="B1051" s="4"/>
      <c r="F1051" s="4"/>
    </row>
    <row r="1052" spans="2:6" x14ac:dyDescent="0.2">
      <c r="B1052" s="4"/>
      <c r="F1052" s="4"/>
    </row>
    <row r="1053" spans="2:6" x14ac:dyDescent="0.2">
      <c r="B1053" s="4"/>
      <c r="F1053" s="4"/>
    </row>
    <row r="1054" spans="2:6" x14ac:dyDescent="0.2">
      <c r="B1054" s="4"/>
      <c r="F1054" s="4"/>
    </row>
    <row r="1055" spans="2:6" x14ac:dyDescent="0.2">
      <c r="B1055" s="4"/>
      <c r="F1055" s="4"/>
    </row>
    <row r="1056" spans="2:6" x14ac:dyDescent="0.2">
      <c r="B1056" s="4"/>
      <c r="F1056" s="4"/>
    </row>
    <row r="1057" spans="2:6" x14ac:dyDescent="0.2">
      <c r="B1057" s="4"/>
      <c r="F1057" s="4"/>
    </row>
    <row r="1058" spans="2:6" x14ac:dyDescent="0.2">
      <c r="B1058" s="4"/>
      <c r="F1058" s="4"/>
    </row>
    <row r="1059" spans="2:6" x14ac:dyDescent="0.2">
      <c r="B1059" s="4"/>
      <c r="F1059" s="4"/>
    </row>
    <row r="1060" spans="2:6" x14ac:dyDescent="0.2">
      <c r="B1060" s="4"/>
      <c r="F1060" s="4"/>
    </row>
    <row r="1061" spans="2:6" x14ac:dyDescent="0.2">
      <c r="B1061" s="4"/>
      <c r="F1061" s="4"/>
    </row>
    <row r="1062" spans="2:6" x14ac:dyDescent="0.2">
      <c r="B1062" s="4"/>
      <c r="F1062" s="4"/>
    </row>
    <row r="1063" spans="2:6" x14ac:dyDescent="0.2">
      <c r="B1063" s="4"/>
      <c r="F1063" s="4"/>
    </row>
    <row r="1064" spans="2:6" x14ac:dyDescent="0.2">
      <c r="B1064" s="4"/>
      <c r="F1064" s="4"/>
    </row>
    <row r="1065" spans="2:6" x14ac:dyDescent="0.2">
      <c r="B1065" s="4"/>
      <c r="F1065" s="4"/>
    </row>
    <row r="1066" spans="2:6" x14ac:dyDescent="0.2">
      <c r="B1066" s="4"/>
      <c r="F1066" s="4"/>
    </row>
    <row r="1067" spans="2:6" x14ac:dyDescent="0.2">
      <c r="B1067" s="4"/>
      <c r="F1067" s="4"/>
    </row>
    <row r="1068" spans="2:6" x14ac:dyDescent="0.2">
      <c r="B1068" s="4"/>
      <c r="F1068" s="4"/>
    </row>
    <row r="1069" spans="2:6" x14ac:dyDescent="0.2">
      <c r="B1069" s="4"/>
      <c r="F1069" s="4"/>
    </row>
    <row r="1070" spans="2:6" x14ac:dyDescent="0.2">
      <c r="B1070" s="4"/>
      <c r="F1070" s="4"/>
    </row>
    <row r="1071" spans="2:6" x14ac:dyDescent="0.2">
      <c r="B1071" s="4"/>
      <c r="F1071" s="4"/>
    </row>
    <row r="1072" spans="2:6" x14ac:dyDescent="0.2">
      <c r="B1072" s="4"/>
      <c r="F1072" s="4"/>
    </row>
    <row r="1073" spans="2:6" x14ac:dyDescent="0.2">
      <c r="B1073" s="4"/>
      <c r="F1073" s="4"/>
    </row>
    <row r="1074" spans="2:6" x14ac:dyDescent="0.2">
      <c r="B1074" s="4"/>
      <c r="F1074" s="4"/>
    </row>
    <row r="1075" spans="2:6" x14ac:dyDescent="0.2">
      <c r="B1075" s="4"/>
      <c r="F1075" s="4"/>
    </row>
    <row r="1076" spans="2:6" x14ac:dyDescent="0.2">
      <c r="B1076" s="4"/>
      <c r="F1076" s="4"/>
    </row>
    <row r="1077" spans="2:6" x14ac:dyDescent="0.2">
      <c r="B1077" s="4"/>
      <c r="F1077" s="4"/>
    </row>
    <row r="1078" spans="2:6" x14ac:dyDescent="0.2">
      <c r="B1078" s="4"/>
      <c r="F1078" s="4"/>
    </row>
    <row r="1079" spans="2:6" x14ac:dyDescent="0.2">
      <c r="B1079" s="4"/>
      <c r="F1079" s="4"/>
    </row>
    <row r="1080" spans="2:6" x14ac:dyDescent="0.2">
      <c r="B1080" s="4"/>
      <c r="F1080" s="4"/>
    </row>
    <row r="1081" spans="2:6" x14ac:dyDescent="0.2">
      <c r="B1081" s="4"/>
      <c r="F1081" s="4"/>
    </row>
    <row r="1082" spans="2:6" x14ac:dyDescent="0.2">
      <c r="B1082" s="4"/>
      <c r="F1082" s="4"/>
    </row>
    <row r="1083" spans="2:6" x14ac:dyDescent="0.2">
      <c r="B1083" s="4"/>
      <c r="F1083" s="4"/>
    </row>
    <row r="1084" spans="2:6" x14ac:dyDescent="0.2">
      <c r="B1084" s="4"/>
      <c r="F1084" s="4"/>
    </row>
    <row r="1085" spans="2:6" x14ac:dyDescent="0.2">
      <c r="B1085" s="4"/>
      <c r="F1085" s="4"/>
    </row>
    <row r="1086" spans="2:6" x14ac:dyDescent="0.2">
      <c r="B1086" s="4"/>
      <c r="F1086" s="4"/>
    </row>
    <row r="1087" spans="2:6" x14ac:dyDescent="0.2">
      <c r="B1087" s="4"/>
      <c r="F1087" s="4"/>
    </row>
    <row r="1088" spans="2:6" x14ac:dyDescent="0.2">
      <c r="B1088" s="4"/>
      <c r="F1088" s="4"/>
    </row>
    <row r="1089" spans="2:6" x14ac:dyDescent="0.2">
      <c r="B1089" s="4"/>
      <c r="F1089" s="4"/>
    </row>
    <row r="1090" spans="2:6" x14ac:dyDescent="0.2">
      <c r="B1090" s="4"/>
      <c r="F1090" s="4"/>
    </row>
    <row r="1091" spans="2:6" x14ac:dyDescent="0.2">
      <c r="B1091" s="4"/>
      <c r="F1091" s="4"/>
    </row>
    <row r="1092" spans="2:6" x14ac:dyDescent="0.2">
      <c r="B1092" s="4"/>
      <c r="F1092" s="4"/>
    </row>
    <row r="1093" spans="2:6" x14ac:dyDescent="0.2">
      <c r="B1093" s="4"/>
      <c r="F1093" s="4"/>
    </row>
    <row r="1094" spans="2:6" x14ac:dyDescent="0.2">
      <c r="B1094" s="4"/>
      <c r="F1094" s="4"/>
    </row>
    <row r="1095" spans="2:6" x14ac:dyDescent="0.2">
      <c r="B1095" s="4"/>
      <c r="F1095" s="4"/>
    </row>
    <row r="1096" spans="2:6" x14ac:dyDescent="0.2">
      <c r="B1096" s="4"/>
      <c r="F1096" s="4"/>
    </row>
    <row r="1097" spans="2:6" x14ac:dyDescent="0.2">
      <c r="B1097" s="4"/>
      <c r="F1097" s="4"/>
    </row>
    <row r="1098" spans="2:6" x14ac:dyDescent="0.2">
      <c r="B1098" s="4"/>
      <c r="F1098" s="4"/>
    </row>
    <row r="1099" spans="2:6" x14ac:dyDescent="0.2">
      <c r="B1099" s="4"/>
      <c r="F1099" s="4"/>
    </row>
    <row r="1100" spans="2:6" x14ac:dyDescent="0.2">
      <c r="B1100" s="4"/>
      <c r="F1100" s="4"/>
    </row>
    <row r="1101" spans="2:6" x14ac:dyDescent="0.2">
      <c r="B1101" s="4"/>
      <c r="F1101" s="4"/>
    </row>
    <row r="1102" spans="2:6" x14ac:dyDescent="0.2">
      <c r="B1102" s="4"/>
      <c r="F1102" s="4"/>
    </row>
    <row r="1103" spans="2:6" x14ac:dyDescent="0.2">
      <c r="B1103" s="4"/>
      <c r="F1103" s="4"/>
    </row>
    <row r="1104" spans="2:6" x14ac:dyDescent="0.2">
      <c r="B1104" s="4"/>
      <c r="F1104" s="4"/>
    </row>
    <row r="1105" spans="2:6" x14ac:dyDescent="0.2">
      <c r="B1105" s="4"/>
      <c r="F1105" s="4"/>
    </row>
    <row r="1106" spans="2:6" x14ac:dyDescent="0.2">
      <c r="B1106" s="4"/>
      <c r="F1106" s="4"/>
    </row>
    <row r="1107" spans="2:6" x14ac:dyDescent="0.2">
      <c r="B1107" s="4"/>
      <c r="F1107" s="4"/>
    </row>
    <row r="1108" spans="2:6" x14ac:dyDescent="0.2">
      <c r="B1108" s="4"/>
      <c r="F1108" s="4"/>
    </row>
    <row r="1109" spans="2:6" x14ac:dyDescent="0.2">
      <c r="B1109" s="4"/>
      <c r="F1109" s="4"/>
    </row>
    <row r="1110" spans="2:6" x14ac:dyDescent="0.2">
      <c r="B1110" s="4"/>
      <c r="F1110" s="4"/>
    </row>
    <row r="1111" spans="2:6" x14ac:dyDescent="0.2">
      <c r="B1111" s="4"/>
      <c r="F1111" s="4"/>
    </row>
    <row r="1112" spans="2:6" x14ac:dyDescent="0.2">
      <c r="B1112" s="4"/>
      <c r="F1112" s="4"/>
    </row>
    <row r="1113" spans="2:6" x14ac:dyDescent="0.2">
      <c r="B1113" s="4"/>
      <c r="F1113" s="4"/>
    </row>
    <row r="1114" spans="2:6" x14ac:dyDescent="0.2">
      <c r="B1114" s="4"/>
      <c r="F1114" s="4"/>
    </row>
    <row r="1115" spans="2:6" x14ac:dyDescent="0.2">
      <c r="B1115" s="4"/>
      <c r="F1115" s="4"/>
    </row>
    <row r="1116" spans="2:6" x14ac:dyDescent="0.2">
      <c r="B1116" s="4"/>
      <c r="F1116" s="4"/>
    </row>
    <row r="1117" spans="2:6" x14ac:dyDescent="0.2">
      <c r="B1117" s="4"/>
      <c r="F1117" s="4"/>
    </row>
    <row r="1118" spans="2:6" x14ac:dyDescent="0.2">
      <c r="B1118" s="4"/>
      <c r="F1118" s="4"/>
    </row>
    <row r="1119" spans="2:6" x14ac:dyDescent="0.2">
      <c r="B1119" s="4"/>
      <c r="F1119" s="4"/>
    </row>
    <row r="1120" spans="2:6" x14ac:dyDescent="0.2">
      <c r="B1120" s="4"/>
      <c r="F1120" s="4"/>
    </row>
    <row r="1121" spans="2:6" x14ac:dyDescent="0.2">
      <c r="B1121" s="4"/>
      <c r="F1121" s="4"/>
    </row>
    <row r="1122" spans="2:6" x14ac:dyDescent="0.2">
      <c r="B1122" s="4"/>
      <c r="F1122" s="4"/>
    </row>
    <row r="1123" spans="2:6" x14ac:dyDescent="0.2">
      <c r="B1123" s="4"/>
      <c r="F1123" s="4"/>
    </row>
    <row r="1124" spans="2:6" x14ac:dyDescent="0.2">
      <c r="B1124" s="4"/>
      <c r="F1124" s="4"/>
    </row>
    <row r="1125" spans="2:6" x14ac:dyDescent="0.2">
      <c r="B1125" s="4"/>
      <c r="F1125" s="4"/>
    </row>
    <row r="1126" spans="2:6" x14ac:dyDescent="0.2">
      <c r="B1126" s="4"/>
      <c r="F1126" s="4"/>
    </row>
    <row r="1127" spans="2:6" x14ac:dyDescent="0.2">
      <c r="B1127" s="4"/>
      <c r="F1127" s="4"/>
    </row>
    <row r="1128" spans="2:6" x14ac:dyDescent="0.2">
      <c r="B1128" s="4"/>
      <c r="F1128" s="4"/>
    </row>
    <row r="1129" spans="2:6" x14ac:dyDescent="0.2">
      <c r="B1129" s="4"/>
      <c r="F1129" s="4"/>
    </row>
    <row r="1130" spans="2:6" x14ac:dyDescent="0.2">
      <c r="B1130" s="4"/>
      <c r="F1130" s="4"/>
    </row>
    <row r="1131" spans="2:6" x14ac:dyDescent="0.2">
      <c r="B1131" s="4"/>
      <c r="F1131" s="4"/>
    </row>
    <row r="1132" spans="2:6" x14ac:dyDescent="0.2">
      <c r="B1132" s="4"/>
      <c r="F1132" s="4"/>
    </row>
    <row r="1133" spans="2:6" x14ac:dyDescent="0.2">
      <c r="B1133" s="4"/>
      <c r="F1133" s="4"/>
    </row>
    <row r="1134" spans="2:6" x14ac:dyDescent="0.2">
      <c r="B1134" s="4"/>
      <c r="F1134" s="4"/>
    </row>
    <row r="1135" spans="2:6" x14ac:dyDescent="0.2">
      <c r="B1135" s="4"/>
      <c r="F1135" s="4"/>
    </row>
  </sheetData>
  <phoneticPr fontId="8" type="noConversion"/>
  <hyperlinks>
    <hyperlink ref="A3" r:id="rId1" xr:uid="{00000000-0004-0000-0100-000000000000}"/>
    <hyperlink ref="P11" r:id="rId2" display="http://www.konkoly.hu/cgi-bin/IBVS?795" xr:uid="{00000000-0004-0000-0100-000001000000}"/>
    <hyperlink ref="P12" r:id="rId3" display="http://www.konkoly.hu/cgi-bin/IBVS?795" xr:uid="{00000000-0004-0000-0100-000002000000}"/>
    <hyperlink ref="P13" r:id="rId4" display="http://www.konkoly.hu/cgi-bin/IBVS?795" xr:uid="{00000000-0004-0000-0100-000003000000}"/>
    <hyperlink ref="P14" r:id="rId5" display="http://www.konkoly.hu/cgi-bin/IBVS?456" xr:uid="{00000000-0004-0000-0100-000004000000}"/>
    <hyperlink ref="P16" r:id="rId6" display="http://www.konkoly.hu/cgi-bin/IBVS?1053" xr:uid="{00000000-0004-0000-0100-000005000000}"/>
    <hyperlink ref="P171" r:id="rId7" display="http://vsolj.cetus-net.org/no47.pdf" xr:uid="{00000000-0004-0000-0100-000006000000}"/>
    <hyperlink ref="P17" r:id="rId8" display="http://www.bav-astro.de/sfs/BAVM_link.php?BAVMnr=132" xr:uid="{00000000-0004-0000-0100-000007000000}"/>
    <hyperlink ref="P18" r:id="rId9" display="http://www.bav-astro.de/sfs/BAVM_link.php?BAVMnr=152" xr:uid="{00000000-0004-0000-0100-000008000000}"/>
    <hyperlink ref="P175" r:id="rId10" display="http://vsolj.cetus-net.org/no40.pdf" xr:uid="{00000000-0004-0000-0100-000009000000}"/>
    <hyperlink ref="P19" r:id="rId11" display="http://www.konkoly.hu/cgi-bin/IBVS?5897" xr:uid="{00000000-0004-0000-0100-00000A000000}"/>
    <hyperlink ref="P182" r:id="rId12" display="http://vsolj.cetus-net.org/no46.pdf" xr:uid="{00000000-0004-0000-0100-00000B000000}"/>
    <hyperlink ref="P20" r:id="rId13" display="http://www.konkoly.hu/cgi-bin/IBVS?5897" xr:uid="{00000000-0004-0000-0100-00000C000000}"/>
    <hyperlink ref="P21" r:id="rId14" display="http://www.konkoly.hu/cgi-bin/IBVS?5897" xr:uid="{00000000-0004-0000-0100-00000D000000}"/>
    <hyperlink ref="P22" r:id="rId15" display="http://www.aavso.org/sites/default/files/jaavso/v36n2/171.pdf" xr:uid="{00000000-0004-0000-0100-00000E000000}"/>
    <hyperlink ref="P23" r:id="rId16" display="http://www.aavso.org/sites/default/files/jaavso/v36n2/186.pdf" xr:uid="{00000000-0004-0000-0100-00000F000000}"/>
    <hyperlink ref="P24" r:id="rId17" display="http://var.astro.cz/oejv/issues/oejv0116.pdf" xr:uid="{00000000-0004-0000-0100-000010000000}"/>
    <hyperlink ref="P183" r:id="rId18" display="http://vsolj.cetus-net.org/vsoljno50.pdf" xr:uid="{00000000-0004-0000-0100-000011000000}"/>
    <hyperlink ref="P184" r:id="rId19" display="http://vsolj.cetus-net.org/vsoljno50.pdf" xr:uid="{00000000-0004-0000-0100-000012000000}"/>
    <hyperlink ref="P26" r:id="rId20" display="http://www.konkoly.hu/cgi-bin/IBVS?5988" xr:uid="{00000000-0004-0000-0100-000013000000}"/>
    <hyperlink ref="P27" r:id="rId21" display="http://www.konkoly.hu/cgi-bin/IBVS?6114" xr:uid="{00000000-0004-0000-0100-000014000000}"/>
    <hyperlink ref="P29" r:id="rId22" display="http://www.konkoly.hu/cgi-bin/IBVS?6114" xr:uid="{00000000-0004-0000-0100-000015000000}"/>
    <hyperlink ref="P30" r:id="rId23" display="http://www.konkoly.hu/cgi-bin/IBVS?6114" xr:uid="{00000000-0004-0000-0100-000016000000}"/>
    <hyperlink ref="P31" r:id="rId24" display="http://www.konkoly.hu/cgi-bin/IBVS?6114" xr:uid="{00000000-0004-0000-0100-000017000000}"/>
    <hyperlink ref="P32" r:id="rId25" display="http://www.konkoly.hu/cgi-bin/IBVS?6114" xr:uid="{00000000-0004-0000-0100-000018000000}"/>
    <hyperlink ref="P33" r:id="rId26" display="http://www.konkoly.hu/cgi-bin/IBVS?6114" xr:uid="{00000000-0004-0000-0100-000019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Graphs 1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2024-01-11T06:37:25Z</dcterms:modified>
</cp:coreProperties>
</file>