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28355DC2-C611-4036-A32F-89EB065F27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definedNames>
    <definedName name="solver_adj" localSheetId="0" hidden="1">Active!$E$11:$E$13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Active!$E$14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124" i="1" l="1"/>
  <c r="F124" i="1" s="1"/>
  <c r="Q124" i="1"/>
  <c r="E118" i="1"/>
  <c r="F118" i="1" s="1"/>
  <c r="Q118" i="1"/>
  <c r="E119" i="1"/>
  <c r="F119" i="1" s="1"/>
  <c r="G119" i="1" s="1"/>
  <c r="K119" i="1" s="1"/>
  <c r="Q119" i="1"/>
  <c r="E120" i="1"/>
  <c r="F120" i="1" s="1"/>
  <c r="Q120" i="1"/>
  <c r="E121" i="1"/>
  <c r="F121" i="1" s="1"/>
  <c r="Q121" i="1"/>
  <c r="E122" i="1"/>
  <c r="F122" i="1"/>
  <c r="Q122" i="1"/>
  <c r="E123" i="1"/>
  <c r="F123" i="1" s="1"/>
  <c r="Q123" i="1"/>
  <c r="Q117" i="1"/>
  <c r="D11" i="1"/>
  <c r="W8" i="1" s="1"/>
  <c r="D12" i="1"/>
  <c r="Q114" i="1"/>
  <c r="Q116" i="1"/>
  <c r="D13" i="1"/>
  <c r="C61" i="1"/>
  <c r="D9" i="1"/>
  <c r="C9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79" i="1"/>
  <c r="Q80" i="1"/>
  <c r="Q81" i="1"/>
  <c r="Q82" i="1"/>
  <c r="Q83" i="1"/>
  <c r="Q84" i="1"/>
  <c r="Q73" i="1"/>
  <c r="Q69" i="1"/>
  <c r="Q90" i="1"/>
  <c r="Q70" i="1"/>
  <c r="Q72" i="1"/>
  <c r="Q65" i="1"/>
  <c r="Q100" i="1"/>
  <c r="Q101" i="1"/>
  <c r="Q103" i="1"/>
  <c r="Q66" i="1"/>
  <c r="Q104" i="1"/>
  <c r="Q105" i="1"/>
  <c r="Q108" i="1"/>
  <c r="Q110" i="1"/>
  <c r="Q112" i="1"/>
  <c r="Q64" i="1"/>
  <c r="Q62" i="1"/>
  <c r="Q63" i="1"/>
  <c r="Q115" i="1"/>
  <c r="G97" i="2"/>
  <c r="C97" i="2"/>
  <c r="G32" i="2"/>
  <c r="C32" i="2"/>
  <c r="G96" i="2"/>
  <c r="C96" i="2"/>
  <c r="G95" i="2"/>
  <c r="C95" i="2"/>
  <c r="G94" i="2"/>
  <c r="C94" i="2"/>
  <c r="G93" i="2"/>
  <c r="C93" i="2"/>
  <c r="G92" i="2"/>
  <c r="C92" i="2"/>
  <c r="G31" i="2"/>
  <c r="C31" i="2"/>
  <c r="G91" i="2"/>
  <c r="C91" i="2"/>
  <c r="G30" i="2"/>
  <c r="C30" i="2"/>
  <c r="G29" i="2"/>
  <c r="C29" i="2"/>
  <c r="G90" i="2"/>
  <c r="C90" i="2"/>
  <c r="G89" i="2"/>
  <c r="C89" i="2"/>
  <c r="G88" i="2"/>
  <c r="C88" i="2"/>
  <c r="G87" i="2"/>
  <c r="C87" i="2"/>
  <c r="G28" i="2"/>
  <c r="C28" i="2"/>
  <c r="G86" i="2"/>
  <c r="C86" i="2"/>
  <c r="G85" i="2"/>
  <c r="C85" i="2"/>
  <c r="G84" i="2"/>
  <c r="C84" i="2"/>
  <c r="G27" i="2"/>
  <c r="C27" i="2"/>
  <c r="G83" i="2"/>
  <c r="C83" i="2"/>
  <c r="G26" i="2"/>
  <c r="C26" i="2"/>
  <c r="G82" i="2"/>
  <c r="C82" i="2"/>
  <c r="G25" i="2"/>
  <c r="C25" i="2"/>
  <c r="G24" i="2"/>
  <c r="C24" i="2"/>
  <c r="G81" i="2"/>
  <c r="C81" i="2"/>
  <c r="G80" i="2"/>
  <c r="C80" i="2"/>
  <c r="G79" i="2"/>
  <c r="C79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G15" i="2"/>
  <c r="C15" i="2"/>
  <c r="G14" i="2"/>
  <c r="C14" i="2"/>
  <c r="G13" i="2"/>
  <c r="C13" i="2"/>
  <c r="G12" i="2"/>
  <c r="C12" i="2"/>
  <c r="G11" i="2"/>
  <c r="C11" i="2"/>
  <c r="E11" i="2"/>
  <c r="G78" i="2"/>
  <c r="C78" i="2"/>
  <c r="G77" i="2"/>
  <c r="C77" i="2"/>
  <c r="G76" i="2"/>
  <c r="C76" i="2"/>
  <c r="G75" i="2"/>
  <c r="C75" i="2"/>
  <c r="G74" i="2"/>
  <c r="C74" i="2"/>
  <c r="G73" i="2"/>
  <c r="C73" i="2"/>
  <c r="G72" i="2"/>
  <c r="C72" i="2"/>
  <c r="G71" i="2"/>
  <c r="C71" i="2"/>
  <c r="G70" i="2"/>
  <c r="C70" i="2"/>
  <c r="G69" i="2"/>
  <c r="C69" i="2"/>
  <c r="G68" i="2"/>
  <c r="C68" i="2"/>
  <c r="G67" i="2"/>
  <c r="C67" i="2"/>
  <c r="G66" i="2"/>
  <c r="C66" i="2"/>
  <c r="G65" i="2"/>
  <c r="C65" i="2"/>
  <c r="G64" i="2"/>
  <c r="C64" i="2"/>
  <c r="G63" i="2"/>
  <c r="C63" i="2"/>
  <c r="G62" i="2"/>
  <c r="C62" i="2"/>
  <c r="G61" i="2"/>
  <c r="C61" i="2"/>
  <c r="G60" i="2"/>
  <c r="C60" i="2"/>
  <c r="G59" i="2"/>
  <c r="C59" i="2"/>
  <c r="G58" i="2"/>
  <c r="C58" i="2"/>
  <c r="G57" i="2"/>
  <c r="C57" i="2"/>
  <c r="G56" i="2"/>
  <c r="C56" i="2"/>
  <c r="G55" i="2"/>
  <c r="C55" i="2"/>
  <c r="G54" i="2"/>
  <c r="C54" i="2"/>
  <c r="G53" i="2"/>
  <c r="C53" i="2"/>
  <c r="G52" i="2"/>
  <c r="C52" i="2"/>
  <c r="G51" i="2"/>
  <c r="C51" i="2"/>
  <c r="G50" i="2"/>
  <c r="C50" i="2"/>
  <c r="G49" i="2"/>
  <c r="C49" i="2"/>
  <c r="G48" i="2"/>
  <c r="C48" i="2"/>
  <c r="G47" i="2"/>
  <c r="C47" i="2"/>
  <c r="G46" i="2"/>
  <c r="C46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35" i="2"/>
  <c r="C35" i="2"/>
  <c r="G34" i="2"/>
  <c r="C34" i="2"/>
  <c r="G33" i="2"/>
  <c r="C33" i="2"/>
  <c r="H97" i="2"/>
  <c r="B97" i="2"/>
  <c r="D97" i="2"/>
  <c r="A97" i="2"/>
  <c r="H32" i="2"/>
  <c r="B32" i="2"/>
  <c r="D32" i="2"/>
  <c r="A32" i="2"/>
  <c r="H96" i="2"/>
  <c r="B96" i="2"/>
  <c r="D96" i="2"/>
  <c r="A96" i="2"/>
  <c r="H95" i="2"/>
  <c r="B95" i="2"/>
  <c r="D95" i="2"/>
  <c r="A95" i="2"/>
  <c r="H94" i="2"/>
  <c r="B94" i="2"/>
  <c r="D94" i="2"/>
  <c r="A94" i="2"/>
  <c r="H93" i="2"/>
  <c r="B93" i="2"/>
  <c r="D93" i="2"/>
  <c r="A93" i="2"/>
  <c r="H92" i="2"/>
  <c r="B92" i="2"/>
  <c r="D92" i="2"/>
  <c r="A92" i="2"/>
  <c r="H31" i="2"/>
  <c r="B31" i="2"/>
  <c r="D31" i="2"/>
  <c r="A31" i="2"/>
  <c r="H91" i="2"/>
  <c r="B91" i="2"/>
  <c r="D91" i="2"/>
  <c r="A91" i="2"/>
  <c r="H30" i="2"/>
  <c r="B30" i="2"/>
  <c r="D30" i="2"/>
  <c r="A30" i="2"/>
  <c r="H29" i="2"/>
  <c r="B29" i="2"/>
  <c r="D29" i="2"/>
  <c r="A29" i="2"/>
  <c r="H90" i="2"/>
  <c r="B90" i="2"/>
  <c r="D90" i="2"/>
  <c r="A90" i="2"/>
  <c r="H89" i="2"/>
  <c r="B89" i="2"/>
  <c r="D89" i="2"/>
  <c r="A89" i="2"/>
  <c r="H88" i="2"/>
  <c r="B88" i="2"/>
  <c r="D88" i="2"/>
  <c r="A88" i="2"/>
  <c r="H87" i="2"/>
  <c r="B87" i="2"/>
  <c r="D87" i="2"/>
  <c r="A87" i="2"/>
  <c r="H28" i="2"/>
  <c r="B28" i="2"/>
  <c r="F28" i="2"/>
  <c r="D28" i="2"/>
  <c r="A28" i="2"/>
  <c r="H86" i="2"/>
  <c r="F86" i="2"/>
  <c r="D86" i="2"/>
  <c r="B86" i="2"/>
  <c r="A86" i="2"/>
  <c r="H85" i="2"/>
  <c r="B85" i="2"/>
  <c r="F85" i="2"/>
  <c r="D85" i="2"/>
  <c r="A85" i="2"/>
  <c r="H84" i="2"/>
  <c r="B84" i="2"/>
  <c r="F84" i="2"/>
  <c r="D84" i="2"/>
  <c r="A84" i="2"/>
  <c r="H27" i="2"/>
  <c r="B27" i="2"/>
  <c r="F27" i="2"/>
  <c r="D27" i="2"/>
  <c r="A27" i="2"/>
  <c r="H83" i="2"/>
  <c r="B83" i="2"/>
  <c r="D83" i="2"/>
  <c r="A83" i="2"/>
  <c r="H26" i="2"/>
  <c r="D26" i="2"/>
  <c r="B26" i="2"/>
  <c r="A26" i="2"/>
  <c r="H82" i="2"/>
  <c r="B82" i="2"/>
  <c r="D82" i="2"/>
  <c r="A82" i="2"/>
  <c r="H25" i="2"/>
  <c r="D25" i="2"/>
  <c r="B25" i="2"/>
  <c r="A25" i="2"/>
  <c r="H24" i="2"/>
  <c r="B24" i="2"/>
  <c r="D24" i="2"/>
  <c r="A24" i="2"/>
  <c r="H81" i="2"/>
  <c r="D81" i="2"/>
  <c r="B81" i="2"/>
  <c r="A81" i="2"/>
  <c r="H80" i="2"/>
  <c r="B80" i="2"/>
  <c r="D80" i="2"/>
  <c r="A80" i="2"/>
  <c r="H79" i="2"/>
  <c r="D79" i="2"/>
  <c r="B79" i="2"/>
  <c r="A79" i="2"/>
  <c r="H23" i="2"/>
  <c r="B23" i="2"/>
  <c r="D23" i="2"/>
  <c r="A23" i="2"/>
  <c r="H22" i="2"/>
  <c r="D22" i="2"/>
  <c r="B22" i="2"/>
  <c r="A22" i="2"/>
  <c r="H21" i="2"/>
  <c r="B21" i="2"/>
  <c r="D21" i="2"/>
  <c r="A21" i="2"/>
  <c r="H20" i="2"/>
  <c r="D20" i="2"/>
  <c r="B20" i="2"/>
  <c r="A20" i="2"/>
  <c r="H19" i="2"/>
  <c r="B19" i="2"/>
  <c r="D19" i="2"/>
  <c r="A19" i="2"/>
  <c r="H18" i="2"/>
  <c r="D18" i="2"/>
  <c r="B18" i="2"/>
  <c r="A18" i="2"/>
  <c r="H17" i="2"/>
  <c r="B17" i="2"/>
  <c r="D17" i="2"/>
  <c r="A17" i="2"/>
  <c r="H16" i="2"/>
  <c r="D16" i="2"/>
  <c r="B16" i="2"/>
  <c r="A16" i="2"/>
  <c r="H15" i="2"/>
  <c r="B15" i="2"/>
  <c r="D15" i="2"/>
  <c r="A15" i="2"/>
  <c r="H14" i="2"/>
  <c r="D14" i="2"/>
  <c r="B14" i="2"/>
  <c r="A14" i="2"/>
  <c r="H13" i="2"/>
  <c r="B13" i="2"/>
  <c r="D13" i="2"/>
  <c r="A13" i="2"/>
  <c r="H12" i="2"/>
  <c r="D12" i="2"/>
  <c r="B12" i="2"/>
  <c r="A12" i="2"/>
  <c r="H11" i="2"/>
  <c r="B11" i="2"/>
  <c r="D11" i="2"/>
  <c r="A11" i="2"/>
  <c r="H78" i="2"/>
  <c r="D78" i="2"/>
  <c r="B78" i="2"/>
  <c r="A78" i="2"/>
  <c r="H77" i="2"/>
  <c r="B77" i="2"/>
  <c r="D77" i="2"/>
  <c r="A77" i="2"/>
  <c r="H76" i="2"/>
  <c r="D76" i="2"/>
  <c r="B76" i="2"/>
  <c r="A76" i="2"/>
  <c r="H75" i="2"/>
  <c r="B75" i="2"/>
  <c r="D75" i="2"/>
  <c r="A75" i="2"/>
  <c r="H74" i="2"/>
  <c r="D74" i="2"/>
  <c r="B74" i="2"/>
  <c r="A74" i="2"/>
  <c r="H73" i="2"/>
  <c r="B73" i="2"/>
  <c r="D73" i="2"/>
  <c r="A73" i="2"/>
  <c r="H72" i="2"/>
  <c r="D72" i="2"/>
  <c r="B72" i="2"/>
  <c r="A72" i="2"/>
  <c r="H71" i="2"/>
  <c r="B71" i="2"/>
  <c r="D71" i="2"/>
  <c r="A71" i="2"/>
  <c r="H70" i="2"/>
  <c r="D70" i="2"/>
  <c r="B70" i="2"/>
  <c r="A70" i="2"/>
  <c r="H69" i="2"/>
  <c r="B69" i="2"/>
  <c r="D69" i="2"/>
  <c r="A69" i="2"/>
  <c r="H68" i="2"/>
  <c r="D68" i="2"/>
  <c r="B68" i="2"/>
  <c r="A68" i="2"/>
  <c r="H67" i="2"/>
  <c r="B67" i="2"/>
  <c r="D67" i="2"/>
  <c r="A67" i="2"/>
  <c r="H66" i="2"/>
  <c r="D66" i="2"/>
  <c r="B66" i="2"/>
  <c r="A66" i="2"/>
  <c r="H65" i="2"/>
  <c r="B65" i="2"/>
  <c r="D65" i="2"/>
  <c r="A65" i="2"/>
  <c r="H64" i="2"/>
  <c r="D64" i="2"/>
  <c r="B64" i="2"/>
  <c r="A64" i="2"/>
  <c r="H63" i="2"/>
  <c r="B63" i="2"/>
  <c r="D63" i="2"/>
  <c r="A63" i="2"/>
  <c r="H62" i="2"/>
  <c r="D62" i="2"/>
  <c r="B62" i="2"/>
  <c r="A62" i="2"/>
  <c r="H61" i="2"/>
  <c r="B61" i="2"/>
  <c r="D61" i="2"/>
  <c r="A61" i="2"/>
  <c r="H60" i="2"/>
  <c r="D60" i="2"/>
  <c r="B60" i="2"/>
  <c r="A60" i="2"/>
  <c r="H59" i="2"/>
  <c r="B59" i="2"/>
  <c r="D59" i="2"/>
  <c r="A59" i="2"/>
  <c r="H58" i="2"/>
  <c r="D58" i="2"/>
  <c r="B58" i="2"/>
  <c r="A58" i="2"/>
  <c r="H57" i="2"/>
  <c r="B57" i="2"/>
  <c r="D57" i="2"/>
  <c r="A57" i="2"/>
  <c r="H56" i="2"/>
  <c r="D56" i="2"/>
  <c r="B56" i="2"/>
  <c r="A56" i="2"/>
  <c r="H55" i="2"/>
  <c r="B55" i="2"/>
  <c r="D55" i="2"/>
  <c r="A55" i="2"/>
  <c r="H54" i="2"/>
  <c r="D54" i="2"/>
  <c r="B54" i="2"/>
  <c r="A54" i="2"/>
  <c r="H53" i="2"/>
  <c r="B53" i="2"/>
  <c r="D53" i="2"/>
  <c r="A53" i="2"/>
  <c r="H52" i="2"/>
  <c r="D52" i="2"/>
  <c r="B52" i="2"/>
  <c r="A52" i="2"/>
  <c r="H51" i="2"/>
  <c r="B51" i="2"/>
  <c r="D51" i="2"/>
  <c r="A51" i="2"/>
  <c r="H50" i="2"/>
  <c r="D50" i="2"/>
  <c r="B50" i="2"/>
  <c r="A50" i="2"/>
  <c r="H49" i="2"/>
  <c r="B49" i="2"/>
  <c r="D49" i="2"/>
  <c r="A49" i="2"/>
  <c r="H48" i="2"/>
  <c r="D48" i="2"/>
  <c r="B48" i="2"/>
  <c r="A48" i="2"/>
  <c r="H47" i="2"/>
  <c r="B47" i="2"/>
  <c r="D47" i="2"/>
  <c r="A47" i="2"/>
  <c r="H46" i="2"/>
  <c r="D46" i="2"/>
  <c r="B46" i="2"/>
  <c r="A46" i="2"/>
  <c r="H45" i="2"/>
  <c r="B45" i="2"/>
  <c r="D45" i="2"/>
  <c r="A45" i="2"/>
  <c r="H44" i="2"/>
  <c r="D44" i="2"/>
  <c r="B44" i="2"/>
  <c r="A44" i="2"/>
  <c r="H43" i="2"/>
  <c r="B43" i="2"/>
  <c r="D43" i="2"/>
  <c r="A43" i="2"/>
  <c r="H42" i="2"/>
  <c r="D42" i="2"/>
  <c r="B42" i="2"/>
  <c r="A42" i="2"/>
  <c r="H41" i="2"/>
  <c r="B41" i="2"/>
  <c r="D41" i="2"/>
  <c r="A41" i="2"/>
  <c r="H40" i="2"/>
  <c r="D40" i="2"/>
  <c r="B40" i="2"/>
  <c r="A40" i="2"/>
  <c r="H39" i="2"/>
  <c r="B39" i="2"/>
  <c r="D39" i="2"/>
  <c r="A39" i="2"/>
  <c r="H38" i="2"/>
  <c r="D38" i="2"/>
  <c r="B38" i="2"/>
  <c r="A38" i="2"/>
  <c r="H37" i="2"/>
  <c r="B37" i="2"/>
  <c r="D37" i="2"/>
  <c r="A37" i="2"/>
  <c r="H36" i="2"/>
  <c r="D36" i="2"/>
  <c r="B36" i="2"/>
  <c r="A36" i="2"/>
  <c r="H35" i="2"/>
  <c r="B35" i="2"/>
  <c r="D35" i="2"/>
  <c r="A35" i="2"/>
  <c r="H34" i="2"/>
  <c r="D34" i="2"/>
  <c r="B34" i="2"/>
  <c r="A34" i="2"/>
  <c r="H33" i="2"/>
  <c r="B33" i="2"/>
  <c r="D33" i="2"/>
  <c r="A33" i="2"/>
  <c r="Q113" i="1"/>
  <c r="Q85" i="1"/>
  <c r="Q111" i="1"/>
  <c r="F16" i="1"/>
  <c r="F17" i="1" s="1"/>
  <c r="C17" i="1"/>
  <c r="Q106" i="1"/>
  <c r="Q107" i="1"/>
  <c r="Q109" i="1"/>
  <c r="Q87" i="1"/>
  <c r="Q102" i="1"/>
  <c r="Q99" i="1"/>
  <c r="Q96" i="1"/>
  <c r="Q86" i="1"/>
  <c r="Q77" i="1"/>
  <c r="Q68" i="1"/>
  <c r="Q71" i="1"/>
  <c r="Q74" i="1"/>
  <c r="Q75" i="1"/>
  <c r="Q76" i="1"/>
  <c r="Q67" i="1"/>
  <c r="Q78" i="1"/>
  <c r="Q88" i="1"/>
  <c r="Q89" i="1"/>
  <c r="Q91" i="1"/>
  <c r="Q92" i="1"/>
  <c r="Q93" i="1"/>
  <c r="Q94" i="1"/>
  <c r="Q95" i="1"/>
  <c r="Q97" i="1"/>
  <c r="Q98" i="1"/>
  <c r="Q61" i="1"/>
  <c r="E78" i="2"/>
  <c r="E89" i="2"/>
  <c r="E117" i="1"/>
  <c r="F117" i="1"/>
  <c r="G117" i="1" s="1"/>
  <c r="K117" i="1" s="1"/>
  <c r="E104" i="1"/>
  <c r="F104" i="1"/>
  <c r="E112" i="1"/>
  <c r="E94" i="1"/>
  <c r="F94" i="1" s="1"/>
  <c r="G94" i="1" s="1"/>
  <c r="J94" i="1" s="1"/>
  <c r="E98" i="1"/>
  <c r="F98" i="1" s="1"/>
  <c r="E49" i="1"/>
  <c r="F49" i="1" s="1"/>
  <c r="E57" i="1"/>
  <c r="E69" i="2" s="1"/>
  <c r="E83" i="1"/>
  <c r="F83" i="1"/>
  <c r="E90" i="1"/>
  <c r="F90" i="1" s="1"/>
  <c r="E62" i="1"/>
  <c r="F62" i="1"/>
  <c r="G62" i="1" s="1"/>
  <c r="I62" i="1" s="1"/>
  <c r="E67" i="1"/>
  <c r="F67" i="1" s="1"/>
  <c r="E86" i="1"/>
  <c r="F86" i="1"/>
  <c r="G86" i="1" s="1"/>
  <c r="J86" i="1" s="1"/>
  <c r="E107" i="1"/>
  <c r="F107" i="1" s="1"/>
  <c r="E116" i="1"/>
  <c r="F116" i="1" s="1"/>
  <c r="G116" i="1" s="1"/>
  <c r="I116" i="1" s="1"/>
  <c r="E35" i="1"/>
  <c r="F35" i="1" s="1"/>
  <c r="G35" i="1" s="1"/>
  <c r="H35" i="1" s="1"/>
  <c r="E41" i="1"/>
  <c r="F41" i="1" s="1"/>
  <c r="E32" i="1"/>
  <c r="F32" i="1" s="1"/>
  <c r="E25" i="1"/>
  <c r="F25" i="1" s="1"/>
  <c r="E29" i="1"/>
  <c r="F29" i="1" s="1"/>
  <c r="G29" i="1" s="1"/>
  <c r="H29" i="1" s="1"/>
  <c r="E52" i="1"/>
  <c r="F52" i="1" s="1"/>
  <c r="E60" i="1"/>
  <c r="E72" i="2" s="1"/>
  <c r="F60" i="1"/>
  <c r="E84" i="1"/>
  <c r="F84" i="1"/>
  <c r="E70" i="1"/>
  <c r="E82" i="2" s="1"/>
  <c r="E89" i="1"/>
  <c r="F89" i="1"/>
  <c r="E102" i="1"/>
  <c r="E28" i="2" s="1"/>
  <c r="E110" i="1"/>
  <c r="F110" i="1"/>
  <c r="G110" i="1" s="1"/>
  <c r="K110" i="1" s="1"/>
  <c r="E91" i="1"/>
  <c r="F91" i="1"/>
  <c r="E95" i="1"/>
  <c r="F95" i="1" s="1"/>
  <c r="E99" i="1"/>
  <c r="F99" i="1" s="1"/>
  <c r="E47" i="1"/>
  <c r="F47" i="1" s="1"/>
  <c r="E55" i="1"/>
  <c r="F55" i="1"/>
  <c r="G55" i="1" s="1"/>
  <c r="H55" i="1" s="1"/>
  <c r="E73" i="1"/>
  <c r="E79" i="2" s="1"/>
  <c r="E66" i="1"/>
  <c r="E114" i="1"/>
  <c r="F114" i="1" s="1"/>
  <c r="E105" i="1"/>
  <c r="F105" i="1" s="1"/>
  <c r="E113" i="1"/>
  <c r="F113" i="1" s="1"/>
  <c r="E44" i="1"/>
  <c r="F44" i="1" s="1"/>
  <c r="G44" i="1" s="1"/>
  <c r="H44" i="1" s="1"/>
  <c r="E38" i="1"/>
  <c r="E42" i="1"/>
  <c r="F42" i="1" s="1"/>
  <c r="G42" i="1" s="1"/>
  <c r="H42" i="1" s="1"/>
  <c r="E22" i="1"/>
  <c r="E26" i="1"/>
  <c r="F26" i="1" s="1"/>
  <c r="E30" i="1"/>
  <c r="E50" i="1"/>
  <c r="F50" i="1" s="1"/>
  <c r="E58" i="1"/>
  <c r="E70" i="2" s="1"/>
  <c r="F58" i="1"/>
  <c r="G60" i="1"/>
  <c r="H60" i="1" s="1"/>
  <c r="E63" i="1"/>
  <c r="F63" i="1" s="1"/>
  <c r="E75" i="1"/>
  <c r="F75" i="1" s="1"/>
  <c r="E100" i="1"/>
  <c r="F100" i="1" s="1"/>
  <c r="E108" i="1"/>
  <c r="F108" i="1"/>
  <c r="G108" i="1" s="1"/>
  <c r="K108" i="1" s="1"/>
  <c r="E92" i="1"/>
  <c r="E24" i="2" s="1"/>
  <c r="F92" i="1"/>
  <c r="G92" i="1" s="1"/>
  <c r="J92" i="1" s="1"/>
  <c r="E96" i="1"/>
  <c r="F96" i="1" s="1"/>
  <c r="G84" i="1"/>
  <c r="J84" i="1" s="1"/>
  <c r="E45" i="1"/>
  <c r="F45" i="1" s="1"/>
  <c r="E53" i="1"/>
  <c r="F53" i="1" s="1"/>
  <c r="E79" i="1"/>
  <c r="F79" i="1" s="1"/>
  <c r="E72" i="1"/>
  <c r="F72" i="1" s="1"/>
  <c r="G72" i="1" s="1"/>
  <c r="I72" i="1" s="1"/>
  <c r="E61" i="1"/>
  <c r="F61" i="1" s="1"/>
  <c r="E103" i="1"/>
  <c r="E87" i="2" s="1"/>
  <c r="E111" i="1"/>
  <c r="F111" i="1" s="1"/>
  <c r="E37" i="1"/>
  <c r="F37" i="1" s="1"/>
  <c r="E39" i="1"/>
  <c r="F39" i="1"/>
  <c r="G39" i="1" s="1"/>
  <c r="H39" i="1" s="1"/>
  <c r="E43" i="1"/>
  <c r="F43" i="1"/>
  <c r="G43" i="1"/>
  <c r="H43" i="1" s="1"/>
  <c r="E23" i="1"/>
  <c r="F23" i="1"/>
  <c r="G23" i="1" s="1"/>
  <c r="H23" i="1" s="1"/>
  <c r="E27" i="1"/>
  <c r="F27" i="1"/>
  <c r="G27" i="1"/>
  <c r="H27" i="1" s="1"/>
  <c r="E31" i="1"/>
  <c r="F31" i="1"/>
  <c r="G31" i="1" s="1"/>
  <c r="H31" i="1" s="1"/>
  <c r="E48" i="1"/>
  <c r="E60" i="2" s="1"/>
  <c r="E56" i="1"/>
  <c r="F56" i="1" s="1"/>
  <c r="G58" i="1"/>
  <c r="H58" i="1"/>
  <c r="E80" i="1"/>
  <c r="E69" i="1"/>
  <c r="F69" i="1"/>
  <c r="G69" i="1" s="1"/>
  <c r="I69" i="1" s="1"/>
  <c r="E64" i="1"/>
  <c r="F64" i="1"/>
  <c r="G64" i="1" s="1"/>
  <c r="I64" i="1" s="1"/>
  <c r="E74" i="1"/>
  <c r="E18" i="2" s="1"/>
  <c r="E106" i="1"/>
  <c r="F106" i="1" s="1"/>
  <c r="G106" i="1" s="1"/>
  <c r="K106" i="1" s="1"/>
  <c r="E115" i="1"/>
  <c r="F115" i="1" s="1"/>
  <c r="E93" i="1"/>
  <c r="F93" i="1" s="1"/>
  <c r="E97" i="1"/>
  <c r="F97" i="1"/>
  <c r="G97" i="1" s="1"/>
  <c r="J97" i="1" s="1"/>
  <c r="E101" i="1"/>
  <c r="E86" i="2" s="1"/>
  <c r="E109" i="1"/>
  <c r="F109" i="1"/>
  <c r="G89" i="1"/>
  <c r="J89" i="1" s="1"/>
  <c r="E36" i="1"/>
  <c r="F36" i="1" s="1"/>
  <c r="G36" i="1" s="1"/>
  <c r="H36" i="1" s="1"/>
  <c r="E40" i="1"/>
  <c r="F40" i="1" s="1"/>
  <c r="G40" i="1" s="1"/>
  <c r="H40" i="1" s="1"/>
  <c r="E33" i="1"/>
  <c r="F33" i="1"/>
  <c r="G33" i="1" s="1"/>
  <c r="H33" i="1" s="1"/>
  <c r="E24" i="1"/>
  <c r="F24" i="1" s="1"/>
  <c r="G24" i="1" s="1"/>
  <c r="H24" i="1" s="1"/>
  <c r="E28" i="1"/>
  <c r="F28" i="1" s="1"/>
  <c r="G28" i="1" s="1"/>
  <c r="H28" i="1" s="1"/>
  <c r="E21" i="1"/>
  <c r="F21" i="1"/>
  <c r="G21" i="1" s="1"/>
  <c r="H21" i="1" s="1"/>
  <c r="E34" i="1"/>
  <c r="F34" i="1" s="1"/>
  <c r="E46" i="1"/>
  <c r="E58" i="2" s="1"/>
  <c r="E54" i="1"/>
  <c r="F54" i="1" s="1"/>
  <c r="E82" i="1"/>
  <c r="F82" i="1"/>
  <c r="G82" i="1" s="1"/>
  <c r="J82" i="1" s="1"/>
  <c r="E65" i="1"/>
  <c r="F65" i="1"/>
  <c r="G65" i="1"/>
  <c r="I65" i="1" s="1"/>
  <c r="E76" i="1"/>
  <c r="F76" i="1"/>
  <c r="G76" i="1" s="1"/>
  <c r="I76" i="1" s="1"/>
  <c r="E68" i="1"/>
  <c r="E16" i="2" s="1"/>
  <c r="E85" i="1"/>
  <c r="E12" i="2" s="1"/>
  <c r="F85" i="1"/>
  <c r="G85" i="1" s="1"/>
  <c r="J85" i="1" s="1"/>
  <c r="E81" i="1"/>
  <c r="F81" i="1"/>
  <c r="G81" i="1" s="1"/>
  <c r="J81" i="1" s="1"/>
  <c r="E71" i="1"/>
  <c r="E17" i="2" s="1"/>
  <c r="E59" i="1"/>
  <c r="F59" i="1"/>
  <c r="E88" i="1"/>
  <c r="F88" i="1" s="1"/>
  <c r="G88" i="1" s="1"/>
  <c r="J88" i="1" s="1"/>
  <c r="E78" i="1"/>
  <c r="E87" i="1"/>
  <c r="E14" i="2" s="1"/>
  <c r="E77" i="1"/>
  <c r="F77" i="1"/>
  <c r="G77" i="1" s="1"/>
  <c r="I77" i="1" s="1"/>
  <c r="E51" i="1"/>
  <c r="E63" i="2" s="1"/>
  <c r="W17" i="1"/>
  <c r="G109" i="1"/>
  <c r="J109" i="1" s="1"/>
  <c r="G59" i="1"/>
  <c r="H59" i="1" s="1"/>
  <c r="F30" i="1"/>
  <c r="E42" i="2"/>
  <c r="G104" i="1"/>
  <c r="K104" i="1"/>
  <c r="E25" i="2"/>
  <c r="E95" i="2"/>
  <c r="E40" i="2"/>
  <c r="E94" i="2"/>
  <c r="E53" i="2"/>
  <c r="E77" i="2"/>
  <c r="E26" i="2"/>
  <c r="F78" i="1"/>
  <c r="E22" i="2"/>
  <c r="G91" i="1"/>
  <c r="J91" i="1" s="1"/>
  <c r="E13" i="2"/>
  <c r="E27" i="2"/>
  <c r="E30" i="2"/>
  <c r="E76" i="2"/>
  <c r="E19" i="2"/>
  <c r="F22" i="1"/>
  <c r="E34" i="2"/>
  <c r="F66" i="1"/>
  <c r="E88" i="2"/>
  <c r="E32" i="2"/>
  <c r="E75" i="2"/>
  <c r="E43" i="2"/>
  <c r="E67" i="2"/>
  <c r="E61" i="2"/>
  <c r="F46" i="1"/>
  <c r="F80" i="1"/>
  <c r="E74" i="2"/>
  <c r="E92" i="2"/>
  <c r="E71" i="2"/>
  <c r="E91" i="2"/>
  <c r="E39" i="2"/>
  <c r="E62" i="2"/>
  <c r="E57" i="2"/>
  <c r="E45" i="2"/>
  <c r="E65" i="2"/>
  <c r="E52" i="2"/>
  <c r="E37" i="2"/>
  <c r="E51" i="2"/>
  <c r="F112" i="1"/>
  <c r="E93" i="2"/>
  <c r="E85" i="2"/>
  <c r="E96" i="2"/>
  <c r="E48" i="2"/>
  <c r="E33" i="2"/>
  <c r="E47" i="2"/>
  <c r="E31" i="2"/>
  <c r="E35" i="2"/>
  <c r="E55" i="2"/>
  <c r="E64" i="2"/>
  <c r="E15" i="2"/>
  <c r="E80" i="2"/>
  <c r="E56" i="2"/>
  <c r="F38" i="1"/>
  <c r="E50" i="2"/>
  <c r="E84" i="2"/>
  <c r="E44" i="2"/>
  <c r="E54" i="2"/>
  <c r="E20" i="2"/>
  <c r="E90" i="2"/>
  <c r="E97" i="2"/>
  <c r="G78" i="1"/>
  <c r="I78" i="1"/>
  <c r="G38" i="1"/>
  <c r="H38" i="1" s="1"/>
  <c r="G66" i="1"/>
  <c r="I66" i="1" s="1"/>
  <c r="G112" i="1"/>
  <c r="G22" i="1"/>
  <c r="H22" i="1"/>
  <c r="G30" i="1"/>
  <c r="H30" i="1"/>
  <c r="G80" i="1"/>
  <c r="J80" i="1" s="1"/>
  <c r="K112" i="1"/>
  <c r="W23" i="1" l="1"/>
  <c r="P80" i="1"/>
  <c r="P112" i="1"/>
  <c r="R112" i="1" s="1"/>
  <c r="T112" i="1" s="1"/>
  <c r="P27" i="1"/>
  <c r="P22" i="1"/>
  <c r="R22" i="1" s="1"/>
  <c r="T22" i="1" s="1"/>
  <c r="P78" i="1"/>
  <c r="R78" i="1" s="1"/>
  <c r="T78" i="1" s="1"/>
  <c r="P64" i="1"/>
  <c r="W5" i="1"/>
  <c r="W7" i="1"/>
  <c r="P43" i="1"/>
  <c r="R43" i="1" s="1"/>
  <c r="T43" i="1" s="1"/>
  <c r="P55" i="1"/>
  <c r="P110" i="1"/>
  <c r="W13" i="1"/>
  <c r="W19" i="1"/>
  <c r="W29" i="1"/>
  <c r="W31" i="1"/>
  <c r="W22" i="1"/>
  <c r="P82" i="1"/>
  <c r="W6" i="1"/>
  <c r="W33" i="1"/>
  <c r="P83" i="1"/>
  <c r="P30" i="1"/>
  <c r="R30" i="1" s="1"/>
  <c r="T30" i="1" s="1"/>
  <c r="P66" i="1"/>
  <c r="R66" i="1" s="1"/>
  <c r="T66" i="1" s="1"/>
  <c r="W12" i="1"/>
  <c r="P46" i="1"/>
  <c r="W26" i="1"/>
  <c r="W28" i="1"/>
  <c r="P60" i="1"/>
  <c r="R60" i="1" s="1"/>
  <c r="T60" i="1" s="1"/>
  <c r="P65" i="1"/>
  <c r="R65" i="1" s="1"/>
  <c r="T65" i="1" s="1"/>
  <c r="P109" i="1"/>
  <c r="R109" i="1" s="1"/>
  <c r="T109" i="1" s="1"/>
  <c r="P58" i="1"/>
  <c r="R58" i="1" s="1"/>
  <c r="T58" i="1" s="1"/>
  <c r="W27" i="1"/>
  <c r="P38" i="1"/>
  <c r="W34" i="1"/>
  <c r="P92" i="1"/>
  <c r="P76" i="1"/>
  <c r="G50" i="1"/>
  <c r="H50" i="1" s="1"/>
  <c r="P50" i="1"/>
  <c r="P54" i="1"/>
  <c r="R54" i="1" s="1"/>
  <c r="T54" i="1" s="1"/>
  <c r="G54" i="1"/>
  <c r="H54" i="1" s="1"/>
  <c r="G100" i="1"/>
  <c r="J100" i="1" s="1"/>
  <c r="P100" i="1"/>
  <c r="G114" i="1"/>
  <c r="K114" i="1" s="1"/>
  <c r="P114" i="1"/>
  <c r="R114" i="1" s="1"/>
  <c r="T114" i="1" s="1"/>
  <c r="P41" i="1"/>
  <c r="R41" i="1" s="1"/>
  <c r="T41" i="1" s="1"/>
  <c r="G41" i="1"/>
  <c r="H41" i="1" s="1"/>
  <c r="P93" i="1"/>
  <c r="R93" i="1" s="1"/>
  <c r="T93" i="1" s="1"/>
  <c r="G93" i="1"/>
  <c r="J93" i="1" s="1"/>
  <c r="P45" i="1"/>
  <c r="R45" i="1" s="1"/>
  <c r="T45" i="1" s="1"/>
  <c r="G45" i="1"/>
  <c r="H45" i="1" s="1"/>
  <c r="G75" i="1"/>
  <c r="I75" i="1" s="1"/>
  <c r="P75" i="1"/>
  <c r="R75" i="1" s="1"/>
  <c r="T75" i="1" s="1"/>
  <c r="P26" i="1"/>
  <c r="R26" i="1" s="1"/>
  <c r="T26" i="1" s="1"/>
  <c r="G26" i="1"/>
  <c r="H26" i="1" s="1"/>
  <c r="G90" i="1"/>
  <c r="J90" i="1" s="1"/>
  <c r="P90" i="1"/>
  <c r="P34" i="1"/>
  <c r="R34" i="1" s="1"/>
  <c r="T34" i="1" s="1"/>
  <c r="G34" i="1"/>
  <c r="H34" i="1" s="1"/>
  <c r="G115" i="1"/>
  <c r="K115" i="1" s="1"/>
  <c r="P115" i="1"/>
  <c r="R115" i="1" s="1"/>
  <c r="T115" i="1" s="1"/>
  <c r="P37" i="1"/>
  <c r="R37" i="1" s="1"/>
  <c r="T37" i="1" s="1"/>
  <c r="G37" i="1"/>
  <c r="H37" i="1" s="1"/>
  <c r="G63" i="1"/>
  <c r="I63" i="1" s="1"/>
  <c r="P63" i="1"/>
  <c r="P79" i="1"/>
  <c r="R79" i="1" s="1"/>
  <c r="T79" i="1" s="1"/>
  <c r="G79" i="1"/>
  <c r="J79" i="1" s="1"/>
  <c r="G95" i="1"/>
  <c r="J95" i="1" s="1"/>
  <c r="P95" i="1"/>
  <c r="P111" i="1"/>
  <c r="G111" i="1"/>
  <c r="K111" i="1" s="1"/>
  <c r="G96" i="1"/>
  <c r="J96" i="1" s="1"/>
  <c r="P96" i="1"/>
  <c r="R96" i="1" s="1"/>
  <c r="T96" i="1" s="1"/>
  <c r="P107" i="1"/>
  <c r="R107" i="1" s="1"/>
  <c r="T107" i="1" s="1"/>
  <c r="G107" i="1"/>
  <c r="K107" i="1" s="1"/>
  <c r="G105" i="1"/>
  <c r="K105" i="1" s="1"/>
  <c r="P105" i="1"/>
  <c r="G56" i="1"/>
  <c r="H56" i="1" s="1"/>
  <c r="P56" i="1"/>
  <c r="G52" i="1"/>
  <c r="H52" i="1" s="1"/>
  <c r="P52" i="1"/>
  <c r="P53" i="1"/>
  <c r="G53" i="1"/>
  <c r="H53" i="1" s="1"/>
  <c r="G61" i="1"/>
  <c r="I61" i="1" s="1"/>
  <c r="P61" i="1"/>
  <c r="P47" i="1"/>
  <c r="R47" i="1" s="1"/>
  <c r="T47" i="1" s="1"/>
  <c r="G47" i="1"/>
  <c r="H47" i="1" s="1"/>
  <c r="P49" i="1"/>
  <c r="R49" i="1" s="1"/>
  <c r="T49" i="1" s="1"/>
  <c r="G49" i="1"/>
  <c r="H49" i="1" s="1"/>
  <c r="P32" i="1"/>
  <c r="G32" i="1"/>
  <c r="H32" i="1" s="1"/>
  <c r="G113" i="1"/>
  <c r="K113" i="1" s="1"/>
  <c r="P113" i="1"/>
  <c r="P99" i="1"/>
  <c r="R99" i="1" s="1"/>
  <c r="T99" i="1" s="1"/>
  <c r="G99" i="1"/>
  <c r="J99" i="1" s="1"/>
  <c r="G25" i="1"/>
  <c r="H25" i="1" s="1"/>
  <c r="P25" i="1"/>
  <c r="G67" i="1"/>
  <c r="I67" i="1" s="1"/>
  <c r="P67" i="1"/>
  <c r="R67" i="1" s="1"/>
  <c r="T67" i="1" s="1"/>
  <c r="P98" i="1"/>
  <c r="R98" i="1" s="1"/>
  <c r="T98" i="1" s="1"/>
  <c r="G98" i="1"/>
  <c r="J98" i="1" s="1"/>
  <c r="E73" i="2"/>
  <c r="E66" i="2"/>
  <c r="F87" i="1"/>
  <c r="P87" i="1" s="1"/>
  <c r="R87" i="1" s="1"/>
  <c r="T87" i="1" s="1"/>
  <c r="R64" i="1"/>
  <c r="T64" i="1" s="1"/>
  <c r="R76" i="1"/>
  <c r="T76" i="1" s="1"/>
  <c r="P117" i="1"/>
  <c r="R117" i="1" s="1"/>
  <c r="T117" i="1" s="1"/>
  <c r="P21" i="1"/>
  <c r="R21" i="1" s="1"/>
  <c r="T21" i="1" s="1"/>
  <c r="E59" i="2"/>
  <c r="R27" i="1"/>
  <c r="T27" i="1" s="1"/>
  <c r="E49" i="2"/>
  <c r="E23" i="2"/>
  <c r="P69" i="1"/>
  <c r="R69" i="1" s="1"/>
  <c r="T69" i="1" s="1"/>
  <c r="F51" i="1"/>
  <c r="F71" i="1"/>
  <c r="F68" i="1"/>
  <c r="G68" i="1" s="1"/>
  <c r="I68" i="1" s="1"/>
  <c r="F101" i="1"/>
  <c r="F74" i="1"/>
  <c r="F48" i="1"/>
  <c r="F103" i="1"/>
  <c r="D15" i="1" s="1"/>
  <c r="C19" i="1" s="1"/>
  <c r="F73" i="1"/>
  <c r="F102" i="1"/>
  <c r="F70" i="1"/>
  <c r="G83" i="1"/>
  <c r="J83" i="1" s="1"/>
  <c r="E83" i="2"/>
  <c r="E46" i="2"/>
  <c r="G46" i="1"/>
  <c r="H46" i="1" s="1"/>
  <c r="R82" i="1"/>
  <c r="T82" i="1" s="1"/>
  <c r="R80" i="1"/>
  <c r="T80" i="1" s="1"/>
  <c r="E21" i="2"/>
  <c r="E68" i="2"/>
  <c r="R92" i="1"/>
  <c r="T92" i="1" s="1"/>
  <c r="P86" i="1"/>
  <c r="R86" i="1" s="1"/>
  <c r="T86" i="1" s="1"/>
  <c r="F57" i="1"/>
  <c r="G57" i="1" s="1"/>
  <c r="H57" i="1" s="1"/>
  <c r="E38" i="2"/>
  <c r="E36" i="2"/>
  <c r="P31" i="1"/>
  <c r="R31" i="1" s="1"/>
  <c r="T31" i="1" s="1"/>
  <c r="E41" i="2"/>
  <c r="R55" i="1"/>
  <c r="T55" i="1" s="1"/>
  <c r="R110" i="1"/>
  <c r="T110" i="1" s="1"/>
  <c r="E29" i="2"/>
  <c r="R38" i="1"/>
  <c r="T38" i="1" s="1"/>
  <c r="E81" i="2"/>
  <c r="G124" i="1"/>
  <c r="K124" i="1" s="1"/>
  <c r="P124" i="1"/>
  <c r="W16" i="1"/>
  <c r="P77" i="1"/>
  <c r="R77" i="1" s="1"/>
  <c r="T77" i="1" s="1"/>
  <c r="P36" i="1"/>
  <c r="R36" i="1" s="1"/>
  <c r="T36" i="1" s="1"/>
  <c r="P62" i="1"/>
  <c r="R62" i="1" s="1"/>
  <c r="T62" i="1" s="1"/>
  <c r="W18" i="1"/>
  <c r="P72" i="1"/>
  <c r="R72" i="1" s="1"/>
  <c r="T72" i="1" s="1"/>
  <c r="P35" i="1"/>
  <c r="R35" i="1" s="1"/>
  <c r="T35" i="1" s="1"/>
  <c r="W20" i="1"/>
  <c r="P108" i="1"/>
  <c r="R108" i="1" s="1"/>
  <c r="T108" i="1" s="1"/>
  <c r="W30" i="1"/>
  <c r="P106" i="1"/>
  <c r="R106" i="1" s="1"/>
  <c r="T106" i="1" s="1"/>
  <c r="P39" i="1"/>
  <c r="R39" i="1" s="1"/>
  <c r="T39" i="1" s="1"/>
  <c r="W25" i="1"/>
  <c r="P85" i="1"/>
  <c r="R85" i="1" s="1"/>
  <c r="T85" i="1" s="1"/>
  <c r="P59" i="1"/>
  <c r="R59" i="1" s="1"/>
  <c r="T59" i="1" s="1"/>
  <c r="P40" i="1"/>
  <c r="R40" i="1" s="1"/>
  <c r="T40" i="1" s="1"/>
  <c r="P97" i="1"/>
  <c r="R97" i="1" s="1"/>
  <c r="T97" i="1" s="1"/>
  <c r="P44" i="1"/>
  <c r="R44" i="1" s="1"/>
  <c r="T44" i="1" s="1"/>
  <c r="P91" i="1"/>
  <c r="R91" i="1" s="1"/>
  <c r="T91" i="1" s="1"/>
  <c r="P24" i="1"/>
  <c r="R24" i="1" s="1"/>
  <c r="T24" i="1" s="1"/>
  <c r="W11" i="1"/>
  <c r="W21" i="1"/>
  <c r="P84" i="1"/>
  <c r="R84" i="1" s="1"/>
  <c r="T84" i="1" s="1"/>
  <c r="P28" i="1"/>
  <c r="R28" i="1" s="1"/>
  <c r="T28" i="1" s="1"/>
  <c r="W15" i="1"/>
  <c r="P29" i="1"/>
  <c r="R29" i="1" s="1"/>
  <c r="T29" i="1" s="1"/>
  <c r="P88" i="1"/>
  <c r="R88" i="1" s="1"/>
  <c r="T88" i="1" s="1"/>
  <c r="P42" i="1"/>
  <c r="R42" i="1" s="1"/>
  <c r="T42" i="1" s="1"/>
  <c r="P89" i="1"/>
  <c r="R89" i="1" s="1"/>
  <c r="T89" i="1" s="1"/>
  <c r="P122" i="1"/>
  <c r="W32" i="1"/>
  <c r="W2" i="1"/>
  <c r="W4" i="1"/>
  <c r="P94" i="1"/>
  <c r="R94" i="1" s="1"/>
  <c r="T94" i="1" s="1"/>
  <c r="P33" i="1"/>
  <c r="R33" i="1" s="1"/>
  <c r="T33" i="1" s="1"/>
  <c r="W14" i="1"/>
  <c r="P68" i="1"/>
  <c r="R68" i="1" s="1"/>
  <c r="T68" i="1" s="1"/>
  <c r="P23" i="1"/>
  <c r="R23" i="1" s="1"/>
  <c r="T23" i="1" s="1"/>
  <c r="W9" i="1"/>
  <c r="P81" i="1"/>
  <c r="R81" i="1" s="1"/>
  <c r="T81" i="1" s="1"/>
  <c r="P116" i="1"/>
  <c r="R116" i="1" s="1"/>
  <c r="T116" i="1" s="1"/>
  <c r="P104" i="1"/>
  <c r="R104" i="1" s="1"/>
  <c r="T104" i="1" s="1"/>
  <c r="P121" i="1"/>
  <c r="R121" i="1" s="1"/>
  <c r="T121" i="1" s="1"/>
  <c r="G121" i="1"/>
  <c r="K121" i="1" s="1"/>
  <c r="G120" i="1"/>
  <c r="K120" i="1" s="1"/>
  <c r="P120" i="1"/>
  <c r="G123" i="1"/>
  <c r="K123" i="1" s="1"/>
  <c r="P123" i="1"/>
  <c r="R123" i="1" s="1"/>
  <c r="T123" i="1" s="1"/>
  <c r="G118" i="1"/>
  <c r="D16" i="1"/>
  <c r="D19" i="1" s="1"/>
  <c r="P118" i="1"/>
  <c r="G122" i="1"/>
  <c r="K122" i="1" s="1"/>
  <c r="P119" i="1"/>
  <c r="R119" i="1" s="1"/>
  <c r="T119" i="1" s="1"/>
  <c r="W10" i="1"/>
  <c r="W24" i="1"/>
  <c r="W3" i="1"/>
  <c r="G101" i="1" l="1"/>
  <c r="P101" i="1"/>
  <c r="R101" i="1" s="1"/>
  <c r="T101" i="1" s="1"/>
  <c r="P57" i="1"/>
  <c r="R57" i="1" s="1"/>
  <c r="T57" i="1" s="1"/>
  <c r="P70" i="1"/>
  <c r="G70" i="1"/>
  <c r="I70" i="1" s="1"/>
  <c r="R124" i="1"/>
  <c r="T124" i="1" s="1"/>
  <c r="G102" i="1"/>
  <c r="J102" i="1" s="1"/>
  <c r="P102" i="1"/>
  <c r="R102" i="1" s="1"/>
  <c r="T102" i="1" s="1"/>
  <c r="P51" i="1"/>
  <c r="G51" i="1"/>
  <c r="H51" i="1" s="1"/>
  <c r="R32" i="1"/>
  <c r="T32" i="1" s="1"/>
  <c r="R53" i="1"/>
  <c r="T53" i="1" s="1"/>
  <c r="P71" i="1"/>
  <c r="G71" i="1"/>
  <c r="I71" i="1" s="1"/>
  <c r="R120" i="1"/>
  <c r="T120" i="1" s="1"/>
  <c r="G73" i="1"/>
  <c r="I73" i="1" s="1"/>
  <c r="P73" i="1"/>
  <c r="R25" i="1"/>
  <c r="T25" i="1" s="1"/>
  <c r="R52" i="1"/>
  <c r="T52" i="1" s="1"/>
  <c r="R100" i="1"/>
  <c r="T100" i="1" s="1"/>
  <c r="G103" i="1"/>
  <c r="K103" i="1" s="1"/>
  <c r="P103" i="1"/>
  <c r="R103" i="1" s="1"/>
  <c r="T103" i="1" s="1"/>
  <c r="R83" i="1"/>
  <c r="T83" i="1" s="1"/>
  <c r="R118" i="1"/>
  <c r="T118" i="1" s="1"/>
  <c r="G48" i="1"/>
  <c r="H48" i="1" s="1"/>
  <c r="P48" i="1"/>
  <c r="R48" i="1" s="1"/>
  <c r="T48" i="1" s="1"/>
  <c r="R56" i="1"/>
  <c r="T56" i="1" s="1"/>
  <c r="R63" i="1"/>
  <c r="T63" i="1" s="1"/>
  <c r="R90" i="1"/>
  <c r="T90" i="1" s="1"/>
  <c r="G74" i="1"/>
  <c r="I74" i="1" s="1"/>
  <c r="P74" i="1"/>
  <c r="R74" i="1" s="1"/>
  <c r="T74" i="1" s="1"/>
  <c r="R113" i="1"/>
  <c r="T113" i="1" s="1"/>
  <c r="R61" i="1"/>
  <c r="T61" i="1" s="1"/>
  <c r="R46" i="1"/>
  <c r="T46" i="1" s="1"/>
  <c r="R111" i="1"/>
  <c r="T111" i="1" s="1"/>
  <c r="R50" i="1"/>
  <c r="T50" i="1" s="1"/>
  <c r="R105" i="1"/>
  <c r="T105" i="1" s="1"/>
  <c r="R95" i="1"/>
  <c r="T95" i="1" s="1"/>
  <c r="R122" i="1"/>
  <c r="T122" i="1" s="1"/>
  <c r="K118" i="1"/>
  <c r="C12" i="1"/>
  <c r="C11" i="1"/>
  <c r="O122" i="1" l="1"/>
  <c r="O111" i="1"/>
  <c r="O107" i="1"/>
  <c r="O102" i="1"/>
  <c r="O94" i="1"/>
  <c r="O100" i="1"/>
  <c r="O98" i="1"/>
  <c r="O101" i="1"/>
  <c r="O112" i="1"/>
  <c r="O123" i="1"/>
  <c r="O97" i="1"/>
  <c r="O116" i="1"/>
  <c r="O120" i="1"/>
  <c r="O63" i="1"/>
  <c r="O103" i="1"/>
  <c r="O121" i="1"/>
  <c r="O117" i="1"/>
  <c r="O115" i="1"/>
  <c r="O114" i="1"/>
  <c r="O104" i="1"/>
  <c r="O108" i="1"/>
  <c r="O72" i="1"/>
  <c r="O124" i="1"/>
  <c r="O118" i="1"/>
  <c r="C15" i="1"/>
  <c r="C18" i="1" s="1"/>
  <c r="O64" i="1"/>
  <c r="O70" i="1"/>
  <c r="O96" i="1"/>
  <c r="O65" i="1"/>
  <c r="O119" i="1"/>
  <c r="O110" i="1"/>
  <c r="O105" i="1"/>
  <c r="O106" i="1"/>
  <c r="O113" i="1"/>
  <c r="O95" i="1"/>
  <c r="O99" i="1"/>
  <c r="O62" i="1"/>
  <c r="O109" i="1"/>
  <c r="O66" i="1"/>
  <c r="C16" i="1"/>
  <c r="D18" i="1" s="1"/>
  <c r="R71" i="1"/>
  <c r="T71" i="1" s="1"/>
  <c r="R70" i="1"/>
  <c r="T70" i="1" s="1"/>
  <c r="R73" i="1"/>
  <c r="T73" i="1" s="1"/>
  <c r="R51" i="1"/>
  <c r="T51" i="1" s="1"/>
  <c r="J101" i="1"/>
  <c r="F18" i="1" l="1"/>
  <c r="F19" i="1" s="1"/>
  <c r="E14" i="1"/>
</calcChain>
</file>

<file path=xl/sharedStrings.xml><?xml version="1.0" encoding="utf-8"?>
<sst xmlns="http://schemas.openxmlformats.org/spreadsheetml/2006/main" count="978" uniqueCount="398">
  <si>
    <t>VSB-063</t>
  </si>
  <si>
    <t>VSB-059</t>
  </si>
  <si>
    <t>OEJV 0181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</si>
  <si>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</si>
  <si>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</si>
  <si>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</si>
  <si>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</si>
  <si>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</si>
  <si>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</si>
  <si>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</si>
  <si>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</si>
  <si>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</si>
  <si>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</si>
  <si>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</si>
  <si>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</si>
  <si>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</si>
  <si>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</si>
  <si>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</si>
  <si>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</si>
  <si>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</si>
  <si>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</si>
  <si>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</si>
  <si>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</si>
  <si>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</si>
  <si>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</si>
  <si>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</si>
  <si>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</si>
  <si>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</si>
  <si>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IBVS 3277</t>
  </si>
  <si>
    <t>IBVS 2159</t>
  </si>
  <si>
    <t>BAA 63,19</t>
  </si>
  <si>
    <t>BBSAG Bull.81</t>
  </si>
  <si>
    <t>BAV-M 46</t>
  </si>
  <si>
    <t>BAA 66,32</t>
  </si>
  <si>
    <t>BAV-M 50</t>
  </si>
  <si>
    <t>IBVS 3423</t>
  </si>
  <si>
    <t>V</t>
  </si>
  <si>
    <t>BAV-M 56</t>
  </si>
  <si>
    <t>BAV-M 60</t>
  </si>
  <si>
    <t>BAV-M 99</t>
  </si>
  <si>
    <t>BAV-M 111</t>
  </si>
  <si>
    <t>IBVS 4606</t>
  </si>
  <si>
    <t>IBVS 4472</t>
  </si>
  <si>
    <t>IBVS 5296</t>
  </si>
  <si>
    <t>II</t>
  </si>
  <si>
    <t># of data points:</t>
  </si>
  <si>
    <t>EB/KE:</t>
  </si>
  <si>
    <t>ST Aqr / GSC 05232-00397</t>
  </si>
  <si>
    <t>My time zone &gt;&gt;&gt;&gt;&gt;</t>
  </si>
  <si>
    <t>(PST=8, PDT=MDT=7, MDT=CST=6, etc.)</t>
  </si>
  <si>
    <t>JD today</t>
  </si>
  <si>
    <t>New Cycle</t>
  </si>
  <si>
    <t>Next ToM</t>
  </si>
  <si>
    <t>IBVS 5761</t>
  </si>
  <si>
    <t>I</t>
  </si>
  <si>
    <t>Start of linear fit &gt;&gt;&gt;&gt;&gt;&gt;&gt;&gt;&gt;&gt;&gt;&gt;&gt;&gt;&gt;&gt;&gt;&gt;&gt;&gt;&gt;</t>
  </si>
  <si>
    <t>IBVS 5843</t>
  </si>
  <si>
    <t>Add cycle</t>
  </si>
  <si>
    <t>Old Cycle</t>
  </si>
  <si>
    <t>OEJV 0137</t>
  </si>
  <si>
    <t>PE</t>
  </si>
  <si>
    <t>IBVS 6011</t>
  </si>
  <si>
    <t>Minima from the Lichtenknecker Database of the BAV</t>
  </si>
  <si>
    <t>C</t>
  </si>
  <si>
    <t>CCD</t>
  </si>
  <si>
    <t>E</t>
  </si>
  <si>
    <t>http://www.bav-astro.de/LkDB/index.php?lang=en&amp;sprache_dial=en</t>
  </si>
  <si>
    <t>F</t>
  </si>
  <si>
    <t>pg</t>
  </si>
  <si>
    <t>P</t>
  </si>
  <si>
    <t>vis</t>
  </si>
  <si>
    <t>2419675.843 </t>
  </si>
  <si>
    <t> 30.09.1912 08:13 </t>
  </si>
  <si>
    <t> -0.038 </t>
  </si>
  <si>
    <t>V </t>
  </si>
  <si>
    <t> E.Zinner </t>
  </si>
  <si>
    <t> AN 242.211 </t>
  </si>
  <si>
    <t>2423640.26 </t>
  </si>
  <si>
    <t> 08.08.1923 18:14 </t>
  </si>
  <si>
    <t> 0.06 </t>
  </si>
  <si>
    <t> G.Zacharov </t>
  </si>
  <si>
    <t> TTAO 1.43 </t>
  </si>
  <si>
    <t>2423643.39 </t>
  </si>
  <si>
    <t> 11.08.1923 21:21 </t>
  </si>
  <si>
    <t> 0.07 </t>
  </si>
  <si>
    <t>2423644.20 </t>
  </si>
  <si>
    <t> 12.08.1923 16:48 </t>
  </si>
  <si>
    <t> 0.10 </t>
  </si>
  <si>
    <t>2423651.23 </t>
  </si>
  <si>
    <t> 19.08.1923 17:31 </t>
  </si>
  <si>
    <t>2423654.35 </t>
  </si>
  <si>
    <t> 22.08.1923 20:24 </t>
  </si>
  <si>
    <t>2423661.35 </t>
  </si>
  <si>
    <t> 29.08.1923 20:24 </t>
  </si>
  <si>
    <t>2423662.15 </t>
  </si>
  <si>
    <t> 30.08.1923 15:36 </t>
  </si>
  <si>
    <t> 0.09 </t>
  </si>
  <si>
    <t>2423663.32 </t>
  </si>
  <si>
    <t> 31.08.1923 19:40 </t>
  </si>
  <si>
    <t> 0.08 </t>
  </si>
  <si>
    <t>2423665.27 </t>
  </si>
  <si>
    <t> 02.09.1923 18:28 </t>
  </si>
  <si>
    <t>2423669.15 </t>
  </si>
  <si>
    <t> 06.09.1923 15:36 </t>
  </si>
  <si>
    <t>2423676.20 </t>
  </si>
  <si>
    <t> 13.09.1923 16:48 </t>
  </si>
  <si>
    <t>2423678.17 </t>
  </si>
  <si>
    <t> 15.09.1923 16:04 </t>
  </si>
  <si>
    <t>2423680.13 </t>
  </si>
  <si>
    <t> 17.09.1923 15:07 </t>
  </si>
  <si>
    <t>2423694.15 </t>
  </si>
  <si>
    <t> 01.10.1923 15:36 </t>
  </si>
  <si>
    <t>2423697.30 </t>
  </si>
  <si>
    <t> 04.10.1923 19:12 </t>
  </si>
  <si>
    <t>2423733.20 </t>
  </si>
  <si>
    <t> 09.11.1923 16:48 </t>
  </si>
  <si>
    <t>2425098.418 </t>
  </si>
  <si>
    <t> 05.08.1927 22:01 </t>
  </si>
  <si>
    <t> -0.280 </t>
  </si>
  <si>
    <t> J.Mergentaler </t>
  </si>
  <si>
    <t> AAC 1.154 </t>
  </si>
  <si>
    <t>2425145.295 </t>
  </si>
  <si>
    <t> 21.09.1927 19:04 </t>
  </si>
  <si>
    <t> -0.263 </t>
  </si>
  <si>
    <t>2425146.075 </t>
  </si>
  <si>
    <t> 22.09.1927 13:48 </t>
  </si>
  <si>
    <t> -0.264 </t>
  </si>
  <si>
    <t>2425470.20 </t>
  </si>
  <si>
    <t> 11.08.1928 16:48 </t>
  </si>
  <si>
    <t> -0.25 </t>
  </si>
  <si>
    <t> PZ 8.233 </t>
  </si>
  <si>
    <t>2425484.23 </t>
  </si>
  <si>
    <t> 25.08.1928 17:31 </t>
  </si>
  <si>
    <t> -0.28 </t>
  </si>
  <si>
    <t>2425491.27 </t>
  </si>
  <si>
    <t> 01.09.1928 18:28 </t>
  </si>
  <si>
    <t> -0.27 </t>
  </si>
  <si>
    <t>2425495.16 </t>
  </si>
  <si>
    <t> 05.09.1928 15:50 </t>
  </si>
  <si>
    <t>2425502.21 </t>
  </si>
  <si>
    <t> 12.09.1928 17:02 </t>
  </si>
  <si>
    <t> -0.26 </t>
  </si>
  <si>
    <t>2425520.16 </t>
  </si>
  <si>
    <t> 30.09.1928 15:50 </t>
  </si>
  <si>
    <t>2425538.14 </t>
  </si>
  <si>
    <t> 18.10.1928 15:21 </t>
  </si>
  <si>
    <t>2425545.17 </t>
  </si>
  <si>
    <t> 25.10.1928 16:04 </t>
  </si>
  <si>
    <t>2425628.738 </t>
  </si>
  <si>
    <t> 17.01.1929 05:42 </t>
  </si>
  <si>
    <t> -0.254 </t>
  </si>
  <si>
    <t> M.Beyer </t>
  </si>
  <si>
    <t> AN 258.175 </t>
  </si>
  <si>
    <t>2425830.27 </t>
  </si>
  <si>
    <t> 06.08.1929 18:28 </t>
  </si>
  <si>
    <t> -0.22 </t>
  </si>
  <si>
    <t>2425837.27 </t>
  </si>
  <si>
    <t> 13.08.1929 18:28 </t>
  </si>
  <si>
    <t>2425852.12 </t>
  </si>
  <si>
    <t> 28.08.1929 14:52 </t>
  </si>
  <si>
    <t> -0.24 </t>
  </si>
  <si>
    <t>2425855.23 </t>
  </si>
  <si>
    <t> 31.08.1929 17:31 </t>
  </si>
  <si>
    <t>2425859.16 </t>
  </si>
  <si>
    <t> 04.09.1929 15:50 </t>
  </si>
  <si>
    <t>2425862.25 </t>
  </si>
  <si>
    <t> 07.09.1929 18:00 </t>
  </si>
  <si>
    <t>2425880.23 </t>
  </si>
  <si>
    <t> 25.09.1929 17:31 </t>
  </si>
  <si>
    <t>2425887.26 </t>
  </si>
  <si>
    <t> 02.10.1929 18:14 </t>
  </si>
  <si>
    <t>2425891.16 </t>
  </si>
  <si>
    <t> 06.10.1929 15:50 </t>
  </si>
  <si>
    <t>2425909.12 </t>
  </si>
  <si>
    <t> 24.10.1929 14:52 </t>
  </si>
  <si>
    <t>2425912.24 </t>
  </si>
  <si>
    <t> 27.10.1929 17:45 </t>
  </si>
  <si>
    <t>2439756.3306 </t>
  </si>
  <si>
    <t> 22.09.1967 19:56 </t>
  </si>
  <si>
    <t> -0.0236 </t>
  </si>
  <si>
    <t>E </t>
  </si>
  <si>
    <t>?</t>
  </si>
  <si>
    <t> G.F.G.Knipe </t>
  </si>
  <si>
    <t> MNS 30.157 </t>
  </si>
  <si>
    <t>2439768.8242 </t>
  </si>
  <si>
    <t> 05.10.1967 07:46 </t>
  </si>
  <si>
    <t> -0.0258 </t>
  </si>
  <si>
    <t> J.K.Gleim </t>
  </si>
  <si>
    <t> AJ 78.626 </t>
  </si>
  <si>
    <t>2439769.6091 </t>
  </si>
  <si>
    <t> 06.10.1967 02:37 </t>
  </si>
  <si>
    <t> -0.0219 </t>
  </si>
  <si>
    <t>2439775.8492 </t>
  </si>
  <si>
    <t> 12.10.1967 08:22 </t>
  </si>
  <si>
    <t> -0.0298 </t>
  </si>
  <si>
    <t>2439787.5729 </t>
  </si>
  <si>
    <t> 24.10.1967 01:44 </t>
  </si>
  <si>
    <t> -0.0210 </t>
  </si>
  <si>
    <t>2440854.408 </t>
  </si>
  <si>
    <t> 24.09.1970 21:47 </t>
  </si>
  <si>
    <t> -0.021 </t>
  </si>
  <si>
    <t>2441236.316 </t>
  </si>
  <si>
    <t> 11.10.1971 19:35 </t>
  </si>
  <si>
    <t> -0.018 </t>
  </si>
  <si>
    <t>2443801.9104 </t>
  </si>
  <si>
    <t> 20.10.1978 09:50 </t>
  </si>
  <si>
    <t> 0.0182 </t>
  </si>
  <si>
    <t> Al-Naimiy &amp; Fleyeh </t>
  </si>
  <si>
    <t>IBVS 3277 </t>
  </si>
  <si>
    <t>2443835.8877 </t>
  </si>
  <si>
    <t> 23.11.1978 09:18 </t>
  </si>
  <si>
    <t> 0.0223 </t>
  </si>
  <si>
    <t>2444845.3898 </t>
  </si>
  <si>
    <t> 28.08.1981 21:21 </t>
  </si>
  <si>
    <t> 0.0924 </t>
  </si>
  <si>
    <t> E.Derman et al. </t>
  </si>
  <si>
    <t>IBVS 2159 </t>
  </si>
  <si>
    <t>2446292.484 </t>
  </si>
  <si>
    <t> 14.08.1985 23:36 </t>
  </si>
  <si>
    <t> 0.009 </t>
  </si>
  <si>
    <t> T.Brelstaff </t>
  </si>
  <si>
    <t> VSSC 63.21 </t>
  </si>
  <si>
    <t>2446346.344 </t>
  </si>
  <si>
    <t> 07.10.1985 20:15 </t>
  </si>
  <si>
    <t> -0.020 </t>
  </si>
  <si>
    <t> A.Paschke </t>
  </si>
  <si>
    <t> BBS 81 </t>
  </si>
  <si>
    <t>2446350.264 </t>
  </si>
  <si>
    <t> 11.10.1985 18:20 </t>
  </si>
  <si>
    <t> -0.005 </t>
  </si>
  <si>
    <t>2446627.524 </t>
  </si>
  <si>
    <t> 16.07.1986 00:34 </t>
  </si>
  <si>
    <t> 0.003 </t>
  </si>
  <si>
    <t>2446645.491 </t>
  </si>
  <si>
    <t> 02.08.1986 23:47 </t>
  </si>
  <si>
    <t> 0.007 </t>
  </si>
  <si>
    <t>BAVM 46 </t>
  </si>
  <si>
    <t>2446677.512 </t>
  </si>
  <si>
    <t> 04.09.1986 00:17 </t>
  </si>
  <si>
    <t> 0.008 </t>
  </si>
  <si>
    <t> VSSC 66.34 </t>
  </si>
  <si>
    <t>2446679.435 </t>
  </si>
  <si>
    <t> 05.09.1986 22:26 </t>
  </si>
  <si>
    <t> -0.022 </t>
  </si>
  <si>
    <t>2446688.468 </t>
  </si>
  <si>
    <t> 14.09.1986 23:13 </t>
  </si>
  <si>
    <t> 0.030 </t>
  </si>
  <si>
    <t>2447030.5127 </t>
  </si>
  <si>
    <t> 23.08.1987 00:18 </t>
  </si>
  <si>
    <t> -0.0000 </t>
  </si>
  <si>
    <t> F.Agerer </t>
  </si>
  <si>
    <t>BAVM 50 </t>
  </si>
  <si>
    <t>2447477.244 </t>
  </si>
  <si>
    <t> 11.11.1988 17:51 </t>
  </si>
  <si>
    <t> 0.004 </t>
  </si>
  <si>
    <t> S.Srinivasan </t>
  </si>
  <si>
    <t> VSSC 72.24 </t>
  </si>
  <si>
    <t>2447776.354 </t>
  </si>
  <si>
    <t> 06.09.1989 20:29 </t>
  </si>
  <si>
    <t> -0.006 </t>
  </si>
  <si>
    <t> VSSC 73 </t>
  </si>
  <si>
    <t>2447819.3126 </t>
  </si>
  <si>
    <t> 19.10.1989 19:30 </t>
  </si>
  <si>
    <t> -0.0020 </t>
  </si>
  <si>
    <t> D.Hanzl </t>
  </si>
  <si>
    <t>IBVS 3423 </t>
  </si>
  <si>
    <t>2447862.2703 </t>
  </si>
  <si>
    <t> 01.12.1989 18:29 </t>
  </si>
  <si>
    <t> 0.0012 </t>
  </si>
  <si>
    <t>B;V</t>
  </si>
  <si>
    <t> D.Alteweier </t>
  </si>
  <si>
    <t>BAVM 56 </t>
  </si>
  <si>
    <t>2448525.331 </t>
  </si>
  <si>
    <t> 25.09.1991 19:56 </t>
  </si>
  <si>
    <t> -0.000 </t>
  </si>
  <si>
    <t>G</t>
  </si>
  <si>
    <t>BAVM 60 </t>
  </si>
  <si>
    <t>2448525.332 </t>
  </si>
  <si>
    <t> 25.09.1991 19:58 </t>
  </si>
  <si>
    <t> 0.001 </t>
  </si>
  <si>
    <t>2450394.2435 </t>
  </si>
  <si>
    <t> 06.11.1996 17:50 </t>
  </si>
  <si>
    <t> -0.0013 </t>
  </si>
  <si>
    <t>o</t>
  </si>
  <si>
    <t> W.Kleikamp </t>
  </si>
  <si>
    <t>BAVM 99 </t>
  </si>
  <si>
    <t>2450719.935 </t>
  </si>
  <si>
    <t> 28.09.1997 10:26 </t>
  </si>
  <si>
    <t> 0.017 </t>
  </si>
  <si>
    <t>C </t>
  </si>
  <si>
    <t> K.Nagai </t>
  </si>
  <si>
    <t>VSB 47 </t>
  </si>
  <si>
    <t>2450754.2783 </t>
  </si>
  <si>
    <t> 01.11.1997 18:40 </t>
  </si>
  <si>
    <t> -0.0038 </t>
  </si>
  <si>
    <t>BAVM 111 </t>
  </si>
  <si>
    <t>2451140.868 </t>
  </si>
  <si>
    <t> 23.11.1998 08:49 </t>
  </si>
  <si>
    <t>2451755.1244 </t>
  </si>
  <si>
    <t> 29.07.2000 14:59 </t>
  </si>
  <si>
    <t> K:Nagai </t>
  </si>
  <si>
    <t>VSB 38 </t>
  </si>
  <si>
    <t>2451757.0734 </t>
  </si>
  <si>
    <t> 31.07.2000 13:45 </t>
  </si>
  <si>
    <t> -0.0023 </t>
  </si>
  <si>
    <t>2451780.5027 </t>
  </si>
  <si>
    <t> 24.08.2000 00:03 </t>
  </si>
  <si>
    <t> -0.0028 </t>
  </si>
  <si>
    <t>-I</t>
  </si>
  <si>
    <t>BAVM 152 </t>
  </si>
  <si>
    <t>2452171.0012 </t>
  </si>
  <si>
    <t> 18.09.2001 12:01 </t>
  </si>
  <si>
    <t>-422</t>
  </si>
  <si>
    <t> -0.0002 </t>
  </si>
  <si>
    <t>VSB 39 </t>
  </si>
  <si>
    <t>2452529.089 </t>
  </si>
  <si>
    <t> 11.09.2002 14:08 </t>
  </si>
  <si>
    <t>36.5</t>
  </si>
  <si>
    <t>VSB 40 </t>
  </si>
  <si>
    <t>2452582.9911 </t>
  </si>
  <si>
    <t> 04.11.2002 11:47 </t>
  </si>
  <si>
    <t>105.5</t>
  </si>
  <si>
    <t> 0.0165 </t>
  </si>
  <si>
    <t> Kiyota </t>
  </si>
  <si>
    <t>2452951.9976 </t>
  </si>
  <si>
    <t> 08.11.2003 11:56 </t>
  </si>
  <si>
    <t>578</t>
  </si>
  <si>
    <t> 0.0043 </t>
  </si>
  <si>
    <t> Nakajima </t>
  </si>
  <si>
    <t>VSB 42 </t>
  </si>
  <si>
    <t>2453259.7033 </t>
  </si>
  <si>
    <t> 11.09.2004 04:52 </t>
  </si>
  <si>
    <t>972</t>
  </si>
  <si>
    <t> -0.0008 </t>
  </si>
  <si>
    <t> W.Ogloza et al. </t>
  </si>
  <si>
    <t>IBVS 5843 </t>
  </si>
  <si>
    <t>2453281.5646 </t>
  </si>
  <si>
    <t> 03.10.2004 01:33 </t>
  </si>
  <si>
    <t>1000</t>
  </si>
  <si>
    <t> -0.0073 </t>
  </si>
  <si>
    <t>2453953.2234 </t>
  </si>
  <si>
    <t> 05.08.2006 17:21 </t>
  </si>
  <si>
    <t>1860</t>
  </si>
  <si>
    <t> -0.0015 </t>
  </si>
  <si>
    <t> K.Nagai et al. </t>
  </si>
  <si>
    <t>VSB 45 </t>
  </si>
  <si>
    <t>2453991.4923 </t>
  </si>
  <si>
    <t> 12.09.2006 23:48 </t>
  </si>
  <si>
    <t>1909</t>
  </si>
  <si>
    <t> -0.0012 </t>
  </si>
  <si>
    <t>BAVM 183 </t>
  </si>
  <si>
    <t>2455075.5158 </t>
  </si>
  <si>
    <t> 01.09.2009 00:22 </t>
  </si>
  <si>
    <t>3297</t>
  </si>
  <si>
    <t> 0.0055 </t>
  </si>
  <si>
    <t> M.Mašek </t>
  </si>
  <si>
    <t>OEJV 0137 </t>
  </si>
  <si>
    <t>2455088.0008 </t>
  </si>
  <si>
    <t> 13.09.2009 12:01 </t>
  </si>
  <si>
    <t>3313</t>
  </si>
  <si>
    <t> -0.0054 </t>
  </si>
  <si>
    <t>Ic</t>
  </si>
  <si>
    <t>VSB 50 </t>
  </si>
  <si>
    <t>2455457.0220 </t>
  </si>
  <si>
    <t> 17.09.2010 12:31 </t>
  </si>
  <si>
    <t>3785.5</t>
  </si>
  <si>
    <t>VSB 51 </t>
  </si>
  <si>
    <t>2455811.977 </t>
  </si>
  <si>
    <t> 07.09.2011 11:26 </t>
  </si>
  <si>
    <t>4240</t>
  </si>
  <si>
    <t> -0.009 </t>
  </si>
  <si>
    <t>Rc</t>
  </si>
  <si>
    <t>VSB 53 </t>
  </si>
  <si>
    <t>2455862.7395 </t>
  </si>
  <si>
    <t> 28.10.2011 05:44 </t>
  </si>
  <si>
    <t>4305</t>
  </si>
  <si>
    <t> -0.0106 </t>
  </si>
  <si>
    <t> R.Diethelm </t>
  </si>
  <si>
    <t>IBVS 6011 </t>
  </si>
  <si>
    <t>2456865.1377 </t>
  </si>
  <si>
    <t> 26.07.2014 15:18 </t>
  </si>
  <si>
    <t>5588.5</t>
  </si>
  <si>
    <t> -0.0155 </t>
  </si>
  <si>
    <t>VSB 59 </t>
  </si>
  <si>
    <t>s5</t>
  </si>
  <si>
    <t>s6</t>
  </si>
  <si>
    <t>s7</t>
  </si>
  <si>
    <t>BAD?</t>
  </si>
  <si>
    <t>wt</t>
  </si>
  <si>
    <r>
      <t>diff</t>
    </r>
    <r>
      <rPr>
        <b/>
        <vertAlign val="superscript"/>
        <sz val="10"/>
        <rFont val="Arial"/>
        <family val="2"/>
      </rPr>
      <t>2</t>
    </r>
  </si>
  <si>
    <r>
      <t>wt.diff</t>
    </r>
    <r>
      <rPr>
        <b/>
        <vertAlign val="superscript"/>
        <sz val="10"/>
        <rFont val="Arial"/>
        <family val="2"/>
      </rPr>
      <t>2</t>
    </r>
  </si>
  <si>
    <t>Quad. Ephemeris =</t>
  </si>
  <si>
    <t>JBAV, 55</t>
  </si>
  <si>
    <t>VSB, 91</t>
  </si>
  <si>
    <t>U</t>
  </si>
  <si>
    <t>Ha</t>
  </si>
  <si>
    <t>B</t>
  </si>
  <si>
    <t>JAAVSO 51,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</si>
</sst>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14"/>
      <name val="Arial"/>
      <family val="2"/>
    </font>
    <font>
      <b/>
      <vertAlign val="superscript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6" fillId="0" borderId="0"/>
    <xf numFmtId="0" fontId="9" fillId="0" borderId="0"/>
    <xf numFmtId="0" fontId="9" fillId="23" borderId="5" applyNumberFormat="0" applyFont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84">
    <xf numFmtId="0" fontId="0" fillId="0" borderId="0" xfId="0" applyAlignment="1"/>
    <xf numFmtId="0" fontId="3" fillId="0" borderId="0" xfId="0" applyFon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3" fillId="0" borderId="0" xfId="0" applyFont="1">
      <alignment vertical="top"/>
    </xf>
    <xf numFmtId="0" fontId="0" fillId="0" borderId="0" xfId="0">
      <alignment vertical="top"/>
    </xf>
    <xf numFmtId="0" fontId="14" fillId="0" borderId="0" xfId="0" applyFont="1">
      <alignment vertical="top"/>
    </xf>
    <xf numFmtId="0" fontId="11" fillId="0" borderId="0" xfId="0" applyFont="1">
      <alignment vertical="top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/>
    <xf numFmtId="0" fontId="4" fillId="0" borderId="0" xfId="0" applyFont="1">
      <alignment vertical="top"/>
    </xf>
    <xf numFmtId="0" fontId="11" fillId="0" borderId="0" xfId="0" applyFont="1" applyAlignment="1">
      <alignment horizontal="center"/>
    </xf>
    <xf numFmtId="0" fontId="12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11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15" fillId="0" borderId="0" xfId="0" applyFont="1">
      <alignment vertical="top"/>
    </xf>
    <xf numFmtId="0" fontId="14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/>
    <xf numFmtId="0" fontId="10" fillId="0" borderId="0" xfId="0" applyFont="1" applyAlignment="1"/>
    <xf numFmtId="0" fontId="9" fillId="0" borderId="0" xfId="0" applyFont="1" applyAlignment="1">
      <alignment horizontal="left" wrapText="1"/>
    </xf>
    <xf numFmtId="0" fontId="5" fillId="0" borderId="0" xfId="0" applyFont="1">
      <alignment vertical="top"/>
    </xf>
    <xf numFmtId="0" fontId="5" fillId="0" borderId="0" xfId="0" applyFont="1" applyAlignme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18" fillId="0" borderId="0" xfId="38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0" xfId="0" quotePrefix="1">
      <alignment vertical="top"/>
    </xf>
    <xf numFmtId="0" fontId="5" fillId="24" borderId="18" xfId="0" applyFont="1" applyFill="1" applyBorder="1" applyAlignment="1">
      <alignment horizontal="left" vertical="top" wrapText="1" inden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top" wrapText="1"/>
    </xf>
    <xf numFmtId="0" fontId="18" fillId="24" borderId="18" xfId="38" applyFill="1" applyBorder="1" applyAlignment="1" applyProtection="1">
      <alignment horizontal="right" vertical="top" wrapText="1"/>
    </xf>
    <xf numFmtId="0" fontId="19" fillId="0" borderId="1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6" fillId="25" borderId="0" xfId="0" applyFont="1" applyFill="1" applyAlignment="1"/>
    <xf numFmtId="0" fontId="0" fillId="0" borderId="19" xfId="0" applyBorder="1" applyAlignment="1"/>
    <xf numFmtId="0" fontId="0" fillId="0" borderId="20" xfId="0" applyBorder="1" applyAlignment="1"/>
    <xf numFmtId="11" fontId="0" fillId="0" borderId="0" xfId="0" applyNumberFormat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35" fillId="0" borderId="0" xfId="42" applyFont="1"/>
    <xf numFmtId="0" fontId="35" fillId="0" borderId="0" xfId="42" applyFont="1" applyAlignment="1">
      <alignment horizontal="center"/>
    </xf>
    <xf numFmtId="0" fontId="35" fillId="0" borderId="0" xfId="42" applyFont="1" applyAlignment="1">
      <alignment horizontal="left"/>
    </xf>
    <xf numFmtId="0" fontId="10" fillId="0" borderId="0" xfId="42" applyFont="1" applyAlignment="1">
      <alignment horizontal="left"/>
    </xf>
    <xf numFmtId="0" fontId="36" fillId="0" borderId="0" xfId="0" applyFont="1">
      <alignment vertical="top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43" applyFont="1" applyAlignment="1">
      <alignment horizontal="left"/>
    </xf>
    <xf numFmtId="0" fontId="37" fillId="0" borderId="0" xfId="43" applyFont="1" applyAlignment="1">
      <alignment horizontal="center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 applyProtection="1">
      <alignment horizontal="left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165" fontId="38" fillId="0" borderId="0" xfId="0" applyNumberFormat="1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ST Aqr - O-C Diagr.</a:t>
            </a:r>
          </a:p>
        </c:rich>
      </c:tx>
      <c:layout>
        <c:manualLayout>
          <c:xMode val="edge"/>
          <c:yMode val="edge"/>
          <c:x val="0.38291139240506328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74683544303797"/>
          <c:y val="0.14678942920199375"/>
          <c:w val="0.81803797468354433"/>
          <c:h val="0.6605524314089719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Active!$F$21:$F$989</c:f>
              <c:numCache>
                <c:formatCode>General</c:formatCode>
                <c:ptCount val="969"/>
                <c:pt idx="0">
                  <c:v>-27606</c:v>
                </c:pt>
                <c:pt idx="1">
                  <c:v>-22530</c:v>
                </c:pt>
                <c:pt idx="2">
                  <c:v>-22526</c:v>
                </c:pt>
                <c:pt idx="3">
                  <c:v>-22525</c:v>
                </c:pt>
                <c:pt idx="4">
                  <c:v>-22516</c:v>
                </c:pt>
                <c:pt idx="5">
                  <c:v>-22512</c:v>
                </c:pt>
                <c:pt idx="6">
                  <c:v>-22503</c:v>
                </c:pt>
                <c:pt idx="7">
                  <c:v>-22502</c:v>
                </c:pt>
                <c:pt idx="8">
                  <c:v>-22500.5</c:v>
                </c:pt>
                <c:pt idx="9">
                  <c:v>-22498</c:v>
                </c:pt>
                <c:pt idx="10">
                  <c:v>-22493</c:v>
                </c:pt>
                <c:pt idx="11">
                  <c:v>-22484</c:v>
                </c:pt>
                <c:pt idx="12">
                  <c:v>-22481.5</c:v>
                </c:pt>
                <c:pt idx="13">
                  <c:v>-22479</c:v>
                </c:pt>
                <c:pt idx="14">
                  <c:v>-22461</c:v>
                </c:pt>
                <c:pt idx="15">
                  <c:v>-22457</c:v>
                </c:pt>
                <c:pt idx="16">
                  <c:v>-22411</c:v>
                </c:pt>
                <c:pt idx="17">
                  <c:v>-20663</c:v>
                </c:pt>
                <c:pt idx="18">
                  <c:v>-20603</c:v>
                </c:pt>
                <c:pt idx="19">
                  <c:v>-20602</c:v>
                </c:pt>
                <c:pt idx="20">
                  <c:v>-20187</c:v>
                </c:pt>
                <c:pt idx="21">
                  <c:v>-20169</c:v>
                </c:pt>
                <c:pt idx="22">
                  <c:v>-20160</c:v>
                </c:pt>
                <c:pt idx="23">
                  <c:v>-20155</c:v>
                </c:pt>
                <c:pt idx="24">
                  <c:v>-20146</c:v>
                </c:pt>
                <c:pt idx="25">
                  <c:v>-20123</c:v>
                </c:pt>
                <c:pt idx="26">
                  <c:v>-20100</c:v>
                </c:pt>
                <c:pt idx="27">
                  <c:v>-20091</c:v>
                </c:pt>
                <c:pt idx="28">
                  <c:v>-19984</c:v>
                </c:pt>
                <c:pt idx="29">
                  <c:v>-19726</c:v>
                </c:pt>
                <c:pt idx="30">
                  <c:v>-19717</c:v>
                </c:pt>
                <c:pt idx="31">
                  <c:v>-19698</c:v>
                </c:pt>
                <c:pt idx="32">
                  <c:v>-19694</c:v>
                </c:pt>
                <c:pt idx="33">
                  <c:v>-19689</c:v>
                </c:pt>
                <c:pt idx="34">
                  <c:v>-19685</c:v>
                </c:pt>
                <c:pt idx="35">
                  <c:v>-19662</c:v>
                </c:pt>
                <c:pt idx="36">
                  <c:v>-19653</c:v>
                </c:pt>
                <c:pt idx="37">
                  <c:v>-19648</c:v>
                </c:pt>
                <c:pt idx="38">
                  <c:v>-19625</c:v>
                </c:pt>
                <c:pt idx="39">
                  <c:v>-19621</c:v>
                </c:pt>
                <c:pt idx="40">
                  <c:v>-20155.5</c:v>
                </c:pt>
                <c:pt idx="41">
                  <c:v>18663</c:v>
                </c:pt>
                <c:pt idx="42">
                  <c:v>18663</c:v>
                </c:pt>
                <c:pt idx="43">
                  <c:v>18208.5</c:v>
                </c:pt>
                <c:pt idx="44">
                  <c:v>12682</c:v>
                </c:pt>
                <c:pt idx="45">
                  <c:v>14459.5</c:v>
                </c:pt>
                <c:pt idx="46">
                  <c:v>6969.5</c:v>
                </c:pt>
                <c:pt idx="47">
                  <c:v>6543</c:v>
                </c:pt>
                <c:pt idx="48">
                  <c:v>8374</c:v>
                </c:pt>
                <c:pt idx="49">
                  <c:v>9333</c:v>
                </c:pt>
                <c:pt idx="50">
                  <c:v>6548</c:v>
                </c:pt>
                <c:pt idx="51">
                  <c:v>12143</c:v>
                </c:pt>
                <c:pt idx="52">
                  <c:v>7991</c:v>
                </c:pt>
                <c:pt idx="53">
                  <c:v>6903</c:v>
                </c:pt>
                <c:pt idx="54">
                  <c:v>6926</c:v>
                </c:pt>
                <c:pt idx="55">
                  <c:v>6967</c:v>
                </c:pt>
                <c:pt idx="56">
                  <c:v>6474</c:v>
                </c:pt>
                <c:pt idx="57">
                  <c:v>6981</c:v>
                </c:pt>
                <c:pt idx="58">
                  <c:v>-1895</c:v>
                </c:pt>
                <c:pt idx="59">
                  <c:v>-1879</c:v>
                </c:pt>
                <c:pt idx="60">
                  <c:v>-1878</c:v>
                </c:pt>
                <c:pt idx="61">
                  <c:v>-1870</c:v>
                </c:pt>
                <c:pt idx="62">
                  <c:v>-1855</c:v>
                </c:pt>
                <c:pt idx="63">
                  <c:v>-489</c:v>
                </c:pt>
                <c:pt idx="64">
                  <c:v>3285</c:v>
                </c:pt>
                <c:pt idx="65">
                  <c:v>3328.5</c:v>
                </c:pt>
                <c:pt idx="66">
                  <c:v>4621</c:v>
                </c:pt>
                <c:pt idx="67">
                  <c:v>7419</c:v>
                </c:pt>
                <c:pt idx="68">
                  <c:v>8429</c:v>
                </c:pt>
                <c:pt idx="69">
                  <c:v>8429</c:v>
                </c:pt>
                <c:pt idx="70">
                  <c:v>8429</c:v>
                </c:pt>
                <c:pt idx="71">
                  <c:v>8484</c:v>
                </c:pt>
                <c:pt idx="72">
                  <c:v>8484</c:v>
                </c:pt>
                <c:pt idx="73">
                  <c:v>9333</c:v>
                </c:pt>
                <c:pt idx="74">
                  <c:v>9333</c:v>
                </c:pt>
                <c:pt idx="75">
                  <c:v>11726</c:v>
                </c:pt>
                <c:pt idx="76">
                  <c:v>11726</c:v>
                </c:pt>
                <c:pt idx="77">
                  <c:v>12187</c:v>
                </c:pt>
                <c:pt idx="78">
                  <c:v>12187</c:v>
                </c:pt>
                <c:pt idx="79">
                  <c:v>13468.5</c:v>
                </c:pt>
                <c:pt idx="80">
                  <c:v>13471</c:v>
                </c:pt>
                <c:pt idx="81">
                  <c:v>13501</c:v>
                </c:pt>
                <c:pt idx="82">
                  <c:v>14001</c:v>
                </c:pt>
                <c:pt idx="83">
                  <c:v>14528.5</c:v>
                </c:pt>
                <c:pt idx="84">
                  <c:v>15001</c:v>
                </c:pt>
                <c:pt idx="85">
                  <c:v>15395</c:v>
                </c:pt>
                <c:pt idx="86">
                  <c:v>15423</c:v>
                </c:pt>
                <c:pt idx="87">
                  <c:v>16283</c:v>
                </c:pt>
                <c:pt idx="88">
                  <c:v>16332</c:v>
                </c:pt>
                <c:pt idx="89">
                  <c:v>17720</c:v>
                </c:pt>
                <c:pt idx="90">
                  <c:v>17720</c:v>
                </c:pt>
                <c:pt idx="91">
                  <c:v>17736</c:v>
                </c:pt>
                <c:pt idx="92">
                  <c:v>18728</c:v>
                </c:pt>
                <c:pt idx="93">
                  <c:v>20011.5</c:v>
                </c:pt>
                <c:pt idx="94">
                  <c:v>20011.5</c:v>
                </c:pt>
                <c:pt idx="95">
                  <c:v>20606</c:v>
                </c:pt>
                <c:pt idx="96">
                  <c:v>20998.5</c:v>
                </c:pt>
                <c:pt idx="97">
                  <c:v>22875</c:v>
                </c:pt>
                <c:pt idx="98">
                  <c:v>23297</c:v>
                </c:pt>
                <c:pt idx="99">
                  <c:v>23297</c:v>
                </c:pt>
                <c:pt idx="100">
                  <c:v>23357</c:v>
                </c:pt>
                <c:pt idx="101">
                  <c:v>23366</c:v>
                </c:pt>
                <c:pt idx="102">
                  <c:v>23366</c:v>
                </c:pt>
                <c:pt idx="103">
                  <c:v>23888</c:v>
                </c:pt>
              </c:numCache>
            </c:numRef>
          </c:xVal>
          <c:yVal>
            <c:numRef>
              <c:f>Active!$H$21:$H$989</c:f>
              <c:numCache>
                <c:formatCode>General</c:formatCode>
                <c:ptCount val="969"/>
                <c:pt idx="0">
                  <c:v>-0.31812849999550963</c:v>
                </c:pt>
                <c:pt idx="1">
                  <c:v>-0.23301749999882304</c:v>
                </c:pt>
                <c:pt idx="2">
                  <c:v>-0.22699849999844446</c:v>
                </c:pt>
                <c:pt idx="3">
                  <c:v>-0.1979937499963853</c:v>
                </c:pt>
                <c:pt idx="4">
                  <c:v>-0.19695099999808008</c:v>
                </c:pt>
                <c:pt idx="5">
                  <c:v>-0.20093199999973876</c:v>
                </c:pt>
                <c:pt idx="6">
                  <c:v>-0.22988925000026939</c:v>
                </c:pt>
                <c:pt idx="7">
                  <c:v>-0.21088449999660952</c:v>
                </c:pt>
                <c:pt idx="8">
                  <c:v>-0.21237737499905052</c:v>
                </c:pt>
                <c:pt idx="9">
                  <c:v>-0.21486549999826821</c:v>
                </c:pt>
                <c:pt idx="10">
                  <c:v>-0.23984174999714014</c:v>
                </c:pt>
                <c:pt idx="11">
                  <c:v>-0.21879899999839836</c:v>
                </c:pt>
                <c:pt idx="12">
                  <c:v>-0.20128712500081747</c:v>
                </c:pt>
                <c:pt idx="13">
                  <c:v>-0.19377524999799789</c:v>
                </c:pt>
                <c:pt idx="14">
                  <c:v>-0.2316897499949846</c:v>
                </c:pt>
                <c:pt idx="15">
                  <c:v>-0.20567074999780743</c:v>
                </c:pt>
                <c:pt idx="16">
                  <c:v>-0.23145224999825587</c:v>
                </c:pt>
                <c:pt idx="17">
                  <c:v>-0.19314924999707728</c:v>
                </c:pt>
                <c:pt idx="18">
                  <c:v>-0.17586424999899464</c:v>
                </c:pt>
                <c:pt idx="19">
                  <c:v>-0.17685949999940931</c:v>
                </c:pt>
                <c:pt idx="20">
                  <c:v>-0.16488824999760254</c:v>
                </c:pt>
                <c:pt idx="21">
                  <c:v>-0.19280274999982794</c:v>
                </c:pt>
                <c:pt idx="22">
                  <c:v>-0.18175999999584747</c:v>
                </c:pt>
                <c:pt idx="23">
                  <c:v>-0.19673624999632011</c:v>
                </c:pt>
                <c:pt idx="24">
                  <c:v>-0.17569350000121631</c:v>
                </c:pt>
                <c:pt idx="25">
                  <c:v>-0.18858424999780254</c:v>
                </c:pt>
                <c:pt idx="26">
                  <c:v>-0.17147499999919091</c:v>
                </c:pt>
                <c:pt idx="27">
                  <c:v>-0.17043225000088569</c:v>
                </c:pt>
                <c:pt idx="28">
                  <c:v>-0.16892399999778718</c:v>
                </c:pt>
                <c:pt idx="29">
                  <c:v>-0.13369849999799044</c:v>
                </c:pt>
                <c:pt idx="30">
                  <c:v>-0.16265574999852106</c:v>
                </c:pt>
                <c:pt idx="31">
                  <c:v>-0.15156550000028801</c:v>
                </c:pt>
                <c:pt idx="32">
                  <c:v>-0.16554649999670801</c:v>
                </c:pt>
                <c:pt idx="33">
                  <c:v>-0.14052274999630754</c:v>
                </c:pt>
                <c:pt idx="34">
                  <c:v>-0.17450375000044005</c:v>
                </c:pt>
                <c:pt idx="35">
                  <c:v>-0.15739449999819044</c:v>
                </c:pt>
                <c:pt idx="36">
                  <c:v>-0.15635174999988521</c:v>
                </c:pt>
                <c:pt idx="37">
                  <c:v>-0.16132799999832059</c:v>
                </c:pt>
                <c:pt idx="38">
                  <c:v>-0.16421875000014552</c:v>
                </c:pt>
                <c:pt idx="39">
                  <c:v>-0.16819974999452825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33-428E-A4DE-23BD01A7C38A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Active!$D$21:$D$989</c:f>
                <c:numCache>
                  <c:formatCode>General</c:formatCode>
                  <c:ptCount val="9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49">
                    <c:v>0</c:v>
                  </c:pt>
                  <c:pt idx="51">
                    <c:v>0</c:v>
                  </c:pt>
                  <c:pt idx="52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4.0000000000000002E-4</c:v>
                  </c:pt>
                  <c:pt idx="69">
                    <c:v>0</c:v>
                  </c:pt>
                  <c:pt idx="78">
                    <c:v>4.0000000000000002E-4</c:v>
                  </c:pt>
                  <c:pt idx="79">
                    <c:v>0</c:v>
                  </c:pt>
                  <c:pt idx="80">
                    <c:v>0</c:v>
                  </c:pt>
                  <c:pt idx="81">
                    <c:v>8.0000000000000004E-4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8.0000000000000004E-4</c:v>
                  </c:pt>
                  <c:pt idx="86">
                    <c:v>1.2999999999999999E-3</c:v>
                  </c:pt>
                  <c:pt idx="87">
                    <c:v>0</c:v>
                  </c:pt>
                  <c:pt idx="88">
                    <c:v>1.1999999999999999E-3</c:v>
                  </c:pt>
                  <c:pt idx="89">
                    <c:v>0</c:v>
                  </c:pt>
                  <c:pt idx="90">
                    <c:v>4.0000000000000002E-4</c:v>
                  </c:pt>
                  <c:pt idx="91">
                    <c:v>0</c:v>
                  </c:pt>
                  <c:pt idx="92">
                    <c:v>5.9999999999999995E-4</c:v>
                  </c:pt>
                  <c:pt idx="93">
                    <c:v>0</c:v>
                  </c:pt>
                  <c:pt idx="94">
                    <c:v>0</c:v>
                  </c:pt>
                  <c:pt idx="95">
                    <c:v>4.0000000000000001E-3</c:v>
                  </c:pt>
                  <c:pt idx="96">
                    <c:v>0</c:v>
                  </c:pt>
                  <c:pt idx="97">
                    <c:v>5.0000000000000001E-3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1.6999999999999999E-3</c:v>
                  </c:pt>
                </c:numCache>
              </c:numRef>
            </c:plus>
            <c:minus>
              <c:numRef>
                <c:f>Active!$D$21:$D$989</c:f>
                <c:numCache>
                  <c:formatCode>General</c:formatCode>
                  <c:ptCount val="9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49">
                    <c:v>0</c:v>
                  </c:pt>
                  <c:pt idx="51">
                    <c:v>0</c:v>
                  </c:pt>
                  <c:pt idx="52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4.0000000000000002E-4</c:v>
                  </c:pt>
                  <c:pt idx="69">
                    <c:v>0</c:v>
                  </c:pt>
                  <c:pt idx="78">
                    <c:v>4.0000000000000002E-4</c:v>
                  </c:pt>
                  <c:pt idx="79">
                    <c:v>0</c:v>
                  </c:pt>
                  <c:pt idx="80">
                    <c:v>0</c:v>
                  </c:pt>
                  <c:pt idx="81">
                    <c:v>8.0000000000000004E-4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8.0000000000000004E-4</c:v>
                  </c:pt>
                  <c:pt idx="86">
                    <c:v>1.2999999999999999E-3</c:v>
                  </c:pt>
                  <c:pt idx="87">
                    <c:v>0</c:v>
                  </c:pt>
                  <c:pt idx="88">
                    <c:v>1.1999999999999999E-3</c:v>
                  </c:pt>
                  <c:pt idx="89">
                    <c:v>0</c:v>
                  </c:pt>
                  <c:pt idx="90">
                    <c:v>4.0000000000000002E-4</c:v>
                  </c:pt>
                  <c:pt idx="91">
                    <c:v>0</c:v>
                  </c:pt>
                  <c:pt idx="92">
                    <c:v>5.9999999999999995E-4</c:v>
                  </c:pt>
                  <c:pt idx="93">
                    <c:v>0</c:v>
                  </c:pt>
                  <c:pt idx="94">
                    <c:v>0</c:v>
                  </c:pt>
                  <c:pt idx="95">
                    <c:v>4.0000000000000001E-3</c:v>
                  </c:pt>
                  <c:pt idx="96">
                    <c:v>0</c:v>
                  </c:pt>
                  <c:pt idx="97">
                    <c:v>5.0000000000000001E-3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1.6999999999999999E-3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-27606</c:v>
                </c:pt>
                <c:pt idx="1">
                  <c:v>-22530</c:v>
                </c:pt>
                <c:pt idx="2">
                  <c:v>-22526</c:v>
                </c:pt>
                <c:pt idx="3">
                  <c:v>-22525</c:v>
                </c:pt>
                <c:pt idx="4">
                  <c:v>-22516</c:v>
                </c:pt>
                <c:pt idx="5">
                  <c:v>-22512</c:v>
                </c:pt>
                <c:pt idx="6">
                  <c:v>-22503</c:v>
                </c:pt>
                <c:pt idx="7">
                  <c:v>-22502</c:v>
                </c:pt>
                <c:pt idx="8">
                  <c:v>-22500.5</c:v>
                </c:pt>
                <c:pt idx="9">
                  <c:v>-22498</c:v>
                </c:pt>
                <c:pt idx="10">
                  <c:v>-22493</c:v>
                </c:pt>
                <c:pt idx="11">
                  <c:v>-22484</c:v>
                </c:pt>
                <c:pt idx="12">
                  <c:v>-22481.5</c:v>
                </c:pt>
                <c:pt idx="13">
                  <c:v>-22479</c:v>
                </c:pt>
                <c:pt idx="14">
                  <c:v>-22461</c:v>
                </c:pt>
                <c:pt idx="15">
                  <c:v>-22457</c:v>
                </c:pt>
                <c:pt idx="16">
                  <c:v>-22411</c:v>
                </c:pt>
                <c:pt idx="17">
                  <c:v>-20663</c:v>
                </c:pt>
                <c:pt idx="18">
                  <c:v>-20603</c:v>
                </c:pt>
                <c:pt idx="19">
                  <c:v>-20602</c:v>
                </c:pt>
                <c:pt idx="20">
                  <c:v>-20187</c:v>
                </c:pt>
                <c:pt idx="21">
                  <c:v>-20169</c:v>
                </c:pt>
                <c:pt idx="22">
                  <c:v>-20160</c:v>
                </c:pt>
                <c:pt idx="23">
                  <c:v>-20155</c:v>
                </c:pt>
                <c:pt idx="24">
                  <c:v>-20146</c:v>
                </c:pt>
                <c:pt idx="25">
                  <c:v>-20123</c:v>
                </c:pt>
                <c:pt idx="26">
                  <c:v>-20100</c:v>
                </c:pt>
                <c:pt idx="27">
                  <c:v>-20091</c:v>
                </c:pt>
                <c:pt idx="28">
                  <c:v>-19984</c:v>
                </c:pt>
                <c:pt idx="29">
                  <c:v>-19726</c:v>
                </c:pt>
                <c:pt idx="30">
                  <c:v>-19717</c:v>
                </c:pt>
                <c:pt idx="31">
                  <c:v>-19698</c:v>
                </c:pt>
                <c:pt idx="32">
                  <c:v>-19694</c:v>
                </c:pt>
                <c:pt idx="33">
                  <c:v>-19689</c:v>
                </c:pt>
                <c:pt idx="34">
                  <c:v>-19685</c:v>
                </c:pt>
                <c:pt idx="35">
                  <c:v>-19662</c:v>
                </c:pt>
                <c:pt idx="36">
                  <c:v>-19653</c:v>
                </c:pt>
                <c:pt idx="37">
                  <c:v>-19648</c:v>
                </c:pt>
                <c:pt idx="38">
                  <c:v>-19625</c:v>
                </c:pt>
                <c:pt idx="39">
                  <c:v>-19621</c:v>
                </c:pt>
                <c:pt idx="40">
                  <c:v>-20155.5</c:v>
                </c:pt>
                <c:pt idx="41">
                  <c:v>18663</c:v>
                </c:pt>
                <c:pt idx="42">
                  <c:v>18663</c:v>
                </c:pt>
                <c:pt idx="43">
                  <c:v>18208.5</c:v>
                </c:pt>
                <c:pt idx="44">
                  <c:v>12682</c:v>
                </c:pt>
                <c:pt idx="45">
                  <c:v>14459.5</c:v>
                </c:pt>
                <c:pt idx="46">
                  <c:v>6969.5</c:v>
                </c:pt>
                <c:pt idx="47">
                  <c:v>6543</c:v>
                </c:pt>
                <c:pt idx="48">
                  <c:v>8374</c:v>
                </c:pt>
                <c:pt idx="49">
                  <c:v>9333</c:v>
                </c:pt>
                <c:pt idx="50">
                  <c:v>6548</c:v>
                </c:pt>
                <c:pt idx="51">
                  <c:v>12143</c:v>
                </c:pt>
                <c:pt idx="52">
                  <c:v>7991</c:v>
                </c:pt>
                <c:pt idx="53">
                  <c:v>6903</c:v>
                </c:pt>
                <c:pt idx="54">
                  <c:v>6926</c:v>
                </c:pt>
                <c:pt idx="55">
                  <c:v>6967</c:v>
                </c:pt>
                <c:pt idx="56">
                  <c:v>6474</c:v>
                </c:pt>
                <c:pt idx="57">
                  <c:v>6981</c:v>
                </c:pt>
                <c:pt idx="58">
                  <c:v>-1895</c:v>
                </c:pt>
                <c:pt idx="59">
                  <c:v>-1879</c:v>
                </c:pt>
                <c:pt idx="60">
                  <c:v>-1878</c:v>
                </c:pt>
                <c:pt idx="61">
                  <c:v>-1870</c:v>
                </c:pt>
                <c:pt idx="62">
                  <c:v>-1855</c:v>
                </c:pt>
                <c:pt idx="63">
                  <c:v>-489</c:v>
                </c:pt>
                <c:pt idx="64">
                  <c:v>3285</c:v>
                </c:pt>
                <c:pt idx="65">
                  <c:v>3328.5</c:v>
                </c:pt>
                <c:pt idx="66">
                  <c:v>4621</c:v>
                </c:pt>
                <c:pt idx="67">
                  <c:v>7419</c:v>
                </c:pt>
                <c:pt idx="68">
                  <c:v>8429</c:v>
                </c:pt>
                <c:pt idx="69">
                  <c:v>8429</c:v>
                </c:pt>
                <c:pt idx="70">
                  <c:v>8429</c:v>
                </c:pt>
                <c:pt idx="71">
                  <c:v>8484</c:v>
                </c:pt>
                <c:pt idx="72">
                  <c:v>8484</c:v>
                </c:pt>
                <c:pt idx="73">
                  <c:v>9333</c:v>
                </c:pt>
                <c:pt idx="74">
                  <c:v>9333</c:v>
                </c:pt>
                <c:pt idx="75">
                  <c:v>11726</c:v>
                </c:pt>
                <c:pt idx="76">
                  <c:v>11726</c:v>
                </c:pt>
                <c:pt idx="77">
                  <c:v>12187</c:v>
                </c:pt>
                <c:pt idx="78">
                  <c:v>12187</c:v>
                </c:pt>
                <c:pt idx="79">
                  <c:v>13468.5</c:v>
                </c:pt>
                <c:pt idx="80">
                  <c:v>13471</c:v>
                </c:pt>
                <c:pt idx="81">
                  <c:v>13501</c:v>
                </c:pt>
                <c:pt idx="82">
                  <c:v>14001</c:v>
                </c:pt>
                <c:pt idx="83">
                  <c:v>14528.5</c:v>
                </c:pt>
                <c:pt idx="84">
                  <c:v>15001</c:v>
                </c:pt>
                <c:pt idx="85">
                  <c:v>15395</c:v>
                </c:pt>
                <c:pt idx="86">
                  <c:v>15423</c:v>
                </c:pt>
                <c:pt idx="87">
                  <c:v>16283</c:v>
                </c:pt>
                <c:pt idx="88">
                  <c:v>16332</c:v>
                </c:pt>
                <c:pt idx="89">
                  <c:v>17720</c:v>
                </c:pt>
                <c:pt idx="90">
                  <c:v>17720</c:v>
                </c:pt>
                <c:pt idx="91">
                  <c:v>17736</c:v>
                </c:pt>
                <c:pt idx="92">
                  <c:v>18728</c:v>
                </c:pt>
                <c:pt idx="93">
                  <c:v>20011.5</c:v>
                </c:pt>
                <c:pt idx="94">
                  <c:v>20011.5</c:v>
                </c:pt>
                <c:pt idx="95">
                  <c:v>20606</c:v>
                </c:pt>
                <c:pt idx="96">
                  <c:v>20998.5</c:v>
                </c:pt>
                <c:pt idx="97">
                  <c:v>22875</c:v>
                </c:pt>
                <c:pt idx="98">
                  <c:v>23297</c:v>
                </c:pt>
                <c:pt idx="99">
                  <c:v>23297</c:v>
                </c:pt>
                <c:pt idx="100">
                  <c:v>23357</c:v>
                </c:pt>
                <c:pt idx="101">
                  <c:v>23366</c:v>
                </c:pt>
                <c:pt idx="102">
                  <c:v>23366</c:v>
                </c:pt>
                <c:pt idx="103">
                  <c:v>23888</c:v>
                </c:pt>
              </c:numCache>
            </c:numRef>
          </c:xVal>
          <c:yVal>
            <c:numRef>
              <c:f>Active!$I$21:$I$989</c:f>
              <c:numCache>
                <c:formatCode>General</c:formatCode>
                <c:ptCount val="969"/>
                <c:pt idx="40">
                  <c:v>0.19376137500148616</c:v>
                </c:pt>
                <c:pt idx="41">
                  <c:v>-5.335075000039069E-2</c:v>
                </c:pt>
                <c:pt idx="42">
                  <c:v>-5.335075000039069E-2</c:v>
                </c:pt>
                <c:pt idx="43">
                  <c:v>-4.6009625002625398E-2</c:v>
                </c:pt>
                <c:pt idx="44">
                  <c:v>-2.9760499994154088E-2</c:v>
                </c:pt>
                <c:pt idx="45">
                  <c:v>-2.7817374997539446E-2</c:v>
                </c:pt>
                <c:pt idx="46">
                  <c:v>-2.739487500366522E-2</c:v>
                </c:pt>
                <c:pt idx="47">
                  <c:v>-2.3920749998069368E-2</c:v>
                </c:pt>
                <c:pt idx="48">
                  <c:v>-1.6223500002524815E-2</c:v>
                </c:pt>
                <c:pt idx="49">
                  <c:v>-1.2668249997659586E-2</c:v>
                </c:pt>
                <c:pt idx="50">
                  <c:v>-8.8969999997061677E-3</c:v>
                </c:pt>
                <c:pt idx="51">
                  <c:v>-6.3207500061253086E-3</c:v>
                </c:pt>
                <c:pt idx="52">
                  <c:v>-5.0427500027581118E-3</c:v>
                </c:pt>
                <c:pt idx="53">
                  <c:v>-2.2107500044512562E-3</c:v>
                </c:pt>
                <c:pt idx="54">
                  <c:v>1.8984999987878837E-3</c:v>
                </c:pt>
                <c:pt idx="55">
                  <c:v>2.0932500046910718E-3</c:v>
                </c:pt>
                <c:pt idx="56">
                  <c:v>4.7514999969280325E-3</c:v>
                </c:pt>
                <c:pt idx="57">
                  <c:v>2.415974999894388E-2</c:v>
                </c:pt>
                <c:pt idx="95">
                  <c:v>-6.4121499999600928E-2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833-428E-A4DE-23BD01A7C38A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Active!$D$21:$D$41</c:f>
                <c:numCache>
                  <c:formatCode>General</c:formatCod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</c:numCache>
              </c:numRef>
            </c:plus>
            <c:minus>
              <c:numRef>
                <c:f>Active!$D$21:$D$41</c:f>
                <c:numCache>
                  <c:formatCode>General</c:formatCod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-27606</c:v>
                </c:pt>
                <c:pt idx="1">
                  <c:v>-22530</c:v>
                </c:pt>
                <c:pt idx="2">
                  <c:v>-22526</c:v>
                </c:pt>
                <c:pt idx="3">
                  <c:v>-22525</c:v>
                </c:pt>
                <c:pt idx="4">
                  <c:v>-22516</c:v>
                </c:pt>
                <c:pt idx="5">
                  <c:v>-22512</c:v>
                </c:pt>
                <c:pt idx="6">
                  <c:v>-22503</c:v>
                </c:pt>
                <c:pt idx="7">
                  <c:v>-22502</c:v>
                </c:pt>
                <c:pt idx="8">
                  <c:v>-22500.5</c:v>
                </c:pt>
                <c:pt idx="9">
                  <c:v>-22498</c:v>
                </c:pt>
                <c:pt idx="10">
                  <c:v>-22493</c:v>
                </c:pt>
                <c:pt idx="11">
                  <c:v>-22484</c:v>
                </c:pt>
                <c:pt idx="12">
                  <c:v>-22481.5</c:v>
                </c:pt>
                <c:pt idx="13">
                  <c:v>-22479</c:v>
                </c:pt>
                <c:pt idx="14">
                  <c:v>-22461</c:v>
                </c:pt>
                <c:pt idx="15">
                  <c:v>-22457</c:v>
                </c:pt>
                <c:pt idx="16">
                  <c:v>-22411</c:v>
                </c:pt>
                <c:pt idx="17">
                  <c:v>-20663</c:v>
                </c:pt>
                <c:pt idx="18">
                  <c:v>-20603</c:v>
                </c:pt>
                <c:pt idx="19">
                  <c:v>-20602</c:v>
                </c:pt>
                <c:pt idx="20">
                  <c:v>-20187</c:v>
                </c:pt>
                <c:pt idx="21">
                  <c:v>-20169</c:v>
                </c:pt>
                <c:pt idx="22">
                  <c:v>-20160</c:v>
                </c:pt>
                <c:pt idx="23">
                  <c:v>-20155</c:v>
                </c:pt>
                <c:pt idx="24">
                  <c:v>-20146</c:v>
                </c:pt>
                <c:pt idx="25">
                  <c:v>-20123</c:v>
                </c:pt>
                <c:pt idx="26">
                  <c:v>-20100</c:v>
                </c:pt>
                <c:pt idx="27">
                  <c:v>-20091</c:v>
                </c:pt>
                <c:pt idx="28">
                  <c:v>-19984</c:v>
                </c:pt>
                <c:pt idx="29">
                  <c:v>-19726</c:v>
                </c:pt>
                <c:pt idx="30">
                  <c:v>-19717</c:v>
                </c:pt>
                <c:pt idx="31">
                  <c:v>-19698</c:v>
                </c:pt>
                <c:pt idx="32">
                  <c:v>-19694</c:v>
                </c:pt>
                <c:pt idx="33">
                  <c:v>-19689</c:v>
                </c:pt>
                <c:pt idx="34">
                  <c:v>-19685</c:v>
                </c:pt>
                <c:pt idx="35">
                  <c:v>-19662</c:v>
                </c:pt>
                <c:pt idx="36">
                  <c:v>-19653</c:v>
                </c:pt>
                <c:pt idx="37">
                  <c:v>-19648</c:v>
                </c:pt>
                <c:pt idx="38">
                  <c:v>-19625</c:v>
                </c:pt>
                <c:pt idx="39">
                  <c:v>-19621</c:v>
                </c:pt>
                <c:pt idx="40">
                  <c:v>-20155.5</c:v>
                </c:pt>
                <c:pt idx="41">
                  <c:v>18663</c:v>
                </c:pt>
                <c:pt idx="42">
                  <c:v>18663</c:v>
                </c:pt>
                <c:pt idx="43">
                  <c:v>18208.5</c:v>
                </c:pt>
                <c:pt idx="44">
                  <c:v>12682</c:v>
                </c:pt>
                <c:pt idx="45">
                  <c:v>14459.5</c:v>
                </c:pt>
                <c:pt idx="46">
                  <c:v>6969.5</c:v>
                </c:pt>
                <c:pt idx="47">
                  <c:v>6543</c:v>
                </c:pt>
                <c:pt idx="48">
                  <c:v>8374</c:v>
                </c:pt>
                <c:pt idx="49">
                  <c:v>9333</c:v>
                </c:pt>
                <c:pt idx="50">
                  <c:v>6548</c:v>
                </c:pt>
                <c:pt idx="51">
                  <c:v>12143</c:v>
                </c:pt>
                <c:pt idx="52">
                  <c:v>7991</c:v>
                </c:pt>
                <c:pt idx="53">
                  <c:v>6903</c:v>
                </c:pt>
                <c:pt idx="54">
                  <c:v>6926</c:v>
                </c:pt>
                <c:pt idx="55">
                  <c:v>6967</c:v>
                </c:pt>
                <c:pt idx="56">
                  <c:v>6474</c:v>
                </c:pt>
                <c:pt idx="57">
                  <c:v>6981</c:v>
                </c:pt>
                <c:pt idx="58">
                  <c:v>-1895</c:v>
                </c:pt>
                <c:pt idx="59">
                  <c:v>-1879</c:v>
                </c:pt>
                <c:pt idx="60">
                  <c:v>-1878</c:v>
                </c:pt>
                <c:pt idx="61">
                  <c:v>-1870</c:v>
                </c:pt>
                <c:pt idx="62">
                  <c:v>-1855</c:v>
                </c:pt>
                <c:pt idx="63">
                  <c:v>-489</c:v>
                </c:pt>
                <c:pt idx="64">
                  <c:v>3285</c:v>
                </c:pt>
                <c:pt idx="65">
                  <c:v>3328.5</c:v>
                </c:pt>
                <c:pt idx="66">
                  <c:v>4621</c:v>
                </c:pt>
                <c:pt idx="67">
                  <c:v>7419</c:v>
                </c:pt>
                <c:pt idx="68">
                  <c:v>8429</c:v>
                </c:pt>
                <c:pt idx="69">
                  <c:v>8429</c:v>
                </c:pt>
                <c:pt idx="70">
                  <c:v>8429</c:v>
                </c:pt>
                <c:pt idx="71">
                  <c:v>8484</c:v>
                </c:pt>
                <c:pt idx="72">
                  <c:v>8484</c:v>
                </c:pt>
                <c:pt idx="73">
                  <c:v>9333</c:v>
                </c:pt>
                <c:pt idx="74">
                  <c:v>9333</c:v>
                </c:pt>
                <c:pt idx="75">
                  <c:v>11726</c:v>
                </c:pt>
                <c:pt idx="76">
                  <c:v>11726</c:v>
                </c:pt>
                <c:pt idx="77">
                  <c:v>12187</c:v>
                </c:pt>
                <c:pt idx="78">
                  <c:v>12187</c:v>
                </c:pt>
                <c:pt idx="79">
                  <c:v>13468.5</c:v>
                </c:pt>
                <c:pt idx="80">
                  <c:v>13471</c:v>
                </c:pt>
                <c:pt idx="81">
                  <c:v>13501</c:v>
                </c:pt>
                <c:pt idx="82">
                  <c:v>14001</c:v>
                </c:pt>
                <c:pt idx="83">
                  <c:v>14528.5</c:v>
                </c:pt>
                <c:pt idx="84">
                  <c:v>15001</c:v>
                </c:pt>
                <c:pt idx="85">
                  <c:v>15395</c:v>
                </c:pt>
                <c:pt idx="86">
                  <c:v>15423</c:v>
                </c:pt>
                <c:pt idx="87">
                  <c:v>16283</c:v>
                </c:pt>
                <c:pt idx="88">
                  <c:v>16332</c:v>
                </c:pt>
                <c:pt idx="89">
                  <c:v>17720</c:v>
                </c:pt>
                <c:pt idx="90">
                  <c:v>17720</c:v>
                </c:pt>
                <c:pt idx="91">
                  <c:v>17736</c:v>
                </c:pt>
                <c:pt idx="92">
                  <c:v>18728</c:v>
                </c:pt>
                <c:pt idx="93">
                  <c:v>20011.5</c:v>
                </c:pt>
                <c:pt idx="94">
                  <c:v>20011.5</c:v>
                </c:pt>
                <c:pt idx="95">
                  <c:v>20606</c:v>
                </c:pt>
                <c:pt idx="96">
                  <c:v>20998.5</c:v>
                </c:pt>
                <c:pt idx="97">
                  <c:v>22875</c:v>
                </c:pt>
                <c:pt idx="98">
                  <c:v>23297</c:v>
                </c:pt>
                <c:pt idx="99">
                  <c:v>23297</c:v>
                </c:pt>
                <c:pt idx="100">
                  <c:v>23357</c:v>
                </c:pt>
                <c:pt idx="101">
                  <c:v>23366</c:v>
                </c:pt>
                <c:pt idx="102">
                  <c:v>23366</c:v>
                </c:pt>
                <c:pt idx="103">
                  <c:v>23888</c:v>
                </c:pt>
              </c:numCache>
            </c:numRef>
          </c:xVal>
          <c:yVal>
            <c:numRef>
              <c:f>Active!$J$21:$J$989</c:f>
              <c:numCache>
                <c:formatCode>General</c:formatCode>
                <c:ptCount val="969"/>
                <c:pt idx="58">
                  <c:v>5.9875000442843884E-4</c:v>
                </c:pt>
                <c:pt idx="59">
                  <c:v>-1.7252499965252355E-3</c:v>
                </c:pt>
                <c:pt idx="60">
                  <c:v>2.1794999993289821E-3</c:v>
                </c:pt>
                <c:pt idx="61">
                  <c:v>-5.6824999992386438E-3</c:v>
                </c:pt>
                <c:pt idx="62">
                  <c:v>3.0887500033713877E-3</c:v>
                </c:pt>
                <c:pt idx="63">
                  <c:v>-1.3227499948698096E-3</c:v>
                </c:pt>
                <c:pt idx="64">
                  <c:v>2.5003750000905711E-2</c:v>
                </c:pt>
                <c:pt idx="65">
                  <c:v>2.9010375001234934E-2</c:v>
                </c:pt>
                <c:pt idx="67">
                  <c:v>-7.0597500016447157E-3</c:v>
                </c:pt>
                <c:pt idx="68">
                  <c:v>-1.3062250000075437E-2</c:v>
                </c:pt>
                <c:pt idx="69">
                  <c:v>-1.2362250003207009E-2</c:v>
                </c:pt>
                <c:pt idx="70">
                  <c:v>-1.1662249999062624E-2</c:v>
                </c:pt>
                <c:pt idx="71">
                  <c:v>-9.4010000029811636E-3</c:v>
                </c:pt>
                <c:pt idx="72">
                  <c:v>-9.4010000029811636E-3</c:v>
                </c:pt>
                <c:pt idx="73">
                  <c:v>-1.3668250001501292E-2</c:v>
                </c:pt>
                <c:pt idx="74">
                  <c:v>-1.1768249998567626E-2</c:v>
                </c:pt>
                <c:pt idx="75">
                  <c:v>-2.2801500002969988E-2</c:v>
                </c:pt>
                <c:pt idx="76">
                  <c:v>-2.2501500003272668E-2</c:v>
                </c:pt>
                <c:pt idx="77">
                  <c:v>-2.6811750001797918E-2</c:v>
                </c:pt>
                <c:pt idx="78">
                  <c:v>-2.6811750001797918E-2</c:v>
                </c:pt>
                <c:pt idx="79">
                  <c:v>-2.6124625001102686E-2</c:v>
                </c:pt>
                <c:pt idx="80">
                  <c:v>-2.9612749996886123E-2</c:v>
                </c:pt>
                <c:pt idx="81">
                  <c:v>-3.0170250000082888E-2</c:v>
                </c:pt>
                <c:pt idx="88">
                  <c:v>-3.8123000005725771E-2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833-428E-A4DE-23BD01A7C38A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49">
                    <c:v>0</c:v>
                  </c:pt>
                  <c:pt idx="51">
                    <c:v>0</c:v>
                  </c:pt>
                  <c:pt idx="52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4.0000000000000002E-4</c:v>
                  </c:pt>
                </c:numCache>
              </c:numRef>
            </c:plus>
            <c:minus>
              <c:numRef>
                <c:f>Active!$D$21:$D$89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49">
                    <c:v>0</c:v>
                  </c:pt>
                  <c:pt idx="51">
                    <c:v>0</c:v>
                  </c:pt>
                  <c:pt idx="52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-27606</c:v>
                </c:pt>
                <c:pt idx="1">
                  <c:v>-22530</c:v>
                </c:pt>
                <c:pt idx="2">
                  <c:v>-22526</c:v>
                </c:pt>
                <c:pt idx="3">
                  <c:v>-22525</c:v>
                </c:pt>
                <c:pt idx="4">
                  <c:v>-22516</c:v>
                </c:pt>
                <c:pt idx="5">
                  <c:v>-22512</c:v>
                </c:pt>
                <c:pt idx="6">
                  <c:v>-22503</c:v>
                </c:pt>
                <c:pt idx="7">
                  <c:v>-22502</c:v>
                </c:pt>
                <c:pt idx="8">
                  <c:v>-22500.5</c:v>
                </c:pt>
                <c:pt idx="9">
                  <c:v>-22498</c:v>
                </c:pt>
                <c:pt idx="10">
                  <c:v>-22493</c:v>
                </c:pt>
                <c:pt idx="11">
                  <c:v>-22484</c:v>
                </c:pt>
                <c:pt idx="12">
                  <c:v>-22481.5</c:v>
                </c:pt>
                <c:pt idx="13">
                  <c:v>-22479</c:v>
                </c:pt>
                <c:pt idx="14">
                  <c:v>-22461</c:v>
                </c:pt>
                <c:pt idx="15">
                  <c:v>-22457</c:v>
                </c:pt>
                <c:pt idx="16">
                  <c:v>-22411</c:v>
                </c:pt>
                <c:pt idx="17">
                  <c:v>-20663</c:v>
                </c:pt>
                <c:pt idx="18">
                  <c:v>-20603</c:v>
                </c:pt>
                <c:pt idx="19">
                  <c:v>-20602</c:v>
                </c:pt>
                <c:pt idx="20">
                  <c:v>-20187</c:v>
                </c:pt>
                <c:pt idx="21">
                  <c:v>-20169</c:v>
                </c:pt>
                <c:pt idx="22">
                  <c:v>-20160</c:v>
                </c:pt>
                <c:pt idx="23">
                  <c:v>-20155</c:v>
                </c:pt>
                <c:pt idx="24">
                  <c:v>-20146</c:v>
                </c:pt>
                <c:pt idx="25">
                  <c:v>-20123</c:v>
                </c:pt>
                <c:pt idx="26">
                  <c:v>-20100</c:v>
                </c:pt>
                <c:pt idx="27">
                  <c:v>-20091</c:v>
                </c:pt>
                <c:pt idx="28">
                  <c:v>-19984</c:v>
                </c:pt>
                <c:pt idx="29">
                  <c:v>-19726</c:v>
                </c:pt>
                <c:pt idx="30">
                  <c:v>-19717</c:v>
                </c:pt>
                <c:pt idx="31">
                  <c:v>-19698</c:v>
                </c:pt>
                <c:pt idx="32">
                  <c:v>-19694</c:v>
                </c:pt>
                <c:pt idx="33">
                  <c:v>-19689</c:v>
                </c:pt>
                <c:pt idx="34">
                  <c:v>-19685</c:v>
                </c:pt>
                <c:pt idx="35">
                  <c:v>-19662</c:v>
                </c:pt>
                <c:pt idx="36">
                  <c:v>-19653</c:v>
                </c:pt>
                <c:pt idx="37">
                  <c:v>-19648</c:v>
                </c:pt>
                <c:pt idx="38">
                  <c:v>-19625</c:v>
                </c:pt>
                <c:pt idx="39">
                  <c:v>-19621</c:v>
                </c:pt>
                <c:pt idx="40">
                  <c:v>-20155.5</c:v>
                </c:pt>
                <c:pt idx="41">
                  <c:v>18663</c:v>
                </c:pt>
                <c:pt idx="42">
                  <c:v>18663</c:v>
                </c:pt>
                <c:pt idx="43">
                  <c:v>18208.5</c:v>
                </c:pt>
                <c:pt idx="44">
                  <c:v>12682</c:v>
                </c:pt>
                <c:pt idx="45">
                  <c:v>14459.5</c:v>
                </c:pt>
                <c:pt idx="46">
                  <c:v>6969.5</c:v>
                </c:pt>
                <c:pt idx="47">
                  <c:v>6543</c:v>
                </c:pt>
                <c:pt idx="48">
                  <c:v>8374</c:v>
                </c:pt>
                <c:pt idx="49">
                  <c:v>9333</c:v>
                </c:pt>
                <c:pt idx="50">
                  <c:v>6548</c:v>
                </c:pt>
                <c:pt idx="51">
                  <c:v>12143</c:v>
                </c:pt>
                <c:pt idx="52">
                  <c:v>7991</c:v>
                </c:pt>
                <c:pt idx="53">
                  <c:v>6903</c:v>
                </c:pt>
                <c:pt idx="54">
                  <c:v>6926</c:v>
                </c:pt>
                <c:pt idx="55">
                  <c:v>6967</c:v>
                </c:pt>
                <c:pt idx="56">
                  <c:v>6474</c:v>
                </c:pt>
                <c:pt idx="57">
                  <c:v>6981</c:v>
                </c:pt>
                <c:pt idx="58">
                  <c:v>-1895</c:v>
                </c:pt>
                <c:pt idx="59">
                  <c:v>-1879</c:v>
                </c:pt>
                <c:pt idx="60">
                  <c:v>-1878</c:v>
                </c:pt>
                <c:pt idx="61">
                  <c:v>-1870</c:v>
                </c:pt>
                <c:pt idx="62">
                  <c:v>-1855</c:v>
                </c:pt>
                <c:pt idx="63">
                  <c:v>-489</c:v>
                </c:pt>
                <c:pt idx="64">
                  <c:v>3285</c:v>
                </c:pt>
                <c:pt idx="65">
                  <c:v>3328.5</c:v>
                </c:pt>
                <c:pt idx="66">
                  <c:v>4621</c:v>
                </c:pt>
                <c:pt idx="67">
                  <c:v>7419</c:v>
                </c:pt>
                <c:pt idx="68">
                  <c:v>8429</c:v>
                </c:pt>
                <c:pt idx="69">
                  <c:v>8429</c:v>
                </c:pt>
                <c:pt idx="70">
                  <c:v>8429</c:v>
                </c:pt>
                <c:pt idx="71">
                  <c:v>8484</c:v>
                </c:pt>
                <c:pt idx="72">
                  <c:v>8484</c:v>
                </c:pt>
                <c:pt idx="73">
                  <c:v>9333</c:v>
                </c:pt>
                <c:pt idx="74">
                  <c:v>9333</c:v>
                </c:pt>
                <c:pt idx="75">
                  <c:v>11726</c:v>
                </c:pt>
                <c:pt idx="76">
                  <c:v>11726</c:v>
                </c:pt>
                <c:pt idx="77">
                  <c:v>12187</c:v>
                </c:pt>
                <c:pt idx="78">
                  <c:v>12187</c:v>
                </c:pt>
                <c:pt idx="79">
                  <c:v>13468.5</c:v>
                </c:pt>
                <c:pt idx="80">
                  <c:v>13471</c:v>
                </c:pt>
                <c:pt idx="81">
                  <c:v>13501</c:v>
                </c:pt>
                <c:pt idx="82">
                  <c:v>14001</c:v>
                </c:pt>
                <c:pt idx="83">
                  <c:v>14528.5</c:v>
                </c:pt>
                <c:pt idx="84">
                  <c:v>15001</c:v>
                </c:pt>
                <c:pt idx="85">
                  <c:v>15395</c:v>
                </c:pt>
                <c:pt idx="86">
                  <c:v>15423</c:v>
                </c:pt>
                <c:pt idx="87">
                  <c:v>16283</c:v>
                </c:pt>
                <c:pt idx="88">
                  <c:v>16332</c:v>
                </c:pt>
                <c:pt idx="89">
                  <c:v>17720</c:v>
                </c:pt>
                <c:pt idx="90">
                  <c:v>17720</c:v>
                </c:pt>
                <c:pt idx="91">
                  <c:v>17736</c:v>
                </c:pt>
                <c:pt idx="92">
                  <c:v>18728</c:v>
                </c:pt>
                <c:pt idx="93">
                  <c:v>20011.5</c:v>
                </c:pt>
                <c:pt idx="94">
                  <c:v>20011.5</c:v>
                </c:pt>
                <c:pt idx="95">
                  <c:v>20606</c:v>
                </c:pt>
                <c:pt idx="96">
                  <c:v>20998.5</c:v>
                </c:pt>
                <c:pt idx="97">
                  <c:v>22875</c:v>
                </c:pt>
                <c:pt idx="98">
                  <c:v>23297</c:v>
                </c:pt>
                <c:pt idx="99">
                  <c:v>23297</c:v>
                </c:pt>
                <c:pt idx="100">
                  <c:v>23357</c:v>
                </c:pt>
                <c:pt idx="101">
                  <c:v>23366</c:v>
                </c:pt>
                <c:pt idx="102">
                  <c:v>23366</c:v>
                </c:pt>
                <c:pt idx="103">
                  <c:v>23888</c:v>
                </c:pt>
              </c:numCache>
            </c:numRef>
          </c:xVal>
          <c:yVal>
            <c:numRef>
              <c:f>Active!$K$21:$K$989</c:f>
              <c:numCache>
                <c:formatCode>General</c:formatCode>
                <c:ptCount val="969"/>
                <c:pt idx="82">
                  <c:v>-2.9295250002178364E-2</c:v>
                </c:pt>
                <c:pt idx="83">
                  <c:v>-1.4389625001058448E-2</c:v>
                </c:pt>
                <c:pt idx="84">
                  <c:v>-2.8145249998487998E-2</c:v>
                </c:pt>
                <c:pt idx="85">
                  <c:v>-3.4573749995615799E-2</c:v>
                </c:pt>
                <c:pt idx="86">
                  <c:v>-4.1140749999613035E-2</c:v>
                </c:pt>
                <c:pt idx="87">
                  <c:v>-3.82557499979157E-2</c:v>
                </c:pt>
                <c:pt idx="89">
                  <c:v>-3.6029999995662365E-2</c:v>
                </c:pt>
                <c:pt idx="90">
                  <c:v>-3.5969999997178093E-2</c:v>
                </c:pt>
                <c:pt idx="91">
                  <c:v>-4.6953999997640494E-2</c:v>
                </c:pt>
                <c:pt idx="92">
                  <c:v>-5.554199999460252E-2</c:v>
                </c:pt>
                <c:pt idx="93">
                  <c:v>-6.4745375151687767E-2</c:v>
                </c:pt>
                <c:pt idx="94">
                  <c:v>-6.4745374998892657E-2</c:v>
                </c:pt>
                <c:pt idx="96">
                  <c:v>-6.4757124993775506E-2</c:v>
                </c:pt>
                <c:pt idx="97">
                  <c:v>-7.5343749784224201E-2</c:v>
                </c:pt>
                <c:pt idx="98">
                  <c:v>-8.8139249855885282E-2</c:v>
                </c:pt>
                <c:pt idx="99">
                  <c:v>-8.6739249905804172E-2</c:v>
                </c:pt>
                <c:pt idx="100">
                  <c:v>-9.4554249779321253E-2</c:v>
                </c:pt>
                <c:pt idx="101">
                  <c:v>-8.9411499960988294E-2</c:v>
                </c:pt>
                <c:pt idx="102">
                  <c:v>-8.7611500224738847E-2</c:v>
                </c:pt>
                <c:pt idx="103">
                  <c:v>-6.2731999998504762E-2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833-428E-A4DE-23BD01A7C38A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49">
                    <c:v>0</c:v>
                  </c:pt>
                  <c:pt idx="51">
                    <c:v>0</c:v>
                  </c:pt>
                  <c:pt idx="52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4.0000000000000002E-4</c:v>
                  </c:pt>
                </c:numCache>
              </c:numRef>
            </c:plus>
            <c:minus>
              <c:numRef>
                <c:f>Active!$D$21:$D$89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49">
                    <c:v>0</c:v>
                  </c:pt>
                  <c:pt idx="51">
                    <c:v>0</c:v>
                  </c:pt>
                  <c:pt idx="52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-27606</c:v>
                </c:pt>
                <c:pt idx="1">
                  <c:v>-22530</c:v>
                </c:pt>
                <c:pt idx="2">
                  <c:v>-22526</c:v>
                </c:pt>
                <c:pt idx="3">
                  <c:v>-22525</c:v>
                </c:pt>
                <c:pt idx="4">
                  <c:v>-22516</c:v>
                </c:pt>
                <c:pt idx="5">
                  <c:v>-22512</c:v>
                </c:pt>
                <c:pt idx="6">
                  <c:v>-22503</c:v>
                </c:pt>
                <c:pt idx="7">
                  <c:v>-22502</c:v>
                </c:pt>
                <c:pt idx="8">
                  <c:v>-22500.5</c:v>
                </c:pt>
                <c:pt idx="9">
                  <c:v>-22498</c:v>
                </c:pt>
                <c:pt idx="10">
                  <c:v>-22493</c:v>
                </c:pt>
                <c:pt idx="11">
                  <c:v>-22484</c:v>
                </c:pt>
                <c:pt idx="12">
                  <c:v>-22481.5</c:v>
                </c:pt>
                <c:pt idx="13">
                  <c:v>-22479</c:v>
                </c:pt>
                <c:pt idx="14">
                  <c:v>-22461</c:v>
                </c:pt>
                <c:pt idx="15">
                  <c:v>-22457</c:v>
                </c:pt>
                <c:pt idx="16">
                  <c:v>-22411</c:v>
                </c:pt>
                <c:pt idx="17">
                  <c:v>-20663</c:v>
                </c:pt>
                <c:pt idx="18">
                  <c:v>-20603</c:v>
                </c:pt>
                <c:pt idx="19">
                  <c:v>-20602</c:v>
                </c:pt>
                <c:pt idx="20">
                  <c:v>-20187</c:v>
                </c:pt>
                <c:pt idx="21">
                  <c:v>-20169</c:v>
                </c:pt>
                <c:pt idx="22">
                  <c:v>-20160</c:v>
                </c:pt>
                <c:pt idx="23">
                  <c:v>-20155</c:v>
                </c:pt>
                <c:pt idx="24">
                  <c:v>-20146</c:v>
                </c:pt>
                <c:pt idx="25">
                  <c:v>-20123</c:v>
                </c:pt>
                <c:pt idx="26">
                  <c:v>-20100</c:v>
                </c:pt>
                <c:pt idx="27">
                  <c:v>-20091</c:v>
                </c:pt>
                <c:pt idx="28">
                  <c:v>-19984</c:v>
                </c:pt>
                <c:pt idx="29">
                  <c:v>-19726</c:v>
                </c:pt>
                <c:pt idx="30">
                  <c:v>-19717</c:v>
                </c:pt>
                <c:pt idx="31">
                  <c:v>-19698</c:v>
                </c:pt>
                <c:pt idx="32">
                  <c:v>-19694</c:v>
                </c:pt>
                <c:pt idx="33">
                  <c:v>-19689</c:v>
                </c:pt>
                <c:pt idx="34">
                  <c:v>-19685</c:v>
                </c:pt>
                <c:pt idx="35">
                  <c:v>-19662</c:v>
                </c:pt>
                <c:pt idx="36">
                  <c:v>-19653</c:v>
                </c:pt>
                <c:pt idx="37">
                  <c:v>-19648</c:v>
                </c:pt>
                <c:pt idx="38">
                  <c:v>-19625</c:v>
                </c:pt>
                <c:pt idx="39">
                  <c:v>-19621</c:v>
                </c:pt>
                <c:pt idx="40">
                  <c:v>-20155.5</c:v>
                </c:pt>
                <c:pt idx="41">
                  <c:v>18663</c:v>
                </c:pt>
                <c:pt idx="42">
                  <c:v>18663</c:v>
                </c:pt>
                <c:pt idx="43">
                  <c:v>18208.5</c:v>
                </c:pt>
                <c:pt idx="44">
                  <c:v>12682</c:v>
                </c:pt>
                <c:pt idx="45">
                  <c:v>14459.5</c:v>
                </c:pt>
                <c:pt idx="46">
                  <c:v>6969.5</c:v>
                </c:pt>
                <c:pt idx="47">
                  <c:v>6543</c:v>
                </c:pt>
                <c:pt idx="48">
                  <c:v>8374</c:v>
                </c:pt>
                <c:pt idx="49">
                  <c:v>9333</c:v>
                </c:pt>
                <c:pt idx="50">
                  <c:v>6548</c:v>
                </c:pt>
                <c:pt idx="51">
                  <c:v>12143</c:v>
                </c:pt>
                <c:pt idx="52">
                  <c:v>7991</c:v>
                </c:pt>
                <c:pt idx="53">
                  <c:v>6903</c:v>
                </c:pt>
                <c:pt idx="54">
                  <c:v>6926</c:v>
                </c:pt>
                <c:pt idx="55">
                  <c:v>6967</c:v>
                </c:pt>
                <c:pt idx="56">
                  <c:v>6474</c:v>
                </c:pt>
                <c:pt idx="57">
                  <c:v>6981</c:v>
                </c:pt>
                <c:pt idx="58">
                  <c:v>-1895</c:v>
                </c:pt>
                <c:pt idx="59">
                  <c:v>-1879</c:v>
                </c:pt>
                <c:pt idx="60">
                  <c:v>-1878</c:v>
                </c:pt>
                <c:pt idx="61">
                  <c:v>-1870</c:v>
                </c:pt>
                <c:pt idx="62">
                  <c:v>-1855</c:v>
                </c:pt>
                <c:pt idx="63">
                  <c:v>-489</c:v>
                </c:pt>
                <c:pt idx="64">
                  <c:v>3285</c:v>
                </c:pt>
                <c:pt idx="65">
                  <c:v>3328.5</c:v>
                </c:pt>
                <c:pt idx="66">
                  <c:v>4621</c:v>
                </c:pt>
                <c:pt idx="67">
                  <c:v>7419</c:v>
                </c:pt>
                <c:pt idx="68">
                  <c:v>8429</c:v>
                </c:pt>
                <c:pt idx="69">
                  <c:v>8429</c:v>
                </c:pt>
                <c:pt idx="70">
                  <c:v>8429</c:v>
                </c:pt>
                <c:pt idx="71">
                  <c:v>8484</c:v>
                </c:pt>
                <c:pt idx="72">
                  <c:v>8484</c:v>
                </c:pt>
                <c:pt idx="73">
                  <c:v>9333</c:v>
                </c:pt>
                <c:pt idx="74">
                  <c:v>9333</c:v>
                </c:pt>
                <c:pt idx="75">
                  <c:v>11726</c:v>
                </c:pt>
                <c:pt idx="76">
                  <c:v>11726</c:v>
                </c:pt>
                <c:pt idx="77">
                  <c:v>12187</c:v>
                </c:pt>
                <c:pt idx="78">
                  <c:v>12187</c:v>
                </c:pt>
                <c:pt idx="79">
                  <c:v>13468.5</c:v>
                </c:pt>
                <c:pt idx="80">
                  <c:v>13471</c:v>
                </c:pt>
                <c:pt idx="81">
                  <c:v>13501</c:v>
                </c:pt>
                <c:pt idx="82">
                  <c:v>14001</c:v>
                </c:pt>
                <c:pt idx="83">
                  <c:v>14528.5</c:v>
                </c:pt>
                <c:pt idx="84">
                  <c:v>15001</c:v>
                </c:pt>
                <c:pt idx="85">
                  <c:v>15395</c:v>
                </c:pt>
                <c:pt idx="86">
                  <c:v>15423</c:v>
                </c:pt>
                <c:pt idx="87">
                  <c:v>16283</c:v>
                </c:pt>
                <c:pt idx="88">
                  <c:v>16332</c:v>
                </c:pt>
                <c:pt idx="89">
                  <c:v>17720</c:v>
                </c:pt>
                <c:pt idx="90">
                  <c:v>17720</c:v>
                </c:pt>
                <c:pt idx="91">
                  <c:v>17736</c:v>
                </c:pt>
                <c:pt idx="92">
                  <c:v>18728</c:v>
                </c:pt>
                <c:pt idx="93">
                  <c:v>20011.5</c:v>
                </c:pt>
                <c:pt idx="94">
                  <c:v>20011.5</c:v>
                </c:pt>
                <c:pt idx="95">
                  <c:v>20606</c:v>
                </c:pt>
                <c:pt idx="96">
                  <c:v>20998.5</c:v>
                </c:pt>
                <c:pt idx="97">
                  <c:v>22875</c:v>
                </c:pt>
                <c:pt idx="98">
                  <c:v>23297</c:v>
                </c:pt>
                <c:pt idx="99">
                  <c:v>23297</c:v>
                </c:pt>
                <c:pt idx="100">
                  <c:v>23357</c:v>
                </c:pt>
                <c:pt idx="101">
                  <c:v>23366</c:v>
                </c:pt>
                <c:pt idx="102">
                  <c:v>23366</c:v>
                </c:pt>
                <c:pt idx="103">
                  <c:v>23888</c:v>
                </c:pt>
              </c:numCache>
            </c:numRef>
          </c:xVal>
          <c:yVal>
            <c:numRef>
              <c:f>Active!$L$21:$L$989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833-428E-A4DE-23BD01A7C38A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49">
                    <c:v>0</c:v>
                  </c:pt>
                  <c:pt idx="51">
                    <c:v>0</c:v>
                  </c:pt>
                  <c:pt idx="52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4.0000000000000002E-4</c:v>
                  </c:pt>
                </c:numCache>
              </c:numRef>
            </c:plus>
            <c:minus>
              <c:numRef>
                <c:f>Active!$D$21:$D$89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49">
                    <c:v>0</c:v>
                  </c:pt>
                  <c:pt idx="51">
                    <c:v>0</c:v>
                  </c:pt>
                  <c:pt idx="52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-27606</c:v>
                </c:pt>
                <c:pt idx="1">
                  <c:v>-22530</c:v>
                </c:pt>
                <c:pt idx="2">
                  <c:v>-22526</c:v>
                </c:pt>
                <c:pt idx="3">
                  <c:v>-22525</c:v>
                </c:pt>
                <c:pt idx="4">
                  <c:v>-22516</c:v>
                </c:pt>
                <c:pt idx="5">
                  <c:v>-22512</c:v>
                </c:pt>
                <c:pt idx="6">
                  <c:v>-22503</c:v>
                </c:pt>
                <c:pt idx="7">
                  <c:v>-22502</c:v>
                </c:pt>
                <c:pt idx="8">
                  <c:v>-22500.5</c:v>
                </c:pt>
                <c:pt idx="9">
                  <c:v>-22498</c:v>
                </c:pt>
                <c:pt idx="10">
                  <c:v>-22493</c:v>
                </c:pt>
                <c:pt idx="11">
                  <c:v>-22484</c:v>
                </c:pt>
                <c:pt idx="12">
                  <c:v>-22481.5</c:v>
                </c:pt>
                <c:pt idx="13">
                  <c:v>-22479</c:v>
                </c:pt>
                <c:pt idx="14">
                  <c:v>-22461</c:v>
                </c:pt>
                <c:pt idx="15">
                  <c:v>-22457</c:v>
                </c:pt>
                <c:pt idx="16">
                  <c:v>-22411</c:v>
                </c:pt>
                <c:pt idx="17">
                  <c:v>-20663</c:v>
                </c:pt>
                <c:pt idx="18">
                  <c:v>-20603</c:v>
                </c:pt>
                <c:pt idx="19">
                  <c:v>-20602</c:v>
                </c:pt>
                <c:pt idx="20">
                  <c:v>-20187</c:v>
                </c:pt>
                <c:pt idx="21">
                  <c:v>-20169</c:v>
                </c:pt>
                <c:pt idx="22">
                  <c:v>-20160</c:v>
                </c:pt>
                <c:pt idx="23">
                  <c:v>-20155</c:v>
                </c:pt>
                <c:pt idx="24">
                  <c:v>-20146</c:v>
                </c:pt>
                <c:pt idx="25">
                  <c:v>-20123</c:v>
                </c:pt>
                <c:pt idx="26">
                  <c:v>-20100</c:v>
                </c:pt>
                <c:pt idx="27">
                  <c:v>-20091</c:v>
                </c:pt>
                <c:pt idx="28">
                  <c:v>-19984</c:v>
                </c:pt>
                <c:pt idx="29">
                  <c:v>-19726</c:v>
                </c:pt>
                <c:pt idx="30">
                  <c:v>-19717</c:v>
                </c:pt>
                <c:pt idx="31">
                  <c:v>-19698</c:v>
                </c:pt>
                <c:pt idx="32">
                  <c:v>-19694</c:v>
                </c:pt>
                <c:pt idx="33">
                  <c:v>-19689</c:v>
                </c:pt>
                <c:pt idx="34">
                  <c:v>-19685</c:v>
                </c:pt>
                <c:pt idx="35">
                  <c:v>-19662</c:v>
                </c:pt>
                <c:pt idx="36">
                  <c:v>-19653</c:v>
                </c:pt>
                <c:pt idx="37">
                  <c:v>-19648</c:v>
                </c:pt>
                <c:pt idx="38">
                  <c:v>-19625</c:v>
                </c:pt>
                <c:pt idx="39">
                  <c:v>-19621</c:v>
                </c:pt>
                <c:pt idx="40">
                  <c:v>-20155.5</c:v>
                </c:pt>
                <c:pt idx="41">
                  <c:v>18663</c:v>
                </c:pt>
                <c:pt idx="42">
                  <c:v>18663</c:v>
                </c:pt>
                <c:pt idx="43">
                  <c:v>18208.5</c:v>
                </c:pt>
                <c:pt idx="44">
                  <c:v>12682</c:v>
                </c:pt>
                <c:pt idx="45">
                  <c:v>14459.5</c:v>
                </c:pt>
                <c:pt idx="46">
                  <c:v>6969.5</c:v>
                </c:pt>
                <c:pt idx="47">
                  <c:v>6543</c:v>
                </c:pt>
                <c:pt idx="48">
                  <c:v>8374</c:v>
                </c:pt>
                <c:pt idx="49">
                  <c:v>9333</c:v>
                </c:pt>
                <c:pt idx="50">
                  <c:v>6548</c:v>
                </c:pt>
                <c:pt idx="51">
                  <c:v>12143</c:v>
                </c:pt>
                <c:pt idx="52">
                  <c:v>7991</c:v>
                </c:pt>
                <c:pt idx="53">
                  <c:v>6903</c:v>
                </c:pt>
                <c:pt idx="54">
                  <c:v>6926</c:v>
                </c:pt>
                <c:pt idx="55">
                  <c:v>6967</c:v>
                </c:pt>
                <c:pt idx="56">
                  <c:v>6474</c:v>
                </c:pt>
                <c:pt idx="57">
                  <c:v>6981</c:v>
                </c:pt>
                <c:pt idx="58">
                  <c:v>-1895</c:v>
                </c:pt>
                <c:pt idx="59">
                  <c:v>-1879</c:v>
                </c:pt>
                <c:pt idx="60">
                  <c:v>-1878</c:v>
                </c:pt>
                <c:pt idx="61">
                  <c:v>-1870</c:v>
                </c:pt>
                <c:pt idx="62">
                  <c:v>-1855</c:v>
                </c:pt>
                <c:pt idx="63">
                  <c:v>-489</c:v>
                </c:pt>
                <c:pt idx="64">
                  <c:v>3285</c:v>
                </c:pt>
                <c:pt idx="65">
                  <c:v>3328.5</c:v>
                </c:pt>
                <c:pt idx="66">
                  <c:v>4621</c:v>
                </c:pt>
                <c:pt idx="67">
                  <c:v>7419</c:v>
                </c:pt>
                <c:pt idx="68">
                  <c:v>8429</c:v>
                </c:pt>
                <c:pt idx="69">
                  <c:v>8429</c:v>
                </c:pt>
                <c:pt idx="70">
                  <c:v>8429</c:v>
                </c:pt>
                <c:pt idx="71">
                  <c:v>8484</c:v>
                </c:pt>
                <c:pt idx="72">
                  <c:v>8484</c:v>
                </c:pt>
                <c:pt idx="73">
                  <c:v>9333</c:v>
                </c:pt>
                <c:pt idx="74">
                  <c:v>9333</c:v>
                </c:pt>
                <c:pt idx="75">
                  <c:v>11726</c:v>
                </c:pt>
                <c:pt idx="76">
                  <c:v>11726</c:v>
                </c:pt>
                <c:pt idx="77">
                  <c:v>12187</c:v>
                </c:pt>
                <c:pt idx="78">
                  <c:v>12187</c:v>
                </c:pt>
                <c:pt idx="79">
                  <c:v>13468.5</c:v>
                </c:pt>
                <c:pt idx="80">
                  <c:v>13471</c:v>
                </c:pt>
                <c:pt idx="81">
                  <c:v>13501</c:v>
                </c:pt>
                <c:pt idx="82">
                  <c:v>14001</c:v>
                </c:pt>
                <c:pt idx="83">
                  <c:v>14528.5</c:v>
                </c:pt>
                <c:pt idx="84">
                  <c:v>15001</c:v>
                </c:pt>
                <c:pt idx="85">
                  <c:v>15395</c:v>
                </c:pt>
                <c:pt idx="86">
                  <c:v>15423</c:v>
                </c:pt>
                <c:pt idx="87">
                  <c:v>16283</c:v>
                </c:pt>
                <c:pt idx="88">
                  <c:v>16332</c:v>
                </c:pt>
                <c:pt idx="89">
                  <c:v>17720</c:v>
                </c:pt>
                <c:pt idx="90">
                  <c:v>17720</c:v>
                </c:pt>
                <c:pt idx="91">
                  <c:v>17736</c:v>
                </c:pt>
                <c:pt idx="92">
                  <c:v>18728</c:v>
                </c:pt>
                <c:pt idx="93">
                  <c:v>20011.5</c:v>
                </c:pt>
                <c:pt idx="94">
                  <c:v>20011.5</c:v>
                </c:pt>
                <c:pt idx="95">
                  <c:v>20606</c:v>
                </c:pt>
                <c:pt idx="96">
                  <c:v>20998.5</c:v>
                </c:pt>
                <c:pt idx="97">
                  <c:v>22875</c:v>
                </c:pt>
                <c:pt idx="98">
                  <c:v>23297</c:v>
                </c:pt>
                <c:pt idx="99">
                  <c:v>23297</c:v>
                </c:pt>
                <c:pt idx="100">
                  <c:v>23357</c:v>
                </c:pt>
                <c:pt idx="101">
                  <c:v>23366</c:v>
                </c:pt>
                <c:pt idx="102">
                  <c:v>23366</c:v>
                </c:pt>
                <c:pt idx="103">
                  <c:v>23888</c:v>
                </c:pt>
              </c:numCache>
            </c:numRef>
          </c:xVal>
          <c:yVal>
            <c:numRef>
              <c:f>Active!$M$21:$M$989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833-428E-A4DE-23BD01A7C38A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49">
                    <c:v>0</c:v>
                  </c:pt>
                  <c:pt idx="51">
                    <c:v>0</c:v>
                  </c:pt>
                  <c:pt idx="52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4.0000000000000002E-4</c:v>
                  </c:pt>
                </c:numCache>
              </c:numRef>
            </c:plus>
            <c:minus>
              <c:numRef>
                <c:f>Active!$D$21:$D$89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49">
                    <c:v>0</c:v>
                  </c:pt>
                  <c:pt idx="51">
                    <c:v>0</c:v>
                  </c:pt>
                  <c:pt idx="52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-27606</c:v>
                </c:pt>
                <c:pt idx="1">
                  <c:v>-22530</c:v>
                </c:pt>
                <c:pt idx="2">
                  <c:v>-22526</c:v>
                </c:pt>
                <c:pt idx="3">
                  <c:v>-22525</c:v>
                </c:pt>
                <c:pt idx="4">
                  <c:v>-22516</c:v>
                </c:pt>
                <c:pt idx="5">
                  <c:v>-22512</c:v>
                </c:pt>
                <c:pt idx="6">
                  <c:v>-22503</c:v>
                </c:pt>
                <c:pt idx="7">
                  <c:v>-22502</c:v>
                </c:pt>
                <c:pt idx="8">
                  <c:v>-22500.5</c:v>
                </c:pt>
                <c:pt idx="9">
                  <c:v>-22498</c:v>
                </c:pt>
                <c:pt idx="10">
                  <c:v>-22493</c:v>
                </c:pt>
                <c:pt idx="11">
                  <c:v>-22484</c:v>
                </c:pt>
                <c:pt idx="12">
                  <c:v>-22481.5</c:v>
                </c:pt>
                <c:pt idx="13">
                  <c:v>-22479</c:v>
                </c:pt>
                <c:pt idx="14">
                  <c:v>-22461</c:v>
                </c:pt>
                <c:pt idx="15">
                  <c:v>-22457</c:v>
                </c:pt>
                <c:pt idx="16">
                  <c:v>-22411</c:v>
                </c:pt>
                <c:pt idx="17">
                  <c:v>-20663</c:v>
                </c:pt>
                <c:pt idx="18">
                  <c:v>-20603</c:v>
                </c:pt>
                <c:pt idx="19">
                  <c:v>-20602</c:v>
                </c:pt>
                <c:pt idx="20">
                  <c:v>-20187</c:v>
                </c:pt>
                <c:pt idx="21">
                  <c:v>-20169</c:v>
                </c:pt>
                <c:pt idx="22">
                  <c:v>-20160</c:v>
                </c:pt>
                <c:pt idx="23">
                  <c:v>-20155</c:v>
                </c:pt>
                <c:pt idx="24">
                  <c:v>-20146</c:v>
                </c:pt>
                <c:pt idx="25">
                  <c:v>-20123</c:v>
                </c:pt>
                <c:pt idx="26">
                  <c:v>-20100</c:v>
                </c:pt>
                <c:pt idx="27">
                  <c:v>-20091</c:v>
                </c:pt>
                <c:pt idx="28">
                  <c:v>-19984</c:v>
                </c:pt>
                <c:pt idx="29">
                  <c:v>-19726</c:v>
                </c:pt>
                <c:pt idx="30">
                  <c:v>-19717</c:v>
                </c:pt>
                <c:pt idx="31">
                  <c:v>-19698</c:v>
                </c:pt>
                <c:pt idx="32">
                  <c:v>-19694</c:v>
                </c:pt>
                <c:pt idx="33">
                  <c:v>-19689</c:v>
                </c:pt>
                <c:pt idx="34">
                  <c:v>-19685</c:v>
                </c:pt>
                <c:pt idx="35">
                  <c:v>-19662</c:v>
                </c:pt>
                <c:pt idx="36">
                  <c:v>-19653</c:v>
                </c:pt>
                <c:pt idx="37">
                  <c:v>-19648</c:v>
                </c:pt>
                <c:pt idx="38">
                  <c:v>-19625</c:v>
                </c:pt>
                <c:pt idx="39">
                  <c:v>-19621</c:v>
                </c:pt>
                <c:pt idx="40">
                  <c:v>-20155.5</c:v>
                </c:pt>
                <c:pt idx="41">
                  <c:v>18663</c:v>
                </c:pt>
                <c:pt idx="42">
                  <c:v>18663</c:v>
                </c:pt>
                <c:pt idx="43">
                  <c:v>18208.5</c:v>
                </c:pt>
                <c:pt idx="44">
                  <c:v>12682</c:v>
                </c:pt>
                <c:pt idx="45">
                  <c:v>14459.5</c:v>
                </c:pt>
                <c:pt idx="46">
                  <c:v>6969.5</c:v>
                </c:pt>
                <c:pt idx="47">
                  <c:v>6543</c:v>
                </c:pt>
                <c:pt idx="48">
                  <c:v>8374</c:v>
                </c:pt>
                <c:pt idx="49">
                  <c:v>9333</c:v>
                </c:pt>
                <c:pt idx="50">
                  <c:v>6548</c:v>
                </c:pt>
                <c:pt idx="51">
                  <c:v>12143</c:v>
                </c:pt>
                <c:pt idx="52">
                  <c:v>7991</c:v>
                </c:pt>
                <c:pt idx="53">
                  <c:v>6903</c:v>
                </c:pt>
                <c:pt idx="54">
                  <c:v>6926</c:v>
                </c:pt>
                <c:pt idx="55">
                  <c:v>6967</c:v>
                </c:pt>
                <c:pt idx="56">
                  <c:v>6474</c:v>
                </c:pt>
                <c:pt idx="57">
                  <c:v>6981</c:v>
                </c:pt>
                <c:pt idx="58">
                  <c:v>-1895</c:v>
                </c:pt>
                <c:pt idx="59">
                  <c:v>-1879</c:v>
                </c:pt>
                <c:pt idx="60">
                  <c:v>-1878</c:v>
                </c:pt>
                <c:pt idx="61">
                  <c:v>-1870</c:v>
                </c:pt>
                <c:pt idx="62">
                  <c:v>-1855</c:v>
                </c:pt>
                <c:pt idx="63">
                  <c:v>-489</c:v>
                </c:pt>
                <c:pt idx="64">
                  <c:v>3285</c:v>
                </c:pt>
                <c:pt idx="65">
                  <c:v>3328.5</c:v>
                </c:pt>
                <c:pt idx="66">
                  <c:v>4621</c:v>
                </c:pt>
                <c:pt idx="67">
                  <c:v>7419</c:v>
                </c:pt>
                <c:pt idx="68">
                  <c:v>8429</c:v>
                </c:pt>
                <c:pt idx="69">
                  <c:v>8429</c:v>
                </c:pt>
                <c:pt idx="70">
                  <c:v>8429</c:v>
                </c:pt>
                <c:pt idx="71">
                  <c:v>8484</c:v>
                </c:pt>
                <c:pt idx="72">
                  <c:v>8484</c:v>
                </c:pt>
                <c:pt idx="73">
                  <c:v>9333</c:v>
                </c:pt>
                <c:pt idx="74">
                  <c:v>9333</c:v>
                </c:pt>
                <c:pt idx="75">
                  <c:v>11726</c:v>
                </c:pt>
                <c:pt idx="76">
                  <c:v>11726</c:v>
                </c:pt>
                <c:pt idx="77">
                  <c:v>12187</c:v>
                </c:pt>
                <c:pt idx="78">
                  <c:v>12187</c:v>
                </c:pt>
                <c:pt idx="79">
                  <c:v>13468.5</c:v>
                </c:pt>
                <c:pt idx="80">
                  <c:v>13471</c:v>
                </c:pt>
                <c:pt idx="81">
                  <c:v>13501</c:v>
                </c:pt>
                <c:pt idx="82">
                  <c:v>14001</c:v>
                </c:pt>
                <c:pt idx="83">
                  <c:v>14528.5</c:v>
                </c:pt>
                <c:pt idx="84">
                  <c:v>15001</c:v>
                </c:pt>
                <c:pt idx="85">
                  <c:v>15395</c:v>
                </c:pt>
                <c:pt idx="86">
                  <c:v>15423</c:v>
                </c:pt>
                <c:pt idx="87">
                  <c:v>16283</c:v>
                </c:pt>
                <c:pt idx="88">
                  <c:v>16332</c:v>
                </c:pt>
                <c:pt idx="89">
                  <c:v>17720</c:v>
                </c:pt>
                <c:pt idx="90">
                  <c:v>17720</c:v>
                </c:pt>
                <c:pt idx="91">
                  <c:v>17736</c:v>
                </c:pt>
                <c:pt idx="92">
                  <c:v>18728</c:v>
                </c:pt>
                <c:pt idx="93">
                  <c:v>20011.5</c:v>
                </c:pt>
                <c:pt idx="94">
                  <c:v>20011.5</c:v>
                </c:pt>
                <c:pt idx="95">
                  <c:v>20606</c:v>
                </c:pt>
                <c:pt idx="96">
                  <c:v>20998.5</c:v>
                </c:pt>
                <c:pt idx="97">
                  <c:v>22875</c:v>
                </c:pt>
                <c:pt idx="98">
                  <c:v>23297</c:v>
                </c:pt>
                <c:pt idx="99">
                  <c:v>23297</c:v>
                </c:pt>
                <c:pt idx="100">
                  <c:v>23357</c:v>
                </c:pt>
                <c:pt idx="101">
                  <c:v>23366</c:v>
                </c:pt>
                <c:pt idx="102">
                  <c:v>23366</c:v>
                </c:pt>
                <c:pt idx="103">
                  <c:v>23888</c:v>
                </c:pt>
              </c:numCache>
            </c:numRef>
          </c:xVal>
          <c:yVal>
            <c:numRef>
              <c:f>Active!$N$21:$N$989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833-428E-A4DE-23BD01A7C38A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Active!$F$21:$F$989</c:f>
              <c:numCache>
                <c:formatCode>General</c:formatCode>
                <c:ptCount val="969"/>
                <c:pt idx="0">
                  <c:v>-27606</c:v>
                </c:pt>
                <c:pt idx="1">
                  <c:v>-22530</c:v>
                </c:pt>
                <c:pt idx="2">
                  <c:v>-22526</c:v>
                </c:pt>
                <c:pt idx="3">
                  <c:v>-22525</c:v>
                </c:pt>
                <c:pt idx="4">
                  <c:v>-22516</c:v>
                </c:pt>
                <c:pt idx="5">
                  <c:v>-22512</c:v>
                </c:pt>
                <c:pt idx="6">
                  <c:v>-22503</c:v>
                </c:pt>
                <c:pt idx="7">
                  <c:v>-22502</c:v>
                </c:pt>
                <c:pt idx="8">
                  <c:v>-22500.5</c:v>
                </c:pt>
                <c:pt idx="9">
                  <c:v>-22498</c:v>
                </c:pt>
                <c:pt idx="10">
                  <c:v>-22493</c:v>
                </c:pt>
                <c:pt idx="11">
                  <c:v>-22484</c:v>
                </c:pt>
                <c:pt idx="12">
                  <c:v>-22481.5</c:v>
                </c:pt>
                <c:pt idx="13">
                  <c:v>-22479</c:v>
                </c:pt>
                <c:pt idx="14">
                  <c:v>-22461</c:v>
                </c:pt>
                <c:pt idx="15">
                  <c:v>-22457</c:v>
                </c:pt>
                <c:pt idx="16">
                  <c:v>-22411</c:v>
                </c:pt>
                <c:pt idx="17">
                  <c:v>-20663</c:v>
                </c:pt>
                <c:pt idx="18">
                  <c:v>-20603</c:v>
                </c:pt>
                <c:pt idx="19">
                  <c:v>-20602</c:v>
                </c:pt>
                <c:pt idx="20">
                  <c:v>-20187</c:v>
                </c:pt>
                <c:pt idx="21">
                  <c:v>-20169</c:v>
                </c:pt>
                <c:pt idx="22">
                  <c:v>-20160</c:v>
                </c:pt>
                <c:pt idx="23">
                  <c:v>-20155</c:v>
                </c:pt>
                <c:pt idx="24">
                  <c:v>-20146</c:v>
                </c:pt>
                <c:pt idx="25">
                  <c:v>-20123</c:v>
                </c:pt>
                <c:pt idx="26">
                  <c:v>-20100</c:v>
                </c:pt>
                <c:pt idx="27">
                  <c:v>-20091</c:v>
                </c:pt>
                <c:pt idx="28">
                  <c:v>-19984</c:v>
                </c:pt>
                <c:pt idx="29">
                  <c:v>-19726</c:v>
                </c:pt>
                <c:pt idx="30">
                  <c:v>-19717</c:v>
                </c:pt>
                <c:pt idx="31">
                  <c:v>-19698</c:v>
                </c:pt>
                <c:pt idx="32">
                  <c:v>-19694</c:v>
                </c:pt>
                <c:pt idx="33">
                  <c:v>-19689</c:v>
                </c:pt>
                <c:pt idx="34">
                  <c:v>-19685</c:v>
                </c:pt>
                <c:pt idx="35">
                  <c:v>-19662</c:v>
                </c:pt>
                <c:pt idx="36">
                  <c:v>-19653</c:v>
                </c:pt>
                <c:pt idx="37">
                  <c:v>-19648</c:v>
                </c:pt>
                <c:pt idx="38">
                  <c:v>-19625</c:v>
                </c:pt>
                <c:pt idx="39">
                  <c:v>-19621</c:v>
                </c:pt>
                <c:pt idx="40">
                  <c:v>-20155.5</c:v>
                </c:pt>
                <c:pt idx="41">
                  <c:v>18663</c:v>
                </c:pt>
                <c:pt idx="42">
                  <c:v>18663</c:v>
                </c:pt>
                <c:pt idx="43">
                  <c:v>18208.5</c:v>
                </c:pt>
                <c:pt idx="44">
                  <c:v>12682</c:v>
                </c:pt>
                <c:pt idx="45">
                  <c:v>14459.5</c:v>
                </c:pt>
                <c:pt idx="46">
                  <c:v>6969.5</c:v>
                </c:pt>
                <c:pt idx="47">
                  <c:v>6543</c:v>
                </c:pt>
                <c:pt idx="48">
                  <c:v>8374</c:v>
                </c:pt>
                <c:pt idx="49">
                  <c:v>9333</c:v>
                </c:pt>
                <c:pt idx="50">
                  <c:v>6548</c:v>
                </c:pt>
                <c:pt idx="51">
                  <c:v>12143</c:v>
                </c:pt>
                <c:pt idx="52">
                  <c:v>7991</c:v>
                </c:pt>
                <c:pt idx="53">
                  <c:v>6903</c:v>
                </c:pt>
                <c:pt idx="54">
                  <c:v>6926</c:v>
                </c:pt>
                <c:pt idx="55">
                  <c:v>6967</c:v>
                </c:pt>
                <c:pt idx="56">
                  <c:v>6474</c:v>
                </c:pt>
                <c:pt idx="57">
                  <c:v>6981</c:v>
                </c:pt>
                <c:pt idx="58">
                  <c:v>-1895</c:v>
                </c:pt>
                <c:pt idx="59">
                  <c:v>-1879</c:v>
                </c:pt>
                <c:pt idx="60">
                  <c:v>-1878</c:v>
                </c:pt>
                <c:pt idx="61">
                  <c:v>-1870</c:v>
                </c:pt>
                <c:pt idx="62">
                  <c:v>-1855</c:v>
                </c:pt>
                <c:pt idx="63">
                  <c:v>-489</c:v>
                </c:pt>
                <c:pt idx="64">
                  <c:v>3285</c:v>
                </c:pt>
                <c:pt idx="65">
                  <c:v>3328.5</c:v>
                </c:pt>
                <c:pt idx="66">
                  <c:v>4621</c:v>
                </c:pt>
                <c:pt idx="67">
                  <c:v>7419</c:v>
                </c:pt>
                <c:pt idx="68">
                  <c:v>8429</c:v>
                </c:pt>
                <c:pt idx="69">
                  <c:v>8429</c:v>
                </c:pt>
                <c:pt idx="70">
                  <c:v>8429</c:v>
                </c:pt>
                <c:pt idx="71">
                  <c:v>8484</c:v>
                </c:pt>
                <c:pt idx="72">
                  <c:v>8484</c:v>
                </c:pt>
                <c:pt idx="73">
                  <c:v>9333</c:v>
                </c:pt>
                <c:pt idx="74">
                  <c:v>9333</c:v>
                </c:pt>
                <c:pt idx="75">
                  <c:v>11726</c:v>
                </c:pt>
                <c:pt idx="76">
                  <c:v>11726</c:v>
                </c:pt>
                <c:pt idx="77">
                  <c:v>12187</c:v>
                </c:pt>
                <c:pt idx="78">
                  <c:v>12187</c:v>
                </c:pt>
                <c:pt idx="79">
                  <c:v>13468.5</c:v>
                </c:pt>
                <c:pt idx="80">
                  <c:v>13471</c:v>
                </c:pt>
                <c:pt idx="81">
                  <c:v>13501</c:v>
                </c:pt>
                <c:pt idx="82">
                  <c:v>14001</c:v>
                </c:pt>
                <c:pt idx="83">
                  <c:v>14528.5</c:v>
                </c:pt>
                <c:pt idx="84">
                  <c:v>15001</c:v>
                </c:pt>
                <c:pt idx="85">
                  <c:v>15395</c:v>
                </c:pt>
                <c:pt idx="86">
                  <c:v>15423</c:v>
                </c:pt>
                <c:pt idx="87">
                  <c:v>16283</c:v>
                </c:pt>
                <c:pt idx="88">
                  <c:v>16332</c:v>
                </c:pt>
                <c:pt idx="89">
                  <c:v>17720</c:v>
                </c:pt>
                <c:pt idx="90">
                  <c:v>17720</c:v>
                </c:pt>
                <c:pt idx="91">
                  <c:v>17736</c:v>
                </c:pt>
                <c:pt idx="92">
                  <c:v>18728</c:v>
                </c:pt>
                <c:pt idx="93">
                  <c:v>20011.5</c:v>
                </c:pt>
                <c:pt idx="94">
                  <c:v>20011.5</c:v>
                </c:pt>
                <c:pt idx="95">
                  <c:v>20606</c:v>
                </c:pt>
                <c:pt idx="96">
                  <c:v>20998.5</c:v>
                </c:pt>
                <c:pt idx="97">
                  <c:v>22875</c:v>
                </c:pt>
                <c:pt idx="98">
                  <c:v>23297</c:v>
                </c:pt>
                <c:pt idx="99">
                  <c:v>23297</c:v>
                </c:pt>
                <c:pt idx="100">
                  <c:v>23357</c:v>
                </c:pt>
                <c:pt idx="101">
                  <c:v>23366</c:v>
                </c:pt>
                <c:pt idx="102">
                  <c:v>23366</c:v>
                </c:pt>
                <c:pt idx="103">
                  <c:v>23888</c:v>
                </c:pt>
              </c:numCache>
            </c:numRef>
          </c:xVal>
          <c:yVal>
            <c:numRef>
              <c:f>Active!$O$21:$O$989</c:f>
              <c:numCache>
                <c:formatCode>General</c:formatCode>
                <c:ptCount val="969"/>
                <c:pt idx="41">
                  <c:v>-5.3618803738340569E-2</c:v>
                </c:pt>
                <c:pt idx="42">
                  <c:v>-5.3618803738340569E-2</c:v>
                </c:pt>
                <c:pt idx="43">
                  <c:v>-5.0874974946774974E-2</c:v>
                </c:pt>
                <c:pt idx="44">
                  <c:v>-1.751134498728709E-2</c:v>
                </c:pt>
                <c:pt idx="45">
                  <c:v>-2.8242160558261446E-2</c:v>
                </c:pt>
                <c:pt idx="49">
                  <c:v>2.7066585835669593E-3</c:v>
                </c:pt>
                <c:pt idx="51">
                  <c:v>-1.4257387410490936E-2</c:v>
                </c:pt>
                <c:pt idx="73">
                  <c:v>2.7066585835669593E-3</c:v>
                </c:pt>
                <c:pt idx="74">
                  <c:v>2.7066585835669593E-3</c:v>
                </c:pt>
                <c:pt idx="75">
                  <c:v>-1.1739947133080915E-2</c:v>
                </c:pt>
                <c:pt idx="76">
                  <c:v>-1.1739947133080915E-2</c:v>
                </c:pt>
                <c:pt idx="77">
                  <c:v>-1.4523016600433473E-2</c:v>
                </c:pt>
                <c:pt idx="78">
                  <c:v>-1.4523016600433473E-2</c:v>
                </c:pt>
                <c:pt idx="79">
                  <c:v>-2.2259466757510067E-2</c:v>
                </c:pt>
                <c:pt idx="80">
                  <c:v>-2.2274559325120437E-2</c:v>
                </c:pt>
                <c:pt idx="81">
                  <c:v>-2.2455670136444901E-2</c:v>
                </c:pt>
                <c:pt idx="82">
                  <c:v>-2.5474183658519257E-2</c:v>
                </c:pt>
                <c:pt idx="83">
                  <c:v>-2.8658715424307694E-2</c:v>
                </c:pt>
                <c:pt idx="84">
                  <c:v>-3.151121070266797E-2</c:v>
                </c:pt>
                <c:pt idx="85">
                  <c:v>-3.3889799358062571E-2</c:v>
                </c:pt>
                <c:pt idx="86">
                  <c:v>-3.4058836115298731E-2</c:v>
                </c:pt>
                <c:pt idx="87">
                  <c:v>-3.925067937326663E-2</c:v>
                </c:pt>
                <c:pt idx="88">
                  <c:v>-3.9546493698429906E-2</c:v>
                </c:pt>
                <c:pt idx="89">
                  <c:v>-4.7925887235708335E-2</c:v>
                </c:pt>
                <c:pt idx="90">
                  <c:v>-4.7925887235708335E-2</c:v>
                </c:pt>
                <c:pt idx="91">
                  <c:v>-4.8022479668414712E-2</c:v>
                </c:pt>
                <c:pt idx="92">
                  <c:v>-5.4011210496210237E-2</c:v>
                </c:pt>
                <c:pt idx="93">
                  <c:v>-6.175973470737512E-2</c:v>
                </c:pt>
                <c:pt idx="94">
                  <c:v>-6.175973470737512E-2</c:v>
                </c:pt>
                <c:pt idx="95">
                  <c:v>-6.5348747285121522E-2</c:v>
                </c:pt>
                <c:pt idx="96">
                  <c:v>-6.7718280399949898E-2</c:v>
                </c:pt>
                <c:pt idx="97">
                  <c:v>-7.9046761648294966E-2</c:v>
                </c:pt>
                <c:pt idx="98">
                  <c:v>-8.1594387060925727E-2</c:v>
                </c:pt>
                <c:pt idx="99">
                  <c:v>-8.1594387060925727E-2</c:v>
                </c:pt>
                <c:pt idx="100">
                  <c:v>-8.1956608683574655E-2</c:v>
                </c:pt>
                <c:pt idx="101">
                  <c:v>-8.2010941926971975E-2</c:v>
                </c:pt>
                <c:pt idx="102">
                  <c:v>-8.2010941926971975E-2</c:v>
                </c:pt>
                <c:pt idx="103">
                  <c:v>-8.5162270044017607E-2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833-428E-A4DE-23BD01A7C38A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Active!$F$21:$F$989</c:f>
              <c:numCache>
                <c:formatCode>General</c:formatCode>
                <c:ptCount val="969"/>
                <c:pt idx="0">
                  <c:v>-27606</c:v>
                </c:pt>
                <c:pt idx="1">
                  <c:v>-22530</c:v>
                </c:pt>
                <c:pt idx="2">
                  <c:v>-22526</c:v>
                </c:pt>
                <c:pt idx="3">
                  <c:v>-22525</c:v>
                </c:pt>
                <c:pt idx="4">
                  <c:v>-22516</c:v>
                </c:pt>
                <c:pt idx="5">
                  <c:v>-22512</c:v>
                </c:pt>
                <c:pt idx="6">
                  <c:v>-22503</c:v>
                </c:pt>
                <c:pt idx="7">
                  <c:v>-22502</c:v>
                </c:pt>
                <c:pt idx="8">
                  <c:v>-22500.5</c:v>
                </c:pt>
                <c:pt idx="9">
                  <c:v>-22498</c:v>
                </c:pt>
                <c:pt idx="10">
                  <c:v>-22493</c:v>
                </c:pt>
                <c:pt idx="11">
                  <c:v>-22484</c:v>
                </c:pt>
                <c:pt idx="12">
                  <c:v>-22481.5</c:v>
                </c:pt>
                <c:pt idx="13">
                  <c:v>-22479</c:v>
                </c:pt>
                <c:pt idx="14">
                  <c:v>-22461</c:v>
                </c:pt>
                <c:pt idx="15">
                  <c:v>-22457</c:v>
                </c:pt>
                <c:pt idx="16">
                  <c:v>-22411</c:v>
                </c:pt>
                <c:pt idx="17">
                  <c:v>-20663</c:v>
                </c:pt>
                <c:pt idx="18">
                  <c:v>-20603</c:v>
                </c:pt>
                <c:pt idx="19">
                  <c:v>-20602</c:v>
                </c:pt>
                <c:pt idx="20">
                  <c:v>-20187</c:v>
                </c:pt>
                <c:pt idx="21">
                  <c:v>-20169</c:v>
                </c:pt>
                <c:pt idx="22">
                  <c:v>-20160</c:v>
                </c:pt>
                <c:pt idx="23">
                  <c:v>-20155</c:v>
                </c:pt>
                <c:pt idx="24">
                  <c:v>-20146</c:v>
                </c:pt>
                <c:pt idx="25">
                  <c:v>-20123</c:v>
                </c:pt>
                <c:pt idx="26">
                  <c:v>-20100</c:v>
                </c:pt>
                <c:pt idx="27">
                  <c:v>-20091</c:v>
                </c:pt>
                <c:pt idx="28">
                  <c:v>-19984</c:v>
                </c:pt>
                <c:pt idx="29">
                  <c:v>-19726</c:v>
                </c:pt>
                <c:pt idx="30">
                  <c:v>-19717</c:v>
                </c:pt>
                <c:pt idx="31">
                  <c:v>-19698</c:v>
                </c:pt>
                <c:pt idx="32">
                  <c:v>-19694</c:v>
                </c:pt>
                <c:pt idx="33">
                  <c:v>-19689</c:v>
                </c:pt>
                <c:pt idx="34">
                  <c:v>-19685</c:v>
                </c:pt>
                <c:pt idx="35">
                  <c:v>-19662</c:v>
                </c:pt>
                <c:pt idx="36">
                  <c:v>-19653</c:v>
                </c:pt>
                <c:pt idx="37">
                  <c:v>-19648</c:v>
                </c:pt>
                <c:pt idx="38">
                  <c:v>-19625</c:v>
                </c:pt>
                <c:pt idx="39">
                  <c:v>-19621</c:v>
                </c:pt>
                <c:pt idx="40">
                  <c:v>-20155.5</c:v>
                </c:pt>
                <c:pt idx="41">
                  <c:v>18663</c:v>
                </c:pt>
                <c:pt idx="42">
                  <c:v>18663</c:v>
                </c:pt>
                <c:pt idx="43">
                  <c:v>18208.5</c:v>
                </c:pt>
                <c:pt idx="44">
                  <c:v>12682</c:v>
                </c:pt>
                <c:pt idx="45">
                  <c:v>14459.5</c:v>
                </c:pt>
                <c:pt idx="46">
                  <c:v>6969.5</c:v>
                </c:pt>
                <c:pt idx="47">
                  <c:v>6543</c:v>
                </c:pt>
                <c:pt idx="48">
                  <c:v>8374</c:v>
                </c:pt>
                <c:pt idx="49">
                  <c:v>9333</c:v>
                </c:pt>
                <c:pt idx="50">
                  <c:v>6548</c:v>
                </c:pt>
                <c:pt idx="51">
                  <c:v>12143</c:v>
                </c:pt>
                <c:pt idx="52">
                  <c:v>7991</c:v>
                </c:pt>
                <c:pt idx="53">
                  <c:v>6903</c:v>
                </c:pt>
                <c:pt idx="54">
                  <c:v>6926</c:v>
                </c:pt>
                <c:pt idx="55">
                  <c:v>6967</c:v>
                </c:pt>
                <c:pt idx="56">
                  <c:v>6474</c:v>
                </c:pt>
                <c:pt idx="57">
                  <c:v>6981</c:v>
                </c:pt>
                <c:pt idx="58">
                  <c:v>-1895</c:v>
                </c:pt>
                <c:pt idx="59">
                  <c:v>-1879</c:v>
                </c:pt>
                <c:pt idx="60">
                  <c:v>-1878</c:v>
                </c:pt>
                <c:pt idx="61">
                  <c:v>-1870</c:v>
                </c:pt>
                <c:pt idx="62">
                  <c:v>-1855</c:v>
                </c:pt>
                <c:pt idx="63">
                  <c:v>-489</c:v>
                </c:pt>
                <c:pt idx="64">
                  <c:v>3285</c:v>
                </c:pt>
                <c:pt idx="65">
                  <c:v>3328.5</c:v>
                </c:pt>
                <c:pt idx="66">
                  <c:v>4621</c:v>
                </c:pt>
                <c:pt idx="67">
                  <c:v>7419</c:v>
                </c:pt>
                <c:pt idx="68">
                  <c:v>8429</c:v>
                </c:pt>
                <c:pt idx="69">
                  <c:v>8429</c:v>
                </c:pt>
                <c:pt idx="70">
                  <c:v>8429</c:v>
                </c:pt>
                <c:pt idx="71">
                  <c:v>8484</c:v>
                </c:pt>
                <c:pt idx="72">
                  <c:v>8484</c:v>
                </c:pt>
                <c:pt idx="73">
                  <c:v>9333</c:v>
                </c:pt>
                <c:pt idx="74">
                  <c:v>9333</c:v>
                </c:pt>
                <c:pt idx="75">
                  <c:v>11726</c:v>
                </c:pt>
                <c:pt idx="76">
                  <c:v>11726</c:v>
                </c:pt>
                <c:pt idx="77">
                  <c:v>12187</c:v>
                </c:pt>
                <c:pt idx="78">
                  <c:v>12187</c:v>
                </c:pt>
                <c:pt idx="79">
                  <c:v>13468.5</c:v>
                </c:pt>
                <c:pt idx="80">
                  <c:v>13471</c:v>
                </c:pt>
                <c:pt idx="81">
                  <c:v>13501</c:v>
                </c:pt>
                <c:pt idx="82">
                  <c:v>14001</c:v>
                </c:pt>
                <c:pt idx="83">
                  <c:v>14528.5</c:v>
                </c:pt>
                <c:pt idx="84">
                  <c:v>15001</c:v>
                </c:pt>
                <c:pt idx="85">
                  <c:v>15395</c:v>
                </c:pt>
                <c:pt idx="86">
                  <c:v>15423</c:v>
                </c:pt>
                <c:pt idx="87">
                  <c:v>16283</c:v>
                </c:pt>
                <c:pt idx="88">
                  <c:v>16332</c:v>
                </c:pt>
                <c:pt idx="89">
                  <c:v>17720</c:v>
                </c:pt>
                <c:pt idx="90">
                  <c:v>17720</c:v>
                </c:pt>
                <c:pt idx="91">
                  <c:v>17736</c:v>
                </c:pt>
                <c:pt idx="92">
                  <c:v>18728</c:v>
                </c:pt>
                <c:pt idx="93">
                  <c:v>20011.5</c:v>
                </c:pt>
                <c:pt idx="94">
                  <c:v>20011.5</c:v>
                </c:pt>
                <c:pt idx="95">
                  <c:v>20606</c:v>
                </c:pt>
                <c:pt idx="96">
                  <c:v>20998.5</c:v>
                </c:pt>
                <c:pt idx="97">
                  <c:v>22875</c:v>
                </c:pt>
                <c:pt idx="98">
                  <c:v>23297</c:v>
                </c:pt>
                <c:pt idx="99">
                  <c:v>23297</c:v>
                </c:pt>
                <c:pt idx="100">
                  <c:v>23357</c:v>
                </c:pt>
                <c:pt idx="101">
                  <c:v>23366</c:v>
                </c:pt>
                <c:pt idx="102">
                  <c:v>23366</c:v>
                </c:pt>
                <c:pt idx="103">
                  <c:v>23888</c:v>
                </c:pt>
              </c:numCache>
            </c:numRef>
          </c:xVal>
          <c:yVal>
            <c:numRef>
              <c:f>Active!$U$21:$U$989</c:f>
              <c:numCache>
                <c:formatCode>General</c:formatCode>
                <c:ptCount val="969"/>
                <c:pt idx="66">
                  <c:v>9.4749749994662125E-2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833-428E-A4DE-23BD01A7C38A}"/>
            </c:ext>
          </c:extLst>
        </c:ser>
        <c:ser>
          <c:idx val="9"/>
          <c:order val="9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Active!$V$2:$V$34</c:f>
              <c:numCache>
                <c:formatCode>General</c:formatCode>
                <c:ptCount val="33"/>
                <c:pt idx="0">
                  <c:v>-30000</c:v>
                </c:pt>
                <c:pt idx="1">
                  <c:v>-25000</c:v>
                </c:pt>
                <c:pt idx="2">
                  <c:v>-26000</c:v>
                </c:pt>
                <c:pt idx="3">
                  <c:v>-24000</c:v>
                </c:pt>
                <c:pt idx="4">
                  <c:v>-22000</c:v>
                </c:pt>
                <c:pt idx="5">
                  <c:v>-20000</c:v>
                </c:pt>
                <c:pt idx="6">
                  <c:v>-18000</c:v>
                </c:pt>
                <c:pt idx="7">
                  <c:v>-16000</c:v>
                </c:pt>
                <c:pt idx="8">
                  <c:v>-14000</c:v>
                </c:pt>
                <c:pt idx="9">
                  <c:v>-12000</c:v>
                </c:pt>
                <c:pt idx="10">
                  <c:v>-10000</c:v>
                </c:pt>
                <c:pt idx="11">
                  <c:v>-8000</c:v>
                </c:pt>
                <c:pt idx="12">
                  <c:v>-6000</c:v>
                </c:pt>
                <c:pt idx="13">
                  <c:v>-4000</c:v>
                </c:pt>
                <c:pt idx="14">
                  <c:v>-2000</c:v>
                </c:pt>
                <c:pt idx="15">
                  <c:v>0</c:v>
                </c:pt>
                <c:pt idx="16">
                  <c:v>2000</c:v>
                </c:pt>
                <c:pt idx="17">
                  <c:v>4000</c:v>
                </c:pt>
                <c:pt idx="18">
                  <c:v>6000</c:v>
                </c:pt>
                <c:pt idx="19">
                  <c:v>8000</c:v>
                </c:pt>
                <c:pt idx="20">
                  <c:v>10000</c:v>
                </c:pt>
                <c:pt idx="21">
                  <c:v>12000</c:v>
                </c:pt>
                <c:pt idx="22">
                  <c:v>14000</c:v>
                </c:pt>
                <c:pt idx="23">
                  <c:v>16000</c:v>
                </c:pt>
                <c:pt idx="24">
                  <c:v>18000</c:v>
                </c:pt>
                <c:pt idx="25">
                  <c:v>20000</c:v>
                </c:pt>
                <c:pt idx="26">
                  <c:v>22000</c:v>
                </c:pt>
                <c:pt idx="27">
                  <c:v>24000</c:v>
                </c:pt>
                <c:pt idx="28">
                  <c:v>26000</c:v>
                </c:pt>
                <c:pt idx="29">
                  <c:v>28000</c:v>
                </c:pt>
                <c:pt idx="30">
                  <c:v>30000</c:v>
                </c:pt>
                <c:pt idx="31">
                  <c:v>32000</c:v>
                </c:pt>
                <c:pt idx="32">
                  <c:v>34000</c:v>
                </c:pt>
              </c:numCache>
            </c:numRef>
          </c:xVal>
          <c:yVal>
            <c:numRef>
              <c:f>Active!$W$2:$W$34</c:f>
              <c:numCache>
                <c:formatCode>General</c:formatCode>
                <c:ptCount val="33"/>
                <c:pt idx="0">
                  <c:v>-0.34219148940094968</c:v>
                </c:pt>
                <c:pt idx="1">
                  <c:v>-0.24786450240943031</c:v>
                </c:pt>
                <c:pt idx="2">
                  <c:v>-0.26553302079547475</c:v>
                </c:pt>
                <c:pt idx="3">
                  <c:v>-0.23079442352951557</c:v>
                </c:pt>
                <c:pt idx="4">
                  <c:v>-0.19844958428807519</c:v>
                </c:pt>
                <c:pt idx="5">
                  <c:v>-0.16849850307115369</c:v>
                </c:pt>
                <c:pt idx="6">
                  <c:v>-0.14094117987875102</c:v>
                </c:pt>
                <c:pt idx="7">
                  <c:v>-0.1157776147108672</c:v>
                </c:pt>
                <c:pt idx="8">
                  <c:v>-9.3007807567502196E-2</c:v>
                </c:pt>
                <c:pt idx="9">
                  <c:v>-7.2631758448656047E-2</c:v>
                </c:pt>
                <c:pt idx="10">
                  <c:v>-5.464946735432874E-2</c:v>
                </c:pt>
                <c:pt idx="11">
                  <c:v>-3.9060934284520274E-2</c:v>
                </c:pt>
                <c:pt idx="12">
                  <c:v>-2.5866159239230649E-2</c:v>
                </c:pt>
                <c:pt idx="13">
                  <c:v>-1.506514221845987E-2</c:v>
                </c:pt>
                <c:pt idx="14">
                  <c:v>-6.657883222207929E-3</c:v>
                </c:pt>
                <c:pt idx="15">
                  <c:v>-6.4438225047483162E-4</c:v>
                </c:pt>
                <c:pt idx="16">
                  <c:v>2.9753606967394242E-3</c:v>
                </c:pt>
                <c:pt idx="17">
                  <c:v>4.2013456194348372E-3</c:v>
                </c:pt>
                <c:pt idx="18">
                  <c:v>3.0335725176114103E-3</c:v>
                </c:pt>
                <c:pt idx="19">
                  <c:v>-5.2795860873085937E-4</c:v>
                </c:pt>
                <c:pt idx="20">
                  <c:v>-6.4832477595919737E-3</c:v>
                </c:pt>
                <c:pt idx="21">
                  <c:v>-1.4832294934971926E-2</c:v>
                </c:pt>
                <c:pt idx="22">
                  <c:v>-2.5575100134870729E-2</c:v>
                </c:pt>
                <c:pt idx="23">
                  <c:v>-3.8711663359288363E-2</c:v>
                </c:pt>
                <c:pt idx="24">
                  <c:v>-5.4241984608224846E-2</c:v>
                </c:pt>
                <c:pt idx="25">
                  <c:v>-7.2166063881680176E-2</c:v>
                </c:pt>
                <c:pt idx="26">
                  <c:v>-9.2483901179654326E-2</c:v>
                </c:pt>
                <c:pt idx="27">
                  <c:v>-0.11519549650214733</c:v>
                </c:pt>
                <c:pt idx="28">
                  <c:v>-0.14030084984915919</c:v>
                </c:pt>
                <c:pt idx="29">
                  <c:v>-0.16779996122068988</c:v>
                </c:pt>
                <c:pt idx="30">
                  <c:v>-0.19769283061673942</c:v>
                </c:pt>
                <c:pt idx="31">
                  <c:v>-0.22997945803730779</c:v>
                </c:pt>
                <c:pt idx="32">
                  <c:v>-0.26465984348239496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833-428E-A4DE-23BD01A7C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518064"/>
        <c:axId val="1"/>
      </c:scatterChart>
      <c:valAx>
        <c:axId val="246518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40506329113922"/>
              <c:y val="0.86850409753826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632911392405063E-2"/>
              <c:y val="0.385322385160570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5180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8"/>
        <c:txPr>
          <a:bodyPr/>
          <a:lstStyle/>
          <a:p>
            <a:pPr>
              <a:defRPr sz="675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2183544303797468"/>
          <c:y val="0.9204921861831491"/>
          <c:w val="0.83702531645569622"/>
          <c:h val="6.11624005714882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ST Aqr - O-C Diagr.</a:t>
            </a:r>
          </a:p>
        </c:rich>
      </c:tx>
      <c:layout>
        <c:manualLayout>
          <c:xMode val="edge"/>
          <c:yMode val="edge"/>
          <c:x val="0.38388691934835156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207515994514"/>
          <c:y val="0.14678942920199375"/>
          <c:w val="0.81200757184225025"/>
          <c:h val="0.6605524314089719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Active!$F$21:$F$989</c:f>
              <c:numCache>
                <c:formatCode>General</c:formatCode>
                <c:ptCount val="969"/>
                <c:pt idx="0">
                  <c:v>-27606</c:v>
                </c:pt>
                <c:pt idx="1">
                  <c:v>-22530</c:v>
                </c:pt>
                <c:pt idx="2">
                  <c:v>-22526</c:v>
                </c:pt>
                <c:pt idx="3">
                  <c:v>-22525</c:v>
                </c:pt>
                <c:pt idx="4">
                  <c:v>-22516</c:v>
                </c:pt>
                <c:pt idx="5">
                  <c:v>-22512</c:v>
                </c:pt>
                <c:pt idx="6">
                  <c:v>-22503</c:v>
                </c:pt>
                <c:pt idx="7">
                  <c:v>-22502</c:v>
                </c:pt>
                <c:pt idx="8">
                  <c:v>-22500.5</c:v>
                </c:pt>
                <c:pt idx="9">
                  <c:v>-22498</c:v>
                </c:pt>
                <c:pt idx="10">
                  <c:v>-22493</c:v>
                </c:pt>
                <c:pt idx="11">
                  <c:v>-22484</c:v>
                </c:pt>
                <c:pt idx="12">
                  <c:v>-22481.5</c:v>
                </c:pt>
                <c:pt idx="13">
                  <c:v>-22479</c:v>
                </c:pt>
                <c:pt idx="14">
                  <c:v>-22461</c:v>
                </c:pt>
                <c:pt idx="15">
                  <c:v>-22457</c:v>
                </c:pt>
                <c:pt idx="16">
                  <c:v>-22411</c:v>
                </c:pt>
                <c:pt idx="17">
                  <c:v>-20663</c:v>
                </c:pt>
                <c:pt idx="18">
                  <c:v>-20603</c:v>
                </c:pt>
                <c:pt idx="19">
                  <c:v>-20602</c:v>
                </c:pt>
                <c:pt idx="20">
                  <c:v>-20187</c:v>
                </c:pt>
                <c:pt idx="21">
                  <c:v>-20169</c:v>
                </c:pt>
                <c:pt idx="22">
                  <c:v>-20160</c:v>
                </c:pt>
                <c:pt idx="23">
                  <c:v>-20155</c:v>
                </c:pt>
                <c:pt idx="24">
                  <c:v>-20146</c:v>
                </c:pt>
                <c:pt idx="25">
                  <c:v>-20123</c:v>
                </c:pt>
                <c:pt idx="26">
                  <c:v>-20100</c:v>
                </c:pt>
                <c:pt idx="27">
                  <c:v>-20091</c:v>
                </c:pt>
                <c:pt idx="28">
                  <c:v>-19984</c:v>
                </c:pt>
                <c:pt idx="29">
                  <c:v>-19726</c:v>
                </c:pt>
                <c:pt idx="30">
                  <c:v>-19717</c:v>
                </c:pt>
                <c:pt idx="31">
                  <c:v>-19698</c:v>
                </c:pt>
                <c:pt idx="32">
                  <c:v>-19694</c:v>
                </c:pt>
                <c:pt idx="33">
                  <c:v>-19689</c:v>
                </c:pt>
                <c:pt idx="34">
                  <c:v>-19685</c:v>
                </c:pt>
                <c:pt idx="35">
                  <c:v>-19662</c:v>
                </c:pt>
                <c:pt idx="36">
                  <c:v>-19653</c:v>
                </c:pt>
                <c:pt idx="37">
                  <c:v>-19648</c:v>
                </c:pt>
                <c:pt idx="38">
                  <c:v>-19625</c:v>
                </c:pt>
                <c:pt idx="39">
                  <c:v>-19621</c:v>
                </c:pt>
                <c:pt idx="40">
                  <c:v>-20155.5</c:v>
                </c:pt>
                <c:pt idx="41">
                  <c:v>18663</c:v>
                </c:pt>
                <c:pt idx="42">
                  <c:v>18663</c:v>
                </c:pt>
                <c:pt idx="43">
                  <c:v>18208.5</c:v>
                </c:pt>
                <c:pt idx="44">
                  <c:v>12682</c:v>
                </c:pt>
                <c:pt idx="45">
                  <c:v>14459.5</c:v>
                </c:pt>
                <c:pt idx="46">
                  <c:v>6969.5</c:v>
                </c:pt>
                <c:pt idx="47">
                  <c:v>6543</c:v>
                </c:pt>
                <c:pt idx="48">
                  <c:v>8374</c:v>
                </c:pt>
                <c:pt idx="49">
                  <c:v>9333</c:v>
                </c:pt>
                <c:pt idx="50">
                  <c:v>6548</c:v>
                </c:pt>
                <c:pt idx="51">
                  <c:v>12143</c:v>
                </c:pt>
                <c:pt idx="52">
                  <c:v>7991</c:v>
                </c:pt>
                <c:pt idx="53">
                  <c:v>6903</c:v>
                </c:pt>
                <c:pt idx="54">
                  <c:v>6926</c:v>
                </c:pt>
                <c:pt idx="55">
                  <c:v>6967</c:v>
                </c:pt>
                <c:pt idx="56">
                  <c:v>6474</c:v>
                </c:pt>
                <c:pt idx="57">
                  <c:v>6981</c:v>
                </c:pt>
                <c:pt idx="58">
                  <c:v>-1895</c:v>
                </c:pt>
                <c:pt idx="59">
                  <c:v>-1879</c:v>
                </c:pt>
                <c:pt idx="60">
                  <c:v>-1878</c:v>
                </c:pt>
                <c:pt idx="61">
                  <c:v>-1870</c:v>
                </c:pt>
                <c:pt idx="62">
                  <c:v>-1855</c:v>
                </c:pt>
                <c:pt idx="63">
                  <c:v>-489</c:v>
                </c:pt>
                <c:pt idx="64">
                  <c:v>3285</c:v>
                </c:pt>
                <c:pt idx="65">
                  <c:v>3328.5</c:v>
                </c:pt>
                <c:pt idx="66">
                  <c:v>4621</c:v>
                </c:pt>
                <c:pt idx="67">
                  <c:v>7419</c:v>
                </c:pt>
                <c:pt idx="68">
                  <c:v>8429</c:v>
                </c:pt>
                <c:pt idx="69">
                  <c:v>8429</c:v>
                </c:pt>
                <c:pt idx="70">
                  <c:v>8429</c:v>
                </c:pt>
                <c:pt idx="71">
                  <c:v>8484</c:v>
                </c:pt>
                <c:pt idx="72">
                  <c:v>8484</c:v>
                </c:pt>
                <c:pt idx="73">
                  <c:v>9333</c:v>
                </c:pt>
                <c:pt idx="74">
                  <c:v>9333</c:v>
                </c:pt>
                <c:pt idx="75">
                  <c:v>11726</c:v>
                </c:pt>
                <c:pt idx="76">
                  <c:v>11726</c:v>
                </c:pt>
                <c:pt idx="77">
                  <c:v>12187</c:v>
                </c:pt>
                <c:pt idx="78">
                  <c:v>12187</c:v>
                </c:pt>
                <c:pt idx="79">
                  <c:v>13468.5</c:v>
                </c:pt>
                <c:pt idx="80">
                  <c:v>13471</c:v>
                </c:pt>
                <c:pt idx="81">
                  <c:v>13501</c:v>
                </c:pt>
                <c:pt idx="82">
                  <c:v>14001</c:v>
                </c:pt>
                <c:pt idx="83">
                  <c:v>14528.5</c:v>
                </c:pt>
                <c:pt idx="84">
                  <c:v>15001</c:v>
                </c:pt>
                <c:pt idx="85">
                  <c:v>15395</c:v>
                </c:pt>
                <c:pt idx="86">
                  <c:v>15423</c:v>
                </c:pt>
                <c:pt idx="87">
                  <c:v>16283</c:v>
                </c:pt>
                <c:pt idx="88">
                  <c:v>16332</c:v>
                </c:pt>
                <c:pt idx="89">
                  <c:v>17720</c:v>
                </c:pt>
                <c:pt idx="90">
                  <c:v>17720</c:v>
                </c:pt>
                <c:pt idx="91">
                  <c:v>17736</c:v>
                </c:pt>
                <c:pt idx="92">
                  <c:v>18728</c:v>
                </c:pt>
                <c:pt idx="93">
                  <c:v>20011.5</c:v>
                </c:pt>
                <c:pt idx="94">
                  <c:v>20011.5</c:v>
                </c:pt>
                <c:pt idx="95">
                  <c:v>20606</c:v>
                </c:pt>
                <c:pt idx="96">
                  <c:v>20998.5</c:v>
                </c:pt>
                <c:pt idx="97">
                  <c:v>22875</c:v>
                </c:pt>
                <c:pt idx="98">
                  <c:v>23297</c:v>
                </c:pt>
                <c:pt idx="99">
                  <c:v>23297</c:v>
                </c:pt>
                <c:pt idx="100">
                  <c:v>23357</c:v>
                </c:pt>
                <c:pt idx="101">
                  <c:v>23366</c:v>
                </c:pt>
                <c:pt idx="102">
                  <c:v>23366</c:v>
                </c:pt>
                <c:pt idx="103">
                  <c:v>23888</c:v>
                </c:pt>
              </c:numCache>
            </c:numRef>
          </c:xVal>
          <c:yVal>
            <c:numRef>
              <c:f>Active!$H$21:$H$989</c:f>
              <c:numCache>
                <c:formatCode>General</c:formatCode>
                <c:ptCount val="969"/>
                <c:pt idx="0">
                  <c:v>-0.31812849999550963</c:v>
                </c:pt>
                <c:pt idx="1">
                  <c:v>-0.23301749999882304</c:v>
                </c:pt>
                <c:pt idx="2">
                  <c:v>-0.22699849999844446</c:v>
                </c:pt>
                <c:pt idx="3">
                  <c:v>-0.1979937499963853</c:v>
                </c:pt>
                <c:pt idx="4">
                  <c:v>-0.19695099999808008</c:v>
                </c:pt>
                <c:pt idx="5">
                  <c:v>-0.20093199999973876</c:v>
                </c:pt>
                <c:pt idx="6">
                  <c:v>-0.22988925000026939</c:v>
                </c:pt>
                <c:pt idx="7">
                  <c:v>-0.21088449999660952</c:v>
                </c:pt>
                <c:pt idx="8">
                  <c:v>-0.21237737499905052</c:v>
                </c:pt>
                <c:pt idx="9">
                  <c:v>-0.21486549999826821</c:v>
                </c:pt>
                <c:pt idx="10">
                  <c:v>-0.23984174999714014</c:v>
                </c:pt>
                <c:pt idx="11">
                  <c:v>-0.21879899999839836</c:v>
                </c:pt>
                <c:pt idx="12">
                  <c:v>-0.20128712500081747</c:v>
                </c:pt>
                <c:pt idx="13">
                  <c:v>-0.19377524999799789</c:v>
                </c:pt>
                <c:pt idx="14">
                  <c:v>-0.2316897499949846</c:v>
                </c:pt>
                <c:pt idx="15">
                  <c:v>-0.20567074999780743</c:v>
                </c:pt>
                <c:pt idx="16">
                  <c:v>-0.23145224999825587</c:v>
                </c:pt>
                <c:pt idx="17">
                  <c:v>-0.19314924999707728</c:v>
                </c:pt>
                <c:pt idx="18">
                  <c:v>-0.17586424999899464</c:v>
                </c:pt>
                <c:pt idx="19">
                  <c:v>-0.17685949999940931</c:v>
                </c:pt>
                <c:pt idx="20">
                  <c:v>-0.16488824999760254</c:v>
                </c:pt>
                <c:pt idx="21">
                  <c:v>-0.19280274999982794</c:v>
                </c:pt>
                <c:pt idx="22">
                  <c:v>-0.18175999999584747</c:v>
                </c:pt>
                <c:pt idx="23">
                  <c:v>-0.19673624999632011</c:v>
                </c:pt>
                <c:pt idx="24">
                  <c:v>-0.17569350000121631</c:v>
                </c:pt>
                <c:pt idx="25">
                  <c:v>-0.18858424999780254</c:v>
                </c:pt>
                <c:pt idx="26">
                  <c:v>-0.17147499999919091</c:v>
                </c:pt>
                <c:pt idx="27">
                  <c:v>-0.17043225000088569</c:v>
                </c:pt>
                <c:pt idx="28">
                  <c:v>-0.16892399999778718</c:v>
                </c:pt>
                <c:pt idx="29">
                  <c:v>-0.13369849999799044</c:v>
                </c:pt>
                <c:pt idx="30">
                  <c:v>-0.16265574999852106</c:v>
                </c:pt>
                <c:pt idx="31">
                  <c:v>-0.15156550000028801</c:v>
                </c:pt>
                <c:pt idx="32">
                  <c:v>-0.16554649999670801</c:v>
                </c:pt>
                <c:pt idx="33">
                  <c:v>-0.14052274999630754</c:v>
                </c:pt>
                <c:pt idx="34">
                  <c:v>-0.17450375000044005</c:v>
                </c:pt>
                <c:pt idx="35">
                  <c:v>-0.15739449999819044</c:v>
                </c:pt>
                <c:pt idx="36">
                  <c:v>-0.15635174999988521</c:v>
                </c:pt>
                <c:pt idx="37">
                  <c:v>-0.16132799999832059</c:v>
                </c:pt>
                <c:pt idx="38">
                  <c:v>-0.16421875000014552</c:v>
                </c:pt>
                <c:pt idx="39">
                  <c:v>-0.16819974999452825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31-479D-8B35-7E5EA6DA3631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Active!$D$21:$D$989</c:f>
                <c:numCache>
                  <c:formatCode>General</c:formatCode>
                  <c:ptCount val="9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49">
                    <c:v>0</c:v>
                  </c:pt>
                  <c:pt idx="51">
                    <c:v>0</c:v>
                  </c:pt>
                  <c:pt idx="52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4.0000000000000002E-4</c:v>
                  </c:pt>
                  <c:pt idx="69">
                    <c:v>0</c:v>
                  </c:pt>
                  <c:pt idx="78">
                    <c:v>4.0000000000000002E-4</c:v>
                  </c:pt>
                  <c:pt idx="79">
                    <c:v>0</c:v>
                  </c:pt>
                  <c:pt idx="80">
                    <c:v>0</c:v>
                  </c:pt>
                  <c:pt idx="81">
                    <c:v>8.0000000000000004E-4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8.0000000000000004E-4</c:v>
                  </c:pt>
                  <c:pt idx="86">
                    <c:v>1.2999999999999999E-3</c:v>
                  </c:pt>
                  <c:pt idx="87">
                    <c:v>0</c:v>
                  </c:pt>
                  <c:pt idx="88">
                    <c:v>1.1999999999999999E-3</c:v>
                  </c:pt>
                  <c:pt idx="89">
                    <c:v>0</c:v>
                  </c:pt>
                  <c:pt idx="90">
                    <c:v>4.0000000000000002E-4</c:v>
                  </c:pt>
                  <c:pt idx="91">
                    <c:v>0</c:v>
                  </c:pt>
                  <c:pt idx="92">
                    <c:v>5.9999999999999995E-4</c:v>
                  </c:pt>
                  <c:pt idx="93">
                    <c:v>0</c:v>
                  </c:pt>
                  <c:pt idx="94">
                    <c:v>0</c:v>
                  </c:pt>
                  <c:pt idx="95">
                    <c:v>4.0000000000000001E-3</c:v>
                  </c:pt>
                  <c:pt idx="96">
                    <c:v>0</c:v>
                  </c:pt>
                  <c:pt idx="97">
                    <c:v>5.0000000000000001E-3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1.6999999999999999E-3</c:v>
                  </c:pt>
                </c:numCache>
              </c:numRef>
            </c:plus>
            <c:minus>
              <c:numRef>
                <c:f>Active!$D$21:$D$989</c:f>
                <c:numCache>
                  <c:formatCode>General</c:formatCode>
                  <c:ptCount val="9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49">
                    <c:v>0</c:v>
                  </c:pt>
                  <c:pt idx="51">
                    <c:v>0</c:v>
                  </c:pt>
                  <c:pt idx="52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4.0000000000000002E-4</c:v>
                  </c:pt>
                  <c:pt idx="69">
                    <c:v>0</c:v>
                  </c:pt>
                  <c:pt idx="78">
                    <c:v>4.0000000000000002E-4</c:v>
                  </c:pt>
                  <c:pt idx="79">
                    <c:v>0</c:v>
                  </c:pt>
                  <c:pt idx="80">
                    <c:v>0</c:v>
                  </c:pt>
                  <c:pt idx="81">
                    <c:v>8.0000000000000004E-4</c:v>
                  </c:pt>
                  <c:pt idx="82">
                    <c:v>0</c:v>
                  </c:pt>
                  <c:pt idx="83">
                    <c:v>0</c:v>
                  </c:pt>
                  <c:pt idx="84">
                    <c:v>0</c:v>
                  </c:pt>
                  <c:pt idx="85">
                    <c:v>8.0000000000000004E-4</c:v>
                  </c:pt>
                  <c:pt idx="86">
                    <c:v>1.2999999999999999E-3</c:v>
                  </c:pt>
                  <c:pt idx="87">
                    <c:v>0</c:v>
                  </c:pt>
                  <c:pt idx="88">
                    <c:v>1.1999999999999999E-3</c:v>
                  </c:pt>
                  <c:pt idx="89">
                    <c:v>0</c:v>
                  </c:pt>
                  <c:pt idx="90">
                    <c:v>4.0000000000000002E-4</c:v>
                  </c:pt>
                  <c:pt idx="91">
                    <c:v>0</c:v>
                  </c:pt>
                  <c:pt idx="92">
                    <c:v>5.9999999999999995E-4</c:v>
                  </c:pt>
                  <c:pt idx="93">
                    <c:v>0</c:v>
                  </c:pt>
                  <c:pt idx="94">
                    <c:v>0</c:v>
                  </c:pt>
                  <c:pt idx="95">
                    <c:v>4.0000000000000001E-3</c:v>
                  </c:pt>
                  <c:pt idx="96">
                    <c:v>0</c:v>
                  </c:pt>
                  <c:pt idx="97">
                    <c:v>5.0000000000000001E-3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1.6999999999999999E-3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-27606</c:v>
                </c:pt>
                <c:pt idx="1">
                  <c:v>-22530</c:v>
                </c:pt>
                <c:pt idx="2">
                  <c:v>-22526</c:v>
                </c:pt>
                <c:pt idx="3">
                  <c:v>-22525</c:v>
                </c:pt>
                <c:pt idx="4">
                  <c:v>-22516</c:v>
                </c:pt>
                <c:pt idx="5">
                  <c:v>-22512</c:v>
                </c:pt>
                <c:pt idx="6">
                  <c:v>-22503</c:v>
                </c:pt>
                <c:pt idx="7">
                  <c:v>-22502</c:v>
                </c:pt>
                <c:pt idx="8">
                  <c:v>-22500.5</c:v>
                </c:pt>
                <c:pt idx="9">
                  <c:v>-22498</c:v>
                </c:pt>
                <c:pt idx="10">
                  <c:v>-22493</c:v>
                </c:pt>
                <c:pt idx="11">
                  <c:v>-22484</c:v>
                </c:pt>
                <c:pt idx="12">
                  <c:v>-22481.5</c:v>
                </c:pt>
                <c:pt idx="13">
                  <c:v>-22479</c:v>
                </c:pt>
                <c:pt idx="14">
                  <c:v>-22461</c:v>
                </c:pt>
                <c:pt idx="15">
                  <c:v>-22457</c:v>
                </c:pt>
                <c:pt idx="16">
                  <c:v>-22411</c:v>
                </c:pt>
                <c:pt idx="17">
                  <c:v>-20663</c:v>
                </c:pt>
                <c:pt idx="18">
                  <c:v>-20603</c:v>
                </c:pt>
                <c:pt idx="19">
                  <c:v>-20602</c:v>
                </c:pt>
                <c:pt idx="20">
                  <c:v>-20187</c:v>
                </c:pt>
                <c:pt idx="21">
                  <c:v>-20169</c:v>
                </c:pt>
                <c:pt idx="22">
                  <c:v>-20160</c:v>
                </c:pt>
                <c:pt idx="23">
                  <c:v>-20155</c:v>
                </c:pt>
                <c:pt idx="24">
                  <c:v>-20146</c:v>
                </c:pt>
                <c:pt idx="25">
                  <c:v>-20123</c:v>
                </c:pt>
                <c:pt idx="26">
                  <c:v>-20100</c:v>
                </c:pt>
                <c:pt idx="27">
                  <c:v>-20091</c:v>
                </c:pt>
                <c:pt idx="28">
                  <c:v>-19984</c:v>
                </c:pt>
                <c:pt idx="29">
                  <c:v>-19726</c:v>
                </c:pt>
                <c:pt idx="30">
                  <c:v>-19717</c:v>
                </c:pt>
                <c:pt idx="31">
                  <c:v>-19698</c:v>
                </c:pt>
                <c:pt idx="32">
                  <c:v>-19694</c:v>
                </c:pt>
                <c:pt idx="33">
                  <c:v>-19689</c:v>
                </c:pt>
                <c:pt idx="34">
                  <c:v>-19685</c:v>
                </c:pt>
                <c:pt idx="35">
                  <c:v>-19662</c:v>
                </c:pt>
                <c:pt idx="36">
                  <c:v>-19653</c:v>
                </c:pt>
                <c:pt idx="37">
                  <c:v>-19648</c:v>
                </c:pt>
                <c:pt idx="38">
                  <c:v>-19625</c:v>
                </c:pt>
                <c:pt idx="39">
                  <c:v>-19621</c:v>
                </c:pt>
                <c:pt idx="40">
                  <c:v>-20155.5</c:v>
                </c:pt>
                <c:pt idx="41">
                  <c:v>18663</c:v>
                </c:pt>
                <c:pt idx="42">
                  <c:v>18663</c:v>
                </c:pt>
                <c:pt idx="43">
                  <c:v>18208.5</c:v>
                </c:pt>
                <c:pt idx="44">
                  <c:v>12682</c:v>
                </c:pt>
                <c:pt idx="45">
                  <c:v>14459.5</c:v>
                </c:pt>
                <c:pt idx="46">
                  <c:v>6969.5</c:v>
                </c:pt>
                <c:pt idx="47">
                  <c:v>6543</c:v>
                </c:pt>
                <c:pt idx="48">
                  <c:v>8374</c:v>
                </c:pt>
                <c:pt idx="49">
                  <c:v>9333</c:v>
                </c:pt>
                <c:pt idx="50">
                  <c:v>6548</c:v>
                </c:pt>
                <c:pt idx="51">
                  <c:v>12143</c:v>
                </c:pt>
                <c:pt idx="52">
                  <c:v>7991</c:v>
                </c:pt>
                <c:pt idx="53">
                  <c:v>6903</c:v>
                </c:pt>
                <c:pt idx="54">
                  <c:v>6926</c:v>
                </c:pt>
                <c:pt idx="55">
                  <c:v>6967</c:v>
                </c:pt>
                <c:pt idx="56">
                  <c:v>6474</c:v>
                </c:pt>
                <c:pt idx="57">
                  <c:v>6981</c:v>
                </c:pt>
                <c:pt idx="58">
                  <c:v>-1895</c:v>
                </c:pt>
                <c:pt idx="59">
                  <c:v>-1879</c:v>
                </c:pt>
                <c:pt idx="60">
                  <c:v>-1878</c:v>
                </c:pt>
                <c:pt idx="61">
                  <c:v>-1870</c:v>
                </c:pt>
                <c:pt idx="62">
                  <c:v>-1855</c:v>
                </c:pt>
                <c:pt idx="63">
                  <c:v>-489</c:v>
                </c:pt>
                <c:pt idx="64">
                  <c:v>3285</c:v>
                </c:pt>
                <c:pt idx="65">
                  <c:v>3328.5</c:v>
                </c:pt>
                <c:pt idx="66">
                  <c:v>4621</c:v>
                </c:pt>
                <c:pt idx="67">
                  <c:v>7419</c:v>
                </c:pt>
                <c:pt idx="68">
                  <c:v>8429</c:v>
                </c:pt>
                <c:pt idx="69">
                  <c:v>8429</c:v>
                </c:pt>
                <c:pt idx="70">
                  <c:v>8429</c:v>
                </c:pt>
                <c:pt idx="71">
                  <c:v>8484</c:v>
                </c:pt>
                <c:pt idx="72">
                  <c:v>8484</c:v>
                </c:pt>
                <c:pt idx="73">
                  <c:v>9333</c:v>
                </c:pt>
                <c:pt idx="74">
                  <c:v>9333</c:v>
                </c:pt>
                <c:pt idx="75">
                  <c:v>11726</c:v>
                </c:pt>
                <c:pt idx="76">
                  <c:v>11726</c:v>
                </c:pt>
                <c:pt idx="77">
                  <c:v>12187</c:v>
                </c:pt>
                <c:pt idx="78">
                  <c:v>12187</c:v>
                </c:pt>
                <c:pt idx="79">
                  <c:v>13468.5</c:v>
                </c:pt>
                <c:pt idx="80">
                  <c:v>13471</c:v>
                </c:pt>
                <c:pt idx="81">
                  <c:v>13501</c:v>
                </c:pt>
                <c:pt idx="82">
                  <c:v>14001</c:v>
                </c:pt>
                <c:pt idx="83">
                  <c:v>14528.5</c:v>
                </c:pt>
                <c:pt idx="84">
                  <c:v>15001</c:v>
                </c:pt>
                <c:pt idx="85">
                  <c:v>15395</c:v>
                </c:pt>
                <c:pt idx="86">
                  <c:v>15423</c:v>
                </c:pt>
                <c:pt idx="87">
                  <c:v>16283</c:v>
                </c:pt>
                <c:pt idx="88">
                  <c:v>16332</c:v>
                </c:pt>
                <c:pt idx="89">
                  <c:v>17720</c:v>
                </c:pt>
                <c:pt idx="90">
                  <c:v>17720</c:v>
                </c:pt>
                <c:pt idx="91">
                  <c:v>17736</c:v>
                </c:pt>
                <c:pt idx="92">
                  <c:v>18728</c:v>
                </c:pt>
                <c:pt idx="93">
                  <c:v>20011.5</c:v>
                </c:pt>
                <c:pt idx="94">
                  <c:v>20011.5</c:v>
                </c:pt>
                <c:pt idx="95">
                  <c:v>20606</c:v>
                </c:pt>
                <c:pt idx="96">
                  <c:v>20998.5</c:v>
                </c:pt>
                <c:pt idx="97">
                  <c:v>22875</c:v>
                </c:pt>
                <c:pt idx="98">
                  <c:v>23297</c:v>
                </c:pt>
                <c:pt idx="99">
                  <c:v>23297</c:v>
                </c:pt>
                <c:pt idx="100">
                  <c:v>23357</c:v>
                </c:pt>
                <c:pt idx="101">
                  <c:v>23366</c:v>
                </c:pt>
                <c:pt idx="102">
                  <c:v>23366</c:v>
                </c:pt>
                <c:pt idx="103">
                  <c:v>23888</c:v>
                </c:pt>
              </c:numCache>
            </c:numRef>
          </c:xVal>
          <c:yVal>
            <c:numRef>
              <c:f>Active!$I$21:$I$989</c:f>
              <c:numCache>
                <c:formatCode>General</c:formatCode>
                <c:ptCount val="969"/>
                <c:pt idx="40">
                  <c:v>0.19376137500148616</c:v>
                </c:pt>
                <c:pt idx="41">
                  <c:v>-5.335075000039069E-2</c:v>
                </c:pt>
                <c:pt idx="42">
                  <c:v>-5.335075000039069E-2</c:v>
                </c:pt>
                <c:pt idx="43">
                  <c:v>-4.6009625002625398E-2</c:v>
                </c:pt>
                <c:pt idx="44">
                  <c:v>-2.9760499994154088E-2</c:v>
                </c:pt>
                <c:pt idx="45">
                  <c:v>-2.7817374997539446E-2</c:v>
                </c:pt>
                <c:pt idx="46">
                  <c:v>-2.739487500366522E-2</c:v>
                </c:pt>
                <c:pt idx="47">
                  <c:v>-2.3920749998069368E-2</c:v>
                </c:pt>
                <c:pt idx="48">
                  <c:v>-1.6223500002524815E-2</c:v>
                </c:pt>
                <c:pt idx="49">
                  <c:v>-1.2668249997659586E-2</c:v>
                </c:pt>
                <c:pt idx="50">
                  <c:v>-8.8969999997061677E-3</c:v>
                </c:pt>
                <c:pt idx="51">
                  <c:v>-6.3207500061253086E-3</c:v>
                </c:pt>
                <c:pt idx="52">
                  <c:v>-5.0427500027581118E-3</c:v>
                </c:pt>
                <c:pt idx="53">
                  <c:v>-2.2107500044512562E-3</c:v>
                </c:pt>
                <c:pt idx="54">
                  <c:v>1.8984999987878837E-3</c:v>
                </c:pt>
                <c:pt idx="55">
                  <c:v>2.0932500046910718E-3</c:v>
                </c:pt>
                <c:pt idx="56">
                  <c:v>4.7514999969280325E-3</c:v>
                </c:pt>
                <c:pt idx="57">
                  <c:v>2.415974999894388E-2</c:v>
                </c:pt>
                <c:pt idx="95">
                  <c:v>-6.4121499999600928E-2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31-479D-8B35-7E5EA6DA3631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Active!$D$21:$D$41</c:f>
                <c:numCache>
                  <c:formatCode>General</c:formatCod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</c:numCache>
              </c:numRef>
            </c:plus>
            <c:minus>
              <c:numRef>
                <c:f>Active!$D$21:$D$41</c:f>
                <c:numCache>
                  <c:formatCode>General</c:formatCod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-27606</c:v>
                </c:pt>
                <c:pt idx="1">
                  <c:v>-22530</c:v>
                </c:pt>
                <c:pt idx="2">
                  <c:v>-22526</c:v>
                </c:pt>
                <c:pt idx="3">
                  <c:v>-22525</c:v>
                </c:pt>
                <c:pt idx="4">
                  <c:v>-22516</c:v>
                </c:pt>
                <c:pt idx="5">
                  <c:v>-22512</c:v>
                </c:pt>
                <c:pt idx="6">
                  <c:v>-22503</c:v>
                </c:pt>
                <c:pt idx="7">
                  <c:v>-22502</c:v>
                </c:pt>
                <c:pt idx="8">
                  <c:v>-22500.5</c:v>
                </c:pt>
                <c:pt idx="9">
                  <c:v>-22498</c:v>
                </c:pt>
                <c:pt idx="10">
                  <c:v>-22493</c:v>
                </c:pt>
                <c:pt idx="11">
                  <c:v>-22484</c:v>
                </c:pt>
                <c:pt idx="12">
                  <c:v>-22481.5</c:v>
                </c:pt>
                <c:pt idx="13">
                  <c:v>-22479</c:v>
                </c:pt>
                <c:pt idx="14">
                  <c:v>-22461</c:v>
                </c:pt>
                <c:pt idx="15">
                  <c:v>-22457</c:v>
                </c:pt>
                <c:pt idx="16">
                  <c:v>-22411</c:v>
                </c:pt>
                <c:pt idx="17">
                  <c:v>-20663</c:v>
                </c:pt>
                <c:pt idx="18">
                  <c:v>-20603</c:v>
                </c:pt>
                <c:pt idx="19">
                  <c:v>-20602</c:v>
                </c:pt>
                <c:pt idx="20">
                  <c:v>-20187</c:v>
                </c:pt>
                <c:pt idx="21">
                  <c:v>-20169</c:v>
                </c:pt>
                <c:pt idx="22">
                  <c:v>-20160</c:v>
                </c:pt>
                <c:pt idx="23">
                  <c:v>-20155</c:v>
                </c:pt>
                <c:pt idx="24">
                  <c:v>-20146</c:v>
                </c:pt>
                <c:pt idx="25">
                  <c:v>-20123</c:v>
                </c:pt>
                <c:pt idx="26">
                  <c:v>-20100</c:v>
                </c:pt>
                <c:pt idx="27">
                  <c:v>-20091</c:v>
                </c:pt>
                <c:pt idx="28">
                  <c:v>-19984</c:v>
                </c:pt>
                <c:pt idx="29">
                  <c:v>-19726</c:v>
                </c:pt>
                <c:pt idx="30">
                  <c:v>-19717</c:v>
                </c:pt>
                <c:pt idx="31">
                  <c:v>-19698</c:v>
                </c:pt>
                <c:pt idx="32">
                  <c:v>-19694</c:v>
                </c:pt>
                <c:pt idx="33">
                  <c:v>-19689</c:v>
                </c:pt>
                <c:pt idx="34">
                  <c:v>-19685</c:v>
                </c:pt>
                <c:pt idx="35">
                  <c:v>-19662</c:v>
                </c:pt>
                <c:pt idx="36">
                  <c:v>-19653</c:v>
                </c:pt>
                <c:pt idx="37">
                  <c:v>-19648</c:v>
                </c:pt>
                <c:pt idx="38">
                  <c:v>-19625</c:v>
                </c:pt>
                <c:pt idx="39">
                  <c:v>-19621</c:v>
                </c:pt>
                <c:pt idx="40">
                  <c:v>-20155.5</c:v>
                </c:pt>
                <c:pt idx="41">
                  <c:v>18663</c:v>
                </c:pt>
                <c:pt idx="42">
                  <c:v>18663</c:v>
                </c:pt>
                <c:pt idx="43">
                  <c:v>18208.5</c:v>
                </c:pt>
                <c:pt idx="44">
                  <c:v>12682</c:v>
                </c:pt>
                <c:pt idx="45">
                  <c:v>14459.5</c:v>
                </c:pt>
                <c:pt idx="46">
                  <c:v>6969.5</c:v>
                </c:pt>
                <c:pt idx="47">
                  <c:v>6543</c:v>
                </c:pt>
                <c:pt idx="48">
                  <c:v>8374</c:v>
                </c:pt>
                <c:pt idx="49">
                  <c:v>9333</c:v>
                </c:pt>
                <c:pt idx="50">
                  <c:v>6548</c:v>
                </c:pt>
                <c:pt idx="51">
                  <c:v>12143</c:v>
                </c:pt>
                <c:pt idx="52">
                  <c:v>7991</c:v>
                </c:pt>
                <c:pt idx="53">
                  <c:v>6903</c:v>
                </c:pt>
                <c:pt idx="54">
                  <c:v>6926</c:v>
                </c:pt>
                <c:pt idx="55">
                  <c:v>6967</c:v>
                </c:pt>
                <c:pt idx="56">
                  <c:v>6474</c:v>
                </c:pt>
                <c:pt idx="57">
                  <c:v>6981</c:v>
                </c:pt>
                <c:pt idx="58">
                  <c:v>-1895</c:v>
                </c:pt>
                <c:pt idx="59">
                  <c:v>-1879</c:v>
                </c:pt>
                <c:pt idx="60">
                  <c:v>-1878</c:v>
                </c:pt>
                <c:pt idx="61">
                  <c:v>-1870</c:v>
                </c:pt>
                <c:pt idx="62">
                  <c:v>-1855</c:v>
                </c:pt>
                <c:pt idx="63">
                  <c:v>-489</c:v>
                </c:pt>
                <c:pt idx="64">
                  <c:v>3285</c:v>
                </c:pt>
                <c:pt idx="65">
                  <c:v>3328.5</c:v>
                </c:pt>
                <c:pt idx="66">
                  <c:v>4621</c:v>
                </c:pt>
                <c:pt idx="67">
                  <c:v>7419</c:v>
                </c:pt>
                <c:pt idx="68">
                  <c:v>8429</c:v>
                </c:pt>
                <c:pt idx="69">
                  <c:v>8429</c:v>
                </c:pt>
                <c:pt idx="70">
                  <c:v>8429</c:v>
                </c:pt>
                <c:pt idx="71">
                  <c:v>8484</c:v>
                </c:pt>
                <c:pt idx="72">
                  <c:v>8484</c:v>
                </c:pt>
                <c:pt idx="73">
                  <c:v>9333</c:v>
                </c:pt>
                <c:pt idx="74">
                  <c:v>9333</c:v>
                </c:pt>
                <c:pt idx="75">
                  <c:v>11726</c:v>
                </c:pt>
                <c:pt idx="76">
                  <c:v>11726</c:v>
                </c:pt>
                <c:pt idx="77">
                  <c:v>12187</c:v>
                </c:pt>
                <c:pt idx="78">
                  <c:v>12187</c:v>
                </c:pt>
                <c:pt idx="79">
                  <c:v>13468.5</c:v>
                </c:pt>
                <c:pt idx="80">
                  <c:v>13471</c:v>
                </c:pt>
                <c:pt idx="81">
                  <c:v>13501</c:v>
                </c:pt>
                <c:pt idx="82">
                  <c:v>14001</c:v>
                </c:pt>
                <c:pt idx="83">
                  <c:v>14528.5</c:v>
                </c:pt>
                <c:pt idx="84">
                  <c:v>15001</c:v>
                </c:pt>
                <c:pt idx="85">
                  <c:v>15395</c:v>
                </c:pt>
                <c:pt idx="86">
                  <c:v>15423</c:v>
                </c:pt>
                <c:pt idx="87">
                  <c:v>16283</c:v>
                </c:pt>
                <c:pt idx="88">
                  <c:v>16332</c:v>
                </c:pt>
                <c:pt idx="89">
                  <c:v>17720</c:v>
                </c:pt>
                <c:pt idx="90">
                  <c:v>17720</c:v>
                </c:pt>
                <c:pt idx="91">
                  <c:v>17736</c:v>
                </c:pt>
                <c:pt idx="92">
                  <c:v>18728</c:v>
                </c:pt>
                <c:pt idx="93">
                  <c:v>20011.5</c:v>
                </c:pt>
                <c:pt idx="94">
                  <c:v>20011.5</c:v>
                </c:pt>
                <c:pt idx="95">
                  <c:v>20606</c:v>
                </c:pt>
                <c:pt idx="96">
                  <c:v>20998.5</c:v>
                </c:pt>
                <c:pt idx="97">
                  <c:v>22875</c:v>
                </c:pt>
                <c:pt idx="98">
                  <c:v>23297</c:v>
                </c:pt>
                <c:pt idx="99">
                  <c:v>23297</c:v>
                </c:pt>
                <c:pt idx="100">
                  <c:v>23357</c:v>
                </c:pt>
                <c:pt idx="101">
                  <c:v>23366</c:v>
                </c:pt>
                <c:pt idx="102">
                  <c:v>23366</c:v>
                </c:pt>
                <c:pt idx="103">
                  <c:v>23888</c:v>
                </c:pt>
              </c:numCache>
            </c:numRef>
          </c:xVal>
          <c:yVal>
            <c:numRef>
              <c:f>Active!$J$21:$J$989</c:f>
              <c:numCache>
                <c:formatCode>General</c:formatCode>
                <c:ptCount val="969"/>
                <c:pt idx="58">
                  <c:v>5.9875000442843884E-4</c:v>
                </c:pt>
                <c:pt idx="59">
                  <c:v>-1.7252499965252355E-3</c:v>
                </c:pt>
                <c:pt idx="60">
                  <c:v>2.1794999993289821E-3</c:v>
                </c:pt>
                <c:pt idx="61">
                  <c:v>-5.6824999992386438E-3</c:v>
                </c:pt>
                <c:pt idx="62">
                  <c:v>3.0887500033713877E-3</c:v>
                </c:pt>
                <c:pt idx="63">
                  <c:v>-1.3227499948698096E-3</c:v>
                </c:pt>
                <c:pt idx="64">
                  <c:v>2.5003750000905711E-2</c:v>
                </c:pt>
                <c:pt idx="65">
                  <c:v>2.9010375001234934E-2</c:v>
                </c:pt>
                <c:pt idx="67">
                  <c:v>-7.0597500016447157E-3</c:v>
                </c:pt>
                <c:pt idx="68">
                  <c:v>-1.3062250000075437E-2</c:v>
                </c:pt>
                <c:pt idx="69">
                  <c:v>-1.2362250003207009E-2</c:v>
                </c:pt>
                <c:pt idx="70">
                  <c:v>-1.1662249999062624E-2</c:v>
                </c:pt>
                <c:pt idx="71">
                  <c:v>-9.4010000029811636E-3</c:v>
                </c:pt>
                <c:pt idx="72">
                  <c:v>-9.4010000029811636E-3</c:v>
                </c:pt>
                <c:pt idx="73">
                  <c:v>-1.3668250001501292E-2</c:v>
                </c:pt>
                <c:pt idx="74">
                  <c:v>-1.1768249998567626E-2</c:v>
                </c:pt>
                <c:pt idx="75">
                  <c:v>-2.2801500002969988E-2</c:v>
                </c:pt>
                <c:pt idx="76">
                  <c:v>-2.2501500003272668E-2</c:v>
                </c:pt>
                <c:pt idx="77">
                  <c:v>-2.6811750001797918E-2</c:v>
                </c:pt>
                <c:pt idx="78">
                  <c:v>-2.6811750001797918E-2</c:v>
                </c:pt>
                <c:pt idx="79">
                  <c:v>-2.6124625001102686E-2</c:v>
                </c:pt>
                <c:pt idx="80">
                  <c:v>-2.9612749996886123E-2</c:v>
                </c:pt>
                <c:pt idx="81">
                  <c:v>-3.0170250000082888E-2</c:v>
                </c:pt>
                <c:pt idx="88">
                  <c:v>-3.8123000005725771E-2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31-479D-8B35-7E5EA6DA3631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49">
                    <c:v>0</c:v>
                  </c:pt>
                  <c:pt idx="51">
                    <c:v>0</c:v>
                  </c:pt>
                  <c:pt idx="52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4.0000000000000002E-4</c:v>
                  </c:pt>
                </c:numCache>
              </c:numRef>
            </c:plus>
            <c:minus>
              <c:numRef>
                <c:f>Active!$D$21:$D$89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49">
                    <c:v>0</c:v>
                  </c:pt>
                  <c:pt idx="51">
                    <c:v>0</c:v>
                  </c:pt>
                  <c:pt idx="52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-27606</c:v>
                </c:pt>
                <c:pt idx="1">
                  <c:v>-22530</c:v>
                </c:pt>
                <c:pt idx="2">
                  <c:v>-22526</c:v>
                </c:pt>
                <c:pt idx="3">
                  <c:v>-22525</c:v>
                </c:pt>
                <c:pt idx="4">
                  <c:v>-22516</c:v>
                </c:pt>
                <c:pt idx="5">
                  <c:v>-22512</c:v>
                </c:pt>
                <c:pt idx="6">
                  <c:v>-22503</c:v>
                </c:pt>
                <c:pt idx="7">
                  <c:v>-22502</c:v>
                </c:pt>
                <c:pt idx="8">
                  <c:v>-22500.5</c:v>
                </c:pt>
                <c:pt idx="9">
                  <c:v>-22498</c:v>
                </c:pt>
                <c:pt idx="10">
                  <c:v>-22493</c:v>
                </c:pt>
                <c:pt idx="11">
                  <c:v>-22484</c:v>
                </c:pt>
                <c:pt idx="12">
                  <c:v>-22481.5</c:v>
                </c:pt>
                <c:pt idx="13">
                  <c:v>-22479</c:v>
                </c:pt>
                <c:pt idx="14">
                  <c:v>-22461</c:v>
                </c:pt>
                <c:pt idx="15">
                  <c:v>-22457</c:v>
                </c:pt>
                <c:pt idx="16">
                  <c:v>-22411</c:v>
                </c:pt>
                <c:pt idx="17">
                  <c:v>-20663</c:v>
                </c:pt>
                <c:pt idx="18">
                  <c:v>-20603</c:v>
                </c:pt>
                <c:pt idx="19">
                  <c:v>-20602</c:v>
                </c:pt>
                <c:pt idx="20">
                  <c:v>-20187</c:v>
                </c:pt>
                <c:pt idx="21">
                  <c:v>-20169</c:v>
                </c:pt>
                <c:pt idx="22">
                  <c:v>-20160</c:v>
                </c:pt>
                <c:pt idx="23">
                  <c:v>-20155</c:v>
                </c:pt>
                <c:pt idx="24">
                  <c:v>-20146</c:v>
                </c:pt>
                <c:pt idx="25">
                  <c:v>-20123</c:v>
                </c:pt>
                <c:pt idx="26">
                  <c:v>-20100</c:v>
                </c:pt>
                <c:pt idx="27">
                  <c:v>-20091</c:v>
                </c:pt>
                <c:pt idx="28">
                  <c:v>-19984</c:v>
                </c:pt>
                <c:pt idx="29">
                  <c:v>-19726</c:v>
                </c:pt>
                <c:pt idx="30">
                  <c:v>-19717</c:v>
                </c:pt>
                <c:pt idx="31">
                  <c:v>-19698</c:v>
                </c:pt>
                <c:pt idx="32">
                  <c:v>-19694</c:v>
                </c:pt>
                <c:pt idx="33">
                  <c:v>-19689</c:v>
                </c:pt>
                <c:pt idx="34">
                  <c:v>-19685</c:v>
                </c:pt>
                <c:pt idx="35">
                  <c:v>-19662</c:v>
                </c:pt>
                <c:pt idx="36">
                  <c:v>-19653</c:v>
                </c:pt>
                <c:pt idx="37">
                  <c:v>-19648</c:v>
                </c:pt>
                <c:pt idx="38">
                  <c:v>-19625</c:v>
                </c:pt>
                <c:pt idx="39">
                  <c:v>-19621</c:v>
                </c:pt>
                <c:pt idx="40">
                  <c:v>-20155.5</c:v>
                </c:pt>
                <c:pt idx="41">
                  <c:v>18663</c:v>
                </c:pt>
                <c:pt idx="42">
                  <c:v>18663</c:v>
                </c:pt>
                <c:pt idx="43">
                  <c:v>18208.5</c:v>
                </c:pt>
                <c:pt idx="44">
                  <c:v>12682</c:v>
                </c:pt>
                <c:pt idx="45">
                  <c:v>14459.5</c:v>
                </c:pt>
                <c:pt idx="46">
                  <c:v>6969.5</c:v>
                </c:pt>
                <c:pt idx="47">
                  <c:v>6543</c:v>
                </c:pt>
                <c:pt idx="48">
                  <c:v>8374</c:v>
                </c:pt>
                <c:pt idx="49">
                  <c:v>9333</c:v>
                </c:pt>
                <c:pt idx="50">
                  <c:v>6548</c:v>
                </c:pt>
                <c:pt idx="51">
                  <c:v>12143</c:v>
                </c:pt>
                <c:pt idx="52">
                  <c:v>7991</c:v>
                </c:pt>
                <c:pt idx="53">
                  <c:v>6903</c:v>
                </c:pt>
                <c:pt idx="54">
                  <c:v>6926</c:v>
                </c:pt>
                <c:pt idx="55">
                  <c:v>6967</c:v>
                </c:pt>
                <c:pt idx="56">
                  <c:v>6474</c:v>
                </c:pt>
                <c:pt idx="57">
                  <c:v>6981</c:v>
                </c:pt>
                <c:pt idx="58">
                  <c:v>-1895</c:v>
                </c:pt>
                <c:pt idx="59">
                  <c:v>-1879</c:v>
                </c:pt>
                <c:pt idx="60">
                  <c:v>-1878</c:v>
                </c:pt>
                <c:pt idx="61">
                  <c:v>-1870</c:v>
                </c:pt>
                <c:pt idx="62">
                  <c:v>-1855</c:v>
                </c:pt>
                <c:pt idx="63">
                  <c:v>-489</c:v>
                </c:pt>
                <c:pt idx="64">
                  <c:v>3285</c:v>
                </c:pt>
                <c:pt idx="65">
                  <c:v>3328.5</c:v>
                </c:pt>
                <c:pt idx="66">
                  <c:v>4621</c:v>
                </c:pt>
                <c:pt idx="67">
                  <c:v>7419</c:v>
                </c:pt>
                <c:pt idx="68">
                  <c:v>8429</c:v>
                </c:pt>
                <c:pt idx="69">
                  <c:v>8429</c:v>
                </c:pt>
                <c:pt idx="70">
                  <c:v>8429</c:v>
                </c:pt>
                <c:pt idx="71">
                  <c:v>8484</c:v>
                </c:pt>
                <c:pt idx="72">
                  <c:v>8484</c:v>
                </c:pt>
                <c:pt idx="73">
                  <c:v>9333</c:v>
                </c:pt>
                <c:pt idx="74">
                  <c:v>9333</c:v>
                </c:pt>
                <c:pt idx="75">
                  <c:v>11726</c:v>
                </c:pt>
                <c:pt idx="76">
                  <c:v>11726</c:v>
                </c:pt>
                <c:pt idx="77">
                  <c:v>12187</c:v>
                </c:pt>
                <c:pt idx="78">
                  <c:v>12187</c:v>
                </c:pt>
                <c:pt idx="79">
                  <c:v>13468.5</c:v>
                </c:pt>
                <c:pt idx="80">
                  <c:v>13471</c:v>
                </c:pt>
                <c:pt idx="81">
                  <c:v>13501</c:v>
                </c:pt>
                <c:pt idx="82">
                  <c:v>14001</c:v>
                </c:pt>
                <c:pt idx="83">
                  <c:v>14528.5</c:v>
                </c:pt>
                <c:pt idx="84">
                  <c:v>15001</c:v>
                </c:pt>
                <c:pt idx="85">
                  <c:v>15395</c:v>
                </c:pt>
                <c:pt idx="86">
                  <c:v>15423</c:v>
                </c:pt>
                <c:pt idx="87">
                  <c:v>16283</c:v>
                </c:pt>
                <c:pt idx="88">
                  <c:v>16332</c:v>
                </c:pt>
                <c:pt idx="89">
                  <c:v>17720</c:v>
                </c:pt>
                <c:pt idx="90">
                  <c:v>17720</c:v>
                </c:pt>
                <c:pt idx="91">
                  <c:v>17736</c:v>
                </c:pt>
                <c:pt idx="92">
                  <c:v>18728</c:v>
                </c:pt>
                <c:pt idx="93">
                  <c:v>20011.5</c:v>
                </c:pt>
                <c:pt idx="94">
                  <c:v>20011.5</c:v>
                </c:pt>
                <c:pt idx="95">
                  <c:v>20606</c:v>
                </c:pt>
                <c:pt idx="96">
                  <c:v>20998.5</c:v>
                </c:pt>
                <c:pt idx="97">
                  <c:v>22875</c:v>
                </c:pt>
                <c:pt idx="98">
                  <c:v>23297</c:v>
                </c:pt>
                <c:pt idx="99">
                  <c:v>23297</c:v>
                </c:pt>
                <c:pt idx="100">
                  <c:v>23357</c:v>
                </c:pt>
                <c:pt idx="101">
                  <c:v>23366</c:v>
                </c:pt>
                <c:pt idx="102">
                  <c:v>23366</c:v>
                </c:pt>
                <c:pt idx="103">
                  <c:v>23888</c:v>
                </c:pt>
              </c:numCache>
            </c:numRef>
          </c:xVal>
          <c:yVal>
            <c:numRef>
              <c:f>Active!$K$21:$K$989</c:f>
              <c:numCache>
                <c:formatCode>General</c:formatCode>
                <c:ptCount val="969"/>
                <c:pt idx="82">
                  <c:v>-2.9295250002178364E-2</c:v>
                </c:pt>
                <c:pt idx="83">
                  <c:v>-1.4389625001058448E-2</c:v>
                </c:pt>
                <c:pt idx="84">
                  <c:v>-2.8145249998487998E-2</c:v>
                </c:pt>
                <c:pt idx="85">
                  <c:v>-3.4573749995615799E-2</c:v>
                </c:pt>
                <c:pt idx="86">
                  <c:v>-4.1140749999613035E-2</c:v>
                </c:pt>
                <c:pt idx="87">
                  <c:v>-3.82557499979157E-2</c:v>
                </c:pt>
                <c:pt idx="89">
                  <c:v>-3.6029999995662365E-2</c:v>
                </c:pt>
                <c:pt idx="90">
                  <c:v>-3.5969999997178093E-2</c:v>
                </c:pt>
                <c:pt idx="91">
                  <c:v>-4.6953999997640494E-2</c:v>
                </c:pt>
                <c:pt idx="92">
                  <c:v>-5.554199999460252E-2</c:v>
                </c:pt>
                <c:pt idx="93">
                  <c:v>-6.4745375151687767E-2</c:v>
                </c:pt>
                <c:pt idx="94">
                  <c:v>-6.4745374998892657E-2</c:v>
                </c:pt>
                <c:pt idx="96">
                  <c:v>-6.4757124993775506E-2</c:v>
                </c:pt>
                <c:pt idx="97">
                  <c:v>-7.5343749784224201E-2</c:v>
                </c:pt>
                <c:pt idx="98">
                  <c:v>-8.8139249855885282E-2</c:v>
                </c:pt>
                <c:pt idx="99">
                  <c:v>-8.6739249905804172E-2</c:v>
                </c:pt>
                <c:pt idx="100">
                  <c:v>-9.4554249779321253E-2</c:v>
                </c:pt>
                <c:pt idx="101">
                  <c:v>-8.9411499960988294E-2</c:v>
                </c:pt>
                <c:pt idx="102">
                  <c:v>-8.7611500224738847E-2</c:v>
                </c:pt>
                <c:pt idx="103">
                  <c:v>-6.2731999998504762E-2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631-479D-8B35-7E5EA6DA3631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49">
                    <c:v>0</c:v>
                  </c:pt>
                  <c:pt idx="51">
                    <c:v>0</c:v>
                  </c:pt>
                  <c:pt idx="52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4.0000000000000002E-4</c:v>
                  </c:pt>
                </c:numCache>
              </c:numRef>
            </c:plus>
            <c:minus>
              <c:numRef>
                <c:f>Active!$D$21:$D$89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49">
                    <c:v>0</c:v>
                  </c:pt>
                  <c:pt idx="51">
                    <c:v>0</c:v>
                  </c:pt>
                  <c:pt idx="52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-27606</c:v>
                </c:pt>
                <c:pt idx="1">
                  <c:v>-22530</c:v>
                </c:pt>
                <c:pt idx="2">
                  <c:v>-22526</c:v>
                </c:pt>
                <c:pt idx="3">
                  <c:v>-22525</c:v>
                </c:pt>
                <c:pt idx="4">
                  <c:v>-22516</c:v>
                </c:pt>
                <c:pt idx="5">
                  <c:v>-22512</c:v>
                </c:pt>
                <c:pt idx="6">
                  <c:v>-22503</c:v>
                </c:pt>
                <c:pt idx="7">
                  <c:v>-22502</c:v>
                </c:pt>
                <c:pt idx="8">
                  <c:v>-22500.5</c:v>
                </c:pt>
                <c:pt idx="9">
                  <c:v>-22498</c:v>
                </c:pt>
                <c:pt idx="10">
                  <c:v>-22493</c:v>
                </c:pt>
                <c:pt idx="11">
                  <c:v>-22484</c:v>
                </c:pt>
                <c:pt idx="12">
                  <c:v>-22481.5</c:v>
                </c:pt>
                <c:pt idx="13">
                  <c:v>-22479</c:v>
                </c:pt>
                <c:pt idx="14">
                  <c:v>-22461</c:v>
                </c:pt>
                <c:pt idx="15">
                  <c:v>-22457</c:v>
                </c:pt>
                <c:pt idx="16">
                  <c:v>-22411</c:v>
                </c:pt>
                <c:pt idx="17">
                  <c:v>-20663</c:v>
                </c:pt>
                <c:pt idx="18">
                  <c:v>-20603</c:v>
                </c:pt>
                <c:pt idx="19">
                  <c:v>-20602</c:v>
                </c:pt>
                <c:pt idx="20">
                  <c:v>-20187</c:v>
                </c:pt>
                <c:pt idx="21">
                  <c:v>-20169</c:v>
                </c:pt>
                <c:pt idx="22">
                  <c:v>-20160</c:v>
                </c:pt>
                <c:pt idx="23">
                  <c:v>-20155</c:v>
                </c:pt>
                <c:pt idx="24">
                  <c:v>-20146</c:v>
                </c:pt>
                <c:pt idx="25">
                  <c:v>-20123</c:v>
                </c:pt>
                <c:pt idx="26">
                  <c:v>-20100</c:v>
                </c:pt>
                <c:pt idx="27">
                  <c:v>-20091</c:v>
                </c:pt>
                <c:pt idx="28">
                  <c:v>-19984</c:v>
                </c:pt>
                <c:pt idx="29">
                  <c:v>-19726</c:v>
                </c:pt>
                <c:pt idx="30">
                  <c:v>-19717</c:v>
                </c:pt>
                <c:pt idx="31">
                  <c:v>-19698</c:v>
                </c:pt>
                <c:pt idx="32">
                  <c:v>-19694</c:v>
                </c:pt>
                <c:pt idx="33">
                  <c:v>-19689</c:v>
                </c:pt>
                <c:pt idx="34">
                  <c:v>-19685</c:v>
                </c:pt>
                <c:pt idx="35">
                  <c:v>-19662</c:v>
                </c:pt>
                <c:pt idx="36">
                  <c:v>-19653</c:v>
                </c:pt>
                <c:pt idx="37">
                  <c:v>-19648</c:v>
                </c:pt>
                <c:pt idx="38">
                  <c:v>-19625</c:v>
                </c:pt>
                <c:pt idx="39">
                  <c:v>-19621</c:v>
                </c:pt>
                <c:pt idx="40">
                  <c:v>-20155.5</c:v>
                </c:pt>
                <c:pt idx="41">
                  <c:v>18663</c:v>
                </c:pt>
                <c:pt idx="42">
                  <c:v>18663</c:v>
                </c:pt>
                <c:pt idx="43">
                  <c:v>18208.5</c:v>
                </c:pt>
                <c:pt idx="44">
                  <c:v>12682</c:v>
                </c:pt>
                <c:pt idx="45">
                  <c:v>14459.5</c:v>
                </c:pt>
                <c:pt idx="46">
                  <c:v>6969.5</c:v>
                </c:pt>
                <c:pt idx="47">
                  <c:v>6543</c:v>
                </c:pt>
                <c:pt idx="48">
                  <c:v>8374</c:v>
                </c:pt>
                <c:pt idx="49">
                  <c:v>9333</c:v>
                </c:pt>
                <c:pt idx="50">
                  <c:v>6548</c:v>
                </c:pt>
                <c:pt idx="51">
                  <c:v>12143</c:v>
                </c:pt>
                <c:pt idx="52">
                  <c:v>7991</c:v>
                </c:pt>
                <c:pt idx="53">
                  <c:v>6903</c:v>
                </c:pt>
                <c:pt idx="54">
                  <c:v>6926</c:v>
                </c:pt>
                <c:pt idx="55">
                  <c:v>6967</c:v>
                </c:pt>
                <c:pt idx="56">
                  <c:v>6474</c:v>
                </c:pt>
                <c:pt idx="57">
                  <c:v>6981</c:v>
                </c:pt>
                <c:pt idx="58">
                  <c:v>-1895</c:v>
                </c:pt>
                <c:pt idx="59">
                  <c:v>-1879</c:v>
                </c:pt>
                <c:pt idx="60">
                  <c:v>-1878</c:v>
                </c:pt>
                <c:pt idx="61">
                  <c:v>-1870</c:v>
                </c:pt>
                <c:pt idx="62">
                  <c:v>-1855</c:v>
                </c:pt>
                <c:pt idx="63">
                  <c:v>-489</c:v>
                </c:pt>
                <c:pt idx="64">
                  <c:v>3285</c:v>
                </c:pt>
                <c:pt idx="65">
                  <c:v>3328.5</c:v>
                </c:pt>
                <c:pt idx="66">
                  <c:v>4621</c:v>
                </c:pt>
                <c:pt idx="67">
                  <c:v>7419</c:v>
                </c:pt>
                <c:pt idx="68">
                  <c:v>8429</c:v>
                </c:pt>
                <c:pt idx="69">
                  <c:v>8429</c:v>
                </c:pt>
                <c:pt idx="70">
                  <c:v>8429</c:v>
                </c:pt>
                <c:pt idx="71">
                  <c:v>8484</c:v>
                </c:pt>
                <c:pt idx="72">
                  <c:v>8484</c:v>
                </c:pt>
                <c:pt idx="73">
                  <c:v>9333</c:v>
                </c:pt>
                <c:pt idx="74">
                  <c:v>9333</c:v>
                </c:pt>
                <c:pt idx="75">
                  <c:v>11726</c:v>
                </c:pt>
                <c:pt idx="76">
                  <c:v>11726</c:v>
                </c:pt>
                <c:pt idx="77">
                  <c:v>12187</c:v>
                </c:pt>
                <c:pt idx="78">
                  <c:v>12187</c:v>
                </c:pt>
                <c:pt idx="79">
                  <c:v>13468.5</c:v>
                </c:pt>
                <c:pt idx="80">
                  <c:v>13471</c:v>
                </c:pt>
                <c:pt idx="81">
                  <c:v>13501</c:v>
                </c:pt>
                <c:pt idx="82">
                  <c:v>14001</c:v>
                </c:pt>
                <c:pt idx="83">
                  <c:v>14528.5</c:v>
                </c:pt>
                <c:pt idx="84">
                  <c:v>15001</c:v>
                </c:pt>
                <c:pt idx="85">
                  <c:v>15395</c:v>
                </c:pt>
                <c:pt idx="86">
                  <c:v>15423</c:v>
                </c:pt>
                <c:pt idx="87">
                  <c:v>16283</c:v>
                </c:pt>
                <c:pt idx="88">
                  <c:v>16332</c:v>
                </c:pt>
                <c:pt idx="89">
                  <c:v>17720</c:v>
                </c:pt>
                <c:pt idx="90">
                  <c:v>17720</c:v>
                </c:pt>
                <c:pt idx="91">
                  <c:v>17736</c:v>
                </c:pt>
                <c:pt idx="92">
                  <c:v>18728</c:v>
                </c:pt>
                <c:pt idx="93">
                  <c:v>20011.5</c:v>
                </c:pt>
                <c:pt idx="94">
                  <c:v>20011.5</c:v>
                </c:pt>
                <c:pt idx="95">
                  <c:v>20606</c:v>
                </c:pt>
                <c:pt idx="96">
                  <c:v>20998.5</c:v>
                </c:pt>
                <c:pt idx="97">
                  <c:v>22875</c:v>
                </c:pt>
                <c:pt idx="98">
                  <c:v>23297</c:v>
                </c:pt>
                <c:pt idx="99">
                  <c:v>23297</c:v>
                </c:pt>
                <c:pt idx="100">
                  <c:v>23357</c:v>
                </c:pt>
                <c:pt idx="101">
                  <c:v>23366</c:v>
                </c:pt>
                <c:pt idx="102">
                  <c:v>23366</c:v>
                </c:pt>
                <c:pt idx="103">
                  <c:v>23888</c:v>
                </c:pt>
              </c:numCache>
            </c:numRef>
          </c:xVal>
          <c:yVal>
            <c:numRef>
              <c:f>Active!$L$21:$L$989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631-479D-8B35-7E5EA6DA3631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49">
                    <c:v>0</c:v>
                  </c:pt>
                  <c:pt idx="51">
                    <c:v>0</c:v>
                  </c:pt>
                  <c:pt idx="52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4.0000000000000002E-4</c:v>
                  </c:pt>
                </c:numCache>
              </c:numRef>
            </c:plus>
            <c:minus>
              <c:numRef>
                <c:f>Active!$D$21:$D$89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49">
                    <c:v>0</c:v>
                  </c:pt>
                  <c:pt idx="51">
                    <c:v>0</c:v>
                  </c:pt>
                  <c:pt idx="52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-27606</c:v>
                </c:pt>
                <c:pt idx="1">
                  <c:v>-22530</c:v>
                </c:pt>
                <c:pt idx="2">
                  <c:v>-22526</c:v>
                </c:pt>
                <c:pt idx="3">
                  <c:v>-22525</c:v>
                </c:pt>
                <c:pt idx="4">
                  <c:v>-22516</c:v>
                </c:pt>
                <c:pt idx="5">
                  <c:v>-22512</c:v>
                </c:pt>
                <c:pt idx="6">
                  <c:v>-22503</c:v>
                </c:pt>
                <c:pt idx="7">
                  <c:v>-22502</c:v>
                </c:pt>
                <c:pt idx="8">
                  <c:v>-22500.5</c:v>
                </c:pt>
                <c:pt idx="9">
                  <c:v>-22498</c:v>
                </c:pt>
                <c:pt idx="10">
                  <c:v>-22493</c:v>
                </c:pt>
                <c:pt idx="11">
                  <c:v>-22484</c:v>
                </c:pt>
                <c:pt idx="12">
                  <c:v>-22481.5</c:v>
                </c:pt>
                <c:pt idx="13">
                  <c:v>-22479</c:v>
                </c:pt>
                <c:pt idx="14">
                  <c:v>-22461</c:v>
                </c:pt>
                <c:pt idx="15">
                  <c:v>-22457</c:v>
                </c:pt>
                <c:pt idx="16">
                  <c:v>-22411</c:v>
                </c:pt>
                <c:pt idx="17">
                  <c:v>-20663</c:v>
                </c:pt>
                <c:pt idx="18">
                  <c:v>-20603</c:v>
                </c:pt>
                <c:pt idx="19">
                  <c:v>-20602</c:v>
                </c:pt>
                <c:pt idx="20">
                  <c:v>-20187</c:v>
                </c:pt>
                <c:pt idx="21">
                  <c:v>-20169</c:v>
                </c:pt>
                <c:pt idx="22">
                  <c:v>-20160</c:v>
                </c:pt>
                <c:pt idx="23">
                  <c:v>-20155</c:v>
                </c:pt>
                <c:pt idx="24">
                  <c:v>-20146</c:v>
                </c:pt>
                <c:pt idx="25">
                  <c:v>-20123</c:v>
                </c:pt>
                <c:pt idx="26">
                  <c:v>-20100</c:v>
                </c:pt>
                <c:pt idx="27">
                  <c:v>-20091</c:v>
                </c:pt>
                <c:pt idx="28">
                  <c:v>-19984</c:v>
                </c:pt>
                <c:pt idx="29">
                  <c:v>-19726</c:v>
                </c:pt>
                <c:pt idx="30">
                  <c:v>-19717</c:v>
                </c:pt>
                <c:pt idx="31">
                  <c:v>-19698</c:v>
                </c:pt>
                <c:pt idx="32">
                  <c:v>-19694</c:v>
                </c:pt>
                <c:pt idx="33">
                  <c:v>-19689</c:v>
                </c:pt>
                <c:pt idx="34">
                  <c:v>-19685</c:v>
                </c:pt>
                <c:pt idx="35">
                  <c:v>-19662</c:v>
                </c:pt>
                <c:pt idx="36">
                  <c:v>-19653</c:v>
                </c:pt>
                <c:pt idx="37">
                  <c:v>-19648</c:v>
                </c:pt>
                <c:pt idx="38">
                  <c:v>-19625</c:v>
                </c:pt>
                <c:pt idx="39">
                  <c:v>-19621</c:v>
                </c:pt>
                <c:pt idx="40">
                  <c:v>-20155.5</c:v>
                </c:pt>
                <c:pt idx="41">
                  <c:v>18663</c:v>
                </c:pt>
                <c:pt idx="42">
                  <c:v>18663</c:v>
                </c:pt>
                <c:pt idx="43">
                  <c:v>18208.5</c:v>
                </c:pt>
                <c:pt idx="44">
                  <c:v>12682</c:v>
                </c:pt>
                <c:pt idx="45">
                  <c:v>14459.5</c:v>
                </c:pt>
                <c:pt idx="46">
                  <c:v>6969.5</c:v>
                </c:pt>
                <c:pt idx="47">
                  <c:v>6543</c:v>
                </c:pt>
                <c:pt idx="48">
                  <c:v>8374</c:v>
                </c:pt>
                <c:pt idx="49">
                  <c:v>9333</c:v>
                </c:pt>
                <c:pt idx="50">
                  <c:v>6548</c:v>
                </c:pt>
                <c:pt idx="51">
                  <c:v>12143</c:v>
                </c:pt>
                <c:pt idx="52">
                  <c:v>7991</c:v>
                </c:pt>
                <c:pt idx="53">
                  <c:v>6903</c:v>
                </c:pt>
                <c:pt idx="54">
                  <c:v>6926</c:v>
                </c:pt>
                <c:pt idx="55">
                  <c:v>6967</c:v>
                </c:pt>
                <c:pt idx="56">
                  <c:v>6474</c:v>
                </c:pt>
                <c:pt idx="57">
                  <c:v>6981</c:v>
                </c:pt>
                <c:pt idx="58">
                  <c:v>-1895</c:v>
                </c:pt>
                <c:pt idx="59">
                  <c:v>-1879</c:v>
                </c:pt>
                <c:pt idx="60">
                  <c:v>-1878</c:v>
                </c:pt>
                <c:pt idx="61">
                  <c:v>-1870</c:v>
                </c:pt>
                <c:pt idx="62">
                  <c:v>-1855</c:v>
                </c:pt>
                <c:pt idx="63">
                  <c:v>-489</c:v>
                </c:pt>
                <c:pt idx="64">
                  <c:v>3285</c:v>
                </c:pt>
                <c:pt idx="65">
                  <c:v>3328.5</c:v>
                </c:pt>
                <c:pt idx="66">
                  <c:v>4621</c:v>
                </c:pt>
                <c:pt idx="67">
                  <c:v>7419</c:v>
                </c:pt>
                <c:pt idx="68">
                  <c:v>8429</c:v>
                </c:pt>
                <c:pt idx="69">
                  <c:v>8429</c:v>
                </c:pt>
                <c:pt idx="70">
                  <c:v>8429</c:v>
                </c:pt>
                <c:pt idx="71">
                  <c:v>8484</c:v>
                </c:pt>
                <c:pt idx="72">
                  <c:v>8484</c:v>
                </c:pt>
                <c:pt idx="73">
                  <c:v>9333</c:v>
                </c:pt>
                <c:pt idx="74">
                  <c:v>9333</c:v>
                </c:pt>
                <c:pt idx="75">
                  <c:v>11726</c:v>
                </c:pt>
                <c:pt idx="76">
                  <c:v>11726</c:v>
                </c:pt>
                <c:pt idx="77">
                  <c:v>12187</c:v>
                </c:pt>
                <c:pt idx="78">
                  <c:v>12187</c:v>
                </c:pt>
                <c:pt idx="79">
                  <c:v>13468.5</c:v>
                </c:pt>
                <c:pt idx="80">
                  <c:v>13471</c:v>
                </c:pt>
                <c:pt idx="81">
                  <c:v>13501</c:v>
                </c:pt>
                <c:pt idx="82">
                  <c:v>14001</c:v>
                </c:pt>
                <c:pt idx="83">
                  <c:v>14528.5</c:v>
                </c:pt>
                <c:pt idx="84">
                  <c:v>15001</c:v>
                </c:pt>
                <c:pt idx="85">
                  <c:v>15395</c:v>
                </c:pt>
                <c:pt idx="86">
                  <c:v>15423</c:v>
                </c:pt>
                <c:pt idx="87">
                  <c:v>16283</c:v>
                </c:pt>
                <c:pt idx="88">
                  <c:v>16332</c:v>
                </c:pt>
                <c:pt idx="89">
                  <c:v>17720</c:v>
                </c:pt>
                <c:pt idx="90">
                  <c:v>17720</c:v>
                </c:pt>
                <c:pt idx="91">
                  <c:v>17736</c:v>
                </c:pt>
                <c:pt idx="92">
                  <c:v>18728</c:v>
                </c:pt>
                <c:pt idx="93">
                  <c:v>20011.5</c:v>
                </c:pt>
                <c:pt idx="94">
                  <c:v>20011.5</c:v>
                </c:pt>
                <c:pt idx="95">
                  <c:v>20606</c:v>
                </c:pt>
                <c:pt idx="96">
                  <c:v>20998.5</c:v>
                </c:pt>
                <c:pt idx="97">
                  <c:v>22875</c:v>
                </c:pt>
                <c:pt idx="98">
                  <c:v>23297</c:v>
                </c:pt>
                <c:pt idx="99">
                  <c:v>23297</c:v>
                </c:pt>
                <c:pt idx="100">
                  <c:v>23357</c:v>
                </c:pt>
                <c:pt idx="101">
                  <c:v>23366</c:v>
                </c:pt>
                <c:pt idx="102">
                  <c:v>23366</c:v>
                </c:pt>
                <c:pt idx="103">
                  <c:v>23888</c:v>
                </c:pt>
              </c:numCache>
            </c:numRef>
          </c:xVal>
          <c:yVal>
            <c:numRef>
              <c:f>Active!$M$21:$M$989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631-479D-8B35-7E5EA6DA3631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49">
                    <c:v>0</c:v>
                  </c:pt>
                  <c:pt idx="51">
                    <c:v>0</c:v>
                  </c:pt>
                  <c:pt idx="52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4.0000000000000002E-4</c:v>
                  </c:pt>
                </c:numCache>
              </c:numRef>
            </c:plus>
            <c:minus>
              <c:numRef>
                <c:f>Active!$D$21:$D$89</c:f>
                <c:numCache>
                  <c:formatCode>General</c:formatCode>
                  <c:ptCount val="6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8">
                    <c:v>0</c:v>
                  </c:pt>
                  <c:pt idx="49">
                    <c:v>0</c:v>
                  </c:pt>
                  <c:pt idx="51">
                    <c:v>0</c:v>
                  </c:pt>
                  <c:pt idx="52">
                    <c:v>0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6">
                    <c:v>4.0000000000000002E-4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Active!$F$21:$F$989</c:f>
              <c:numCache>
                <c:formatCode>General</c:formatCode>
                <c:ptCount val="969"/>
                <c:pt idx="0">
                  <c:v>-27606</c:v>
                </c:pt>
                <c:pt idx="1">
                  <c:v>-22530</c:v>
                </c:pt>
                <c:pt idx="2">
                  <c:v>-22526</c:v>
                </c:pt>
                <c:pt idx="3">
                  <c:v>-22525</c:v>
                </c:pt>
                <c:pt idx="4">
                  <c:v>-22516</c:v>
                </c:pt>
                <c:pt idx="5">
                  <c:v>-22512</c:v>
                </c:pt>
                <c:pt idx="6">
                  <c:v>-22503</c:v>
                </c:pt>
                <c:pt idx="7">
                  <c:v>-22502</c:v>
                </c:pt>
                <c:pt idx="8">
                  <c:v>-22500.5</c:v>
                </c:pt>
                <c:pt idx="9">
                  <c:v>-22498</c:v>
                </c:pt>
                <c:pt idx="10">
                  <c:v>-22493</c:v>
                </c:pt>
                <c:pt idx="11">
                  <c:v>-22484</c:v>
                </c:pt>
                <c:pt idx="12">
                  <c:v>-22481.5</c:v>
                </c:pt>
                <c:pt idx="13">
                  <c:v>-22479</c:v>
                </c:pt>
                <c:pt idx="14">
                  <c:v>-22461</c:v>
                </c:pt>
                <c:pt idx="15">
                  <c:v>-22457</c:v>
                </c:pt>
                <c:pt idx="16">
                  <c:v>-22411</c:v>
                </c:pt>
                <c:pt idx="17">
                  <c:v>-20663</c:v>
                </c:pt>
                <c:pt idx="18">
                  <c:v>-20603</c:v>
                </c:pt>
                <c:pt idx="19">
                  <c:v>-20602</c:v>
                </c:pt>
                <c:pt idx="20">
                  <c:v>-20187</c:v>
                </c:pt>
                <c:pt idx="21">
                  <c:v>-20169</c:v>
                </c:pt>
                <c:pt idx="22">
                  <c:v>-20160</c:v>
                </c:pt>
                <c:pt idx="23">
                  <c:v>-20155</c:v>
                </c:pt>
                <c:pt idx="24">
                  <c:v>-20146</c:v>
                </c:pt>
                <c:pt idx="25">
                  <c:v>-20123</c:v>
                </c:pt>
                <c:pt idx="26">
                  <c:v>-20100</c:v>
                </c:pt>
                <c:pt idx="27">
                  <c:v>-20091</c:v>
                </c:pt>
                <c:pt idx="28">
                  <c:v>-19984</c:v>
                </c:pt>
                <c:pt idx="29">
                  <c:v>-19726</c:v>
                </c:pt>
                <c:pt idx="30">
                  <c:v>-19717</c:v>
                </c:pt>
                <c:pt idx="31">
                  <c:v>-19698</c:v>
                </c:pt>
                <c:pt idx="32">
                  <c:v>-19694</c:v>
                </c:pt>
                <c:pt idx="33">
                  <c:v>-19689</c:v>
                </c:pt>
                <c:pt idx="34">
                  <c:v>-19685</c:v>
                </c:pt>
                <c:pt idx="35">
                  <c:v>-19662</c:v>
                </c:pt>
                <c:pt idx="36">
                  <c:v>-19653</c:v>
                </c:pt>
                <c:pt idx="37">
                  <c:v>-19648</c:v>
                </c:pt>
                <c:pt idx="38">
                  <c:v>-19625</c:v>
                </c:pt>
                <c:pt idx="39">
                  <c:v>-19621</c:v>
                </c:pt>
                <c:pt idx="40">
                  <c:v>-20155.5</c:v>
                </c:pt>
                <c:pt idx="41">
                  <c:v>18663</c:v>
                </c:pt>
                <c:pt idx="42">
                  <c:v>18663</c:v>
                </c:pt>
                <c:pt idx="43">
                  <c:v>18208.5</c:v>
                </c:pt>
                <c:pt idx="44">
                  <c:v>12682</c:v>
                </c:pt>
                <c:pt idx="45">
                  <c:v>14459.5</c:v>
                </c:pt>
                <c:pt idx="46">
                  <c:v>6969.5</c:v>
                </c:pt>
                <c:pt idx="47">
                  <c:v>6543</c:v>
                </c:pt>
                <c:pt idx="48">
                  <c:v>8374</c:v>
                </c:pt>
                <c:pt idx="49">
                  <c:v>9333</c:v>
                </c:pt>
                <c:pt idx="50">
                  <c:v>6548</c:v>
                </c:pt>
                <c:pt idx="51">
                  <c:v>12143</c:v>
                </c:pt>
                <c:pt idx="52">
                  <c:v>7991</c:v>
                </c:pt>
                <c:pt idx="53">
                  <c:v>6903</c:v>
                </c:pt>
                <c:pt idx="54">
                  <c:v>6926</c:v>
                </c:pt>
                <c:pt idx="55">
                  <c:v>6967</c:v>
                </c:pt>
                <c:pt idx="56">
                  <c:v>6474</c:v>
                </c:pt>
                <c:pt idx="57">
                  <c:v>6981</c:v>
                </c:pt>
                <c:pt idx="58">
                  <c:v>-1895</c:v>
                </c:pt>
                <c:pt idx="59">
                  <c:v>-1879</c:v>
                </c:pt>
                <c:pt idx="60">
                  <c:v>-1878</c:v>
                </c:pt>
                <c:pt idx="61">
                  <c:v>-1870</c:v>
                </c:pt>
                <c:pt idx="62">
                  <c:v>-1855</c:v>
                </c:pt>
                <c:pt idx="63">
                  <c:v>-489</c:v>
                </c:pt>
                <c:pt idx="64">
                  <c:v>3285</c:v>
                </c:pt>
                <c:pt idx="65">
                  <c:v>3328.5</c:v>
                </c:pt>
                <c:pt idx="66">
                  <c:v>4621</c:v>
                </c:pt>
                <c:pt idx="67">
                  <c:v>7419</c:v>
                </c:pt>
                <c:pt idx="68">
                  <c:v>8429</c:v>
                </c:pt>
                <c:pt idx="69">
                  <c:v>8429</c:v>
                </c:pt>
                <c:pt idx="70">
                  <c:v>8429</c:v>
                </c:pt>
                <c:pt idx="71">
                  <c:v>8484</c:v>
                </c:pt>
                <c:pt idx="72">
                  <c:v>8484</c:v>
                </c:pt>
                <c:pt idx="73">
                  <c:v>9333</c:v>
                </c:pt>
                <c:pt idx="74">
                  <c:v>9333</c:v>
                </c:pt>
                <c:pt idx="75">
                  <c:v>11726</c:v>
                </c:pt>
                <c:pt idx="76">
                  <c:v>11726</c:v>
                </c:pt>
                <c:pt idx="77">
                  <c:v>12187</c:v>
                </c:pt>
                <c:pt idx="78">
                  <c:v>12187</c:v>
                </c:pt>
                <c:pt idx="79">
                  <c:v>13468.5</c:v>
                </c:pt>
                <c:pt idx="80">
                  <c:v>13471</c:v>
                </c:pt>
                <c:pt idx="81">
                  <c:v>13501</c:v>
                </c:pt>
                <c:pt idx="82">
                  <c:v>14001</c:v>
                </c:pt>
                <c:pt idx="83">
                  <c:v>14528.5</c:v>
                </c:pt>
                <c:pt idx="84">
                  <c:v>15001</c:v>
                </c:pt>
                <c:pt idx="85">
                  <c:v>15395</c:v>
                </c:pt>
                <c:pt idx="86">
                  <c:v>15423</c:v>
                </c:pt>
                <c:pt idx="87">
                  <c:v>16283</c:v>
                </c:pt>
                <c:pt idx="88">
                  <c:v>16332</c:v>
                </c:pt>
                <c:pt idx="89">
                  <c:v>17720</c:v>
                </c:pt>
                <c:pt idx="90">
                  <c:v>17720</c:v>
                </c:pt>
                <c:pt idx="91">
                  <c:v>17736</c:v>
                </c:pt>
                <c:pt idx="92">
                  <c:v>18728</c:v>
                </c:pt>
                <c:pt idx="93">
                  <c:v>20011.5</c:v>
                </c:pt>
                <c:pt idx="94">
                  <c:v>20011.5</c:v>
                </c:pt>
                <c:pt idx="95">
                  <c:v>20606</c:v>
                </c:pt>
                <c:pt idx="96">
                  <c:v>20998.5</c:v>
                </c:pt>
                <c:pt idx="97">
                  <c:v>22875</c:v>
                </c:pt>
                <c:pt idx="98">
                  <c:v>23297</c:v>
                </c:pt>
                <c:pt idx="99">
                  <c:v>23297</c:v>
                </c:pt>
                <c:pt idx="100">
                  <c:v>23357</c:v>
                </c:pt>
                <c:pt idx="101">
                  <c:v>23366</c:v>
                </c:pt>
                <c:pt idx="102">
                  <c:v>23366</c:v>
                </c:pt>
                <c:pt idx="103">
                  <c:v>23888</c:v>
                </c:pt>
              </c:numCache>
            </c:numRef>
          </c:xVal>
          <c:yVal>
            <c:numRef>
              <c:f>Active!$N$21:$N$989</c:f>
              <c:numCache>
                <c:formatCode>General</c:formatCode>
                <c:ptCount val="96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631-479D-8B35-7E5EA6DA3631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Active!$F$21:$F$989</c:f>
              <c:numCache>
                <c:formatCode>General</c:formatCode>
                <c:ptCount val="969"/>
                <c:pt idx="0">
                  <c:v>-27606</c:v>
                </c:pt>
                <c:pt idx="1">
                  <c:v>-22530</c:v>
                </c:pt>
                <c:pt idx="2">
                  <c:v>-22526</c:v>
                </c:pt>
                <c:pt idx="3">
                  <c:v>-22525</c:v>
                </c:pt>
                <c:pt idx="4">
                  <c:v>-22516</c:v>
                </c:pt>
                <c:pt idx="5">
                  <c:v>-22512</c:v>
                </c:pt>
                <c:pt idx="6">
                  <c:v>-22503</c:v>
                </c:pt>
                <c:pt idx="7">
                  <c:v>-22502</c:v>
                </c:pt>
                <c:pt idx="8">
                  <c:v>-22500.5</c:v>
                </c:pt>
                <c:pt idx="9">
                  <c:v>-22498</c:v>
                </c:pt>
                <c:pt idx="10">
                  <c:v>-22493</c:v>
                </c:pt>
                <c:pt idx="11">
                  <c:v>-22484</c:v>
                </c:pt>
                <c:pt idx="12">
                  <c:v>-22481.5</c:v>
                </c:pt>
                <c:pt idx="13">
                  <c:v>-22479</c:v>
                </c:pt>
                <c:pt idx="14">
                  <c:v>-22461</c:v>
                </c:pt>
                <c:pt idx="15">
                  <c:v>-22457</c:v>
                </c:pt>
                <c:pt idx="16">
                  <c:v>-22411</c:v>
                </c:pt>
                <c:pt idx="17">
                  <c:v>-20663</c:v>
                </c:pt>
                <c:pt idx="18">
                  <c:v>-20603</c:v>
                </c:pt>
                <c:pt idx="19">
                  <c:v>-20602</c:v>
                </c:pt>
                <c:pt idx="20">
                  <c:v>-20187</c:v>
                </c:pt>
                <c:pt idx="21">
                  <c:v>-20169</c:v>
                </c:pt>
                <c:pt idx="22">
                  <c:v>-20160</c:v>
                </c:pt>
                <c:pt idx="23">
                  <c:v>-20155</c:v>
                </c:pt>
                <c:pt idx="24">
                  <c:v>-20146</c:v>
                </c:pt>
                <c:pt idx="25">
                  <c:v>-20123</c:v>
                </c:pt>
                <c:pt idx="26">
                  <c:v>-20100</c:v>
                </c:pt>
                <c:pt idx="27">
                  <c:v>-20091</c:v>
                </c:pt>
                <c:pt idx="28">
                  <c:v>-19984</c:v>
                </c:pt>
                <c:pt idx="29">
                  <c:v>-19726</c:v>
                </c:pt>
                <c:pt idx="30">
                  <c:v>-19717</c:v>
                </c:pt>
                <c:pt idx="31">
                  <c:v>-19698</c:v>
                </c:pt>
                <c:pt idx="32">
                  <c:v>-19694</c:v>
                </c:pt>
                <c:pt idx="33">
                  <c:v>-19689</c:v>
                </c:pt>
                <c:pt idx="34">
                  <c:v>-19685</c:v>
                </c:pt>
                <c:pt idx="35">
                  <c:v>-19662</c:v>
                </c:pt>
                <c:pt idx="36">
                  <c:v>-19653</c:v>
                </c:pt>
                <c:pt idx="37">
                  <c:v>-19648</c:v>
                </c:pt>
                <c:pt idx="38">
                  <c:v>-19625</c:v>
                </c:pt>
                <c:pt idx="39">
                  <c:v>-19621</c:v>
                </c:pt>
                <c:pt idx="40">
                  <c:v>-20155.5</c:v>
                </c:pt>
                <c:pt idx="41">
                  <c:v>18663</c:v>
                </c:pt>
                <c:pt idx="42">
                  <c:v>18663</c:v>
                </c:pt>
                <c:pt idx="43">
                  <c:v>18208.5</c:v>
                </c:pt>
                <c:pt idx="44">
                  <c:v>12682</c:v>
                </c:pt>
                <c:pt idx="45">
                  <c:v>14459.5</c:v>
                </c:pt>
                <c:pt idx="46">
                  <c:v>6969.5</c:v>
                </c:pt>
                <c:pt idx="47">
                  <c:v>6543</c:v>
                </c:pt>
                <c:pt idx="48">
                  <c:v>8374</c:v>
                </c:pt>
                <c:pt idx="49">
                  <c:v>9333</c:v>
                </c:pt>
                <c:pt idx="50">
                  <c:v>6548</c:v>
                </c:pt>
                <c:pt idx="51">
                  <c:v>12143</c:v>
                </c:pt>
                <c:pt idx="52">
                  <c:v>7991</c:v>
                </c:pt>
                <c:pt idx="53">
                  <c:v>6903</c:v>
                </c:pt>
                <c:pt idx="54">
                  <c:v>6926</c:v>
                </c:pt>
                <c:pt idx="55">
                  <c:v>6967</c:v>
                </c:pt>
                <c:pt idx="56">
                  <c:v>6474</c:v>
                </c:pt>
                <c:pt idx="57">
                  <c:v>6981</c:v>
                </c:pt>
                <c:pt idx="58">
                  <c:v>-1895</c:v>
                </c:pt>
                <c:pt idx="59">
                  <c:v>-1879</c:v>
                </c:pt>
                <c:pt idx="60">
                  <c:v>-1878</c:v>
                </c:pt>
                <c:pt idx="61">
                  <c:v>-1870</c:v>
                </c:pt>
                <c:pt idx="62">
                  <c:v>-1855</c:v>
                </c:pt>
                <c:pt idx="63">
                  <c:v>-489</c:v>
                </c:pt>
                <c:pt idx="64">
                  <c:v>3285</c:v>
                </c:pt>
                <c:pt idx="65">
                  <c:v>3328.5</c:v>
                </c:pt>
                <c:pt idx="66">
                  <c:v>4621</c:v>
                </c:pt>
                <c:pt idx="67">
                  <c:v>7419</c:v>
                </c:pt>
                <c:pt idx="68">
                  <c:v>8429</c:v>
                </c:pt>
                <c:pt idx="69">
                  <c:v>8429</c:v>
                </c:pt>
                <c:pt idx="70">
                  <c:v>8429</c:v>
                </c:pt>
                <c:pt idx="71">
                  <c:v>8484</c:v>
                </c:pt>
                <c:pt idx="72">
                  <c:v>8484</c:v>
                </c:pt>
                <c:pt idx="73">
                  <c:v>9333</c:v>
                </c:pt>
                <c:pt idx="74">
                  <c:v>9333</c:v>
                </c:pt>
                <c:pt idx="75">
                  <c:v>11726</c:v>
                </c:pt>
                <c:pt idx="76">
                  <c:v>11726</c:v>
                </c:pt>
                <c:pt idx="77">
                  <c:v>12187</c:v>
                </c:pt>
                <c:pt idx="78">
                  <c:v>12187</c:v>
                </c:pt>
                <c:pt idx="79">
                  <c:v>13468.5</c:v>
                </c:pt>
                <c:pt idx="80">
                  <c:v>13471</c:v>
                </c:pt>
                <c:pt idx="81">
                  <c:v>13501</c:v>
                </c:pt>
                <c:pt idx="82">
                  <c:v>14001</c:v>
                </c:pt>
                <c:pt idx="83">
                  <c:v>14528.5</c:v>
                </c:pt>
                <c:pt idx="84">
                  <c:v>15001</c:v>
                </c:pt>
                <c:pt idx="85">
                  <c:v>15395</c:v>
                </c:pt>
                <c:pt idx="86">
                  <c:v>15423</c:v>
                </c:pt>
                <c:pt idx="87">
                  <c:v>16283</c:v>
                </c:pt>
                <c:pt idx="88">
                  <c:v>16332</c:v>
                </c:pt>
                <c:pt idx="89">
                  <c:v>17720</c:v>
                </c:pt>
                <c:pt idx="90">
                  <c:v>17720</c:v>
                </c:pt>
                <c:pt idx="91">
                  <c:v>17736</c:v>
                </c:pt>
                <c:pt idx="92">
                  <c:v>18728</c:v>
                </c:pt>
                <c:pt idx="93">
                  <c:v>20011.5</c:v>
                </c:pt>
                <c:pt idx="94">
                  <c:v>20011.5</c:v>
                </c:pt>
                <c:pt idx="95">
                  <c:v>20606</c:v>
                </c:pt>
                <c:pt idx="96">
                  <c:v>20998.5</c:v>
                </c:pt>
                <c:pt idx="97">
                  <c:v>22875</c:v>
                </c:pt>
                <c:pt idx="98">
                  <c:v>23297</c:v>
                </c:pt>
                <c:pt idx="99">
                  <c:v>23297</c:v>
                </c:pt>
                <c:pt idx="100">
                  <c:v>23357</c:v>
                </c:pt>
                <c:pt idx="101">
                  <c:v>23366</c:v>
                </c:pt>
                <c:pt idx="102">
                  <c:v>23366</c:v>
                </c:pt>
                <c:pt idx="103">
                  <c:v>23888</c:v>
                </c:pt>
              </c:numCache>
            </c:numRef>
          </c:xVal>
          <c:yVal>
            <c:numRef>
              <c:f>Active!$O$21:$O$989</c:f>
              <c:numCache>
                <c:formatCode>General</c:formatCode>
                <c:ptCount val="969"/>
                <c:pt idx="41">
                  <c:v>-5.3618803738340569E-2</c:v>
                </c:pt>
                <c:pt idx="42">
                  <c:v>-5.3618803738340569E-2</c:v>
                </c:pt>
                <c:pt idx="43">
                  <c:v>-5.0874974946774974E-2</c:v>
                </c:pt>
                <c:pt idx="44">
                  <c:v>-1.751134498728709E-2</c:v>
                </c:pt>
                <c:pt idx="45">
                  <c:v>-2.8242160558261446E-2</c:v>
                </c:pt>
                <c:pt idx="49">
                  <c:v>2.7066585835669593E-3</c:v>
                </c:pt>
                <c:pt idx="51">
                  <c:v>-1.4257387410490936E-2</c:v>
                </c:pt>
                <c:pt idx="73">
                  <c:v>2.7066585835669593E-3</c:v>
                </c:pt>
                <c:pt idx="74">
                  <c:v>2.7066585835669593E-3</c:v>
                </c:pt>
                <c:pt idx="75">
                  <c:v>-1.1739947133080915E-2</c:v>
                </c:pt>
                <c:pt idx="76">
                  <c:v>-1.1739947133080915E-2</c:v>
                </c:pt>
                <c:pt idx="77">
                  <c:v>-1.4523016600433473E-2</c:v>
                </c:pt>
                <c:pt idx="78">
                  <c:v>-1.4523016600433473E-2</c:v>
                </c:pt>
                <c:pt idx="79">
                  <c:v>-2.2259466757510067E-2</c:v>
                </c:pt>
                <c:pt idx="80">
                  <c:v>-2.2274559325120437E-2</c:v>
                </c:pt>
                <c:pt idx="81">
                  <c:v>-2.2455670136444901E-2</c:v>
                </c:pt>
                <c:pt idx="82">
                  <c:v>-2.5474183658519257E-2</c:v>
                </c:pt>
                <c:pt idx="83">
                  <c:v>-2.8658715424307694E-2</c:v>
                </c:pt>
                <c:pt idx="84">
                  <c:v>-3.151121070266797E-2</c:v>
                </c:pt>
                <c:pt idx="85">
                  <c:v>-3.3889799358062571E-2</c:v>
                </c:pt>
                <c:pt idx="86">
                  <c:v>-3.4058836115298731E-2</c:v>
                </c:pt>
                <c:pt idx="87">
                  <c:v>-3.925067937326663E-2</c:v>
                </c:pt>
                <c:pt idx="88">
                  <c:v>-3.9546493698429906E-2</c:v>
                </c:pt>
                <c:pt idx="89">
                  <c:v>-4.7925887235708335E-2</c:v>
                </c:pt>
                <c:pt idx="90">
                  <c:v>-4.7925887235708335E-2</c:v>
                </c:pt>
                <c:pt idx="91">
                  <c:v>-4.8022479668414712E-2</c:v>
                </c:pt>
                <c:pt idx="92">
                  <c:v>-5.4011210496210237E-2</c:v>
                </c:pt>
                <c:pt idx="93">
                  <c:v>-6.175973470737512E-2</c:v>
                </c:pt>
                <c:pt idx="94">
                  <c:v>-6.175973470737512E-2</c:v>
                </c:pt>
                <c:pt idx="95">
                  <c:v>-6.5348747285121522E-2</c:v>
                </c:pt>
                <c:pt idx="96">
                  <c:v>-6.7718280399949898E-2</c:v>
                </c:pt>
                <c:pt idx="97">
                  <c:v>-7.9046761648294966E-2</c:v>
                </c:pt>
                <c:pt idx="98">
                  <c:v>-8.1594387060925727E-2</c:v>
                </c:pt>
                <c:pt idx="99">
                  <c:v>-8.1594387060925727E-2</c:v>
                </c:pt>
                <c:pt idx="100">
                  <c:v>-8.1956608683574655E-2</c:v>
                </c:pt>
                <c:pt idx="101">
                  <c:v>-8.2010941926971975E-2</c:v>
                </c:pt>
                <c:pt idx="102">
                  <c:v>-8.2010941926971975E-2</c:v>
                </c:pt>
                <c:pt idx="103">
                  <c:v>-8.5162270044017607E-2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631-479D-8B35-7E5EA6DA3631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Active!$F$21:$F$989</c:f>
              <c:numCache>
                <c:formatCode>General</c:formatCode>
                <c:ptCount val="969"/>
                <c:pt idx="0">
                  <c:v>-27606</c:v>
                </c:pt>
                <c:pt idx="1">
                  <c:v>-22530</c:v>
                </c:pt>
                <c:pt idx="2">
                  <c:v>-22526</c:v>
                </c:pt>
                <c:pt idx="3">
                  <c:v>-22525</c:v>
                </c:pt>
                <c:pt idx="4">
                  <c:v>-22516</c:v>
                </c:pt>
                <c:pt idx="5">
                  <c:v>-22512</c:v>
                </c:pt>
                <c:pt idx="6">
                  <c:v>-22503</c:v>
                </c:pt>
                <c:pt idx="7">
                  <c:v>-22502</c:v>
                </c:pt>
                <c:pt idx="8">
                  <c:v>-22500.5</c:v>
                </c:pt>
                <c:pt idx="9">
                  <c:v>-22498</c:v>
                </c:pt>
                <c:pt idx="10">
                  <c:v>-22493</c:v>
                </c:pt>
                <c:pt idx="11">
                  <c:v>-22484</c:v>
                </c:pt>
                <c:pt idx="12">
                  <c:v>-22481.5</c:v>
                </c:pt>
                <c:pt idx="13">
                  <c:v>-22479</c:v>
                </c:pt>
                <c:pt idx="14">
                  <c:v>-22461</c:v>
                </c:pt>
                <c:pt idx="15">
                  <c:v>-22457</c:v>
                </c:pt>
                <c:pt idx="16">
                  <c:v>-22411</c:v>
                </c:pt>
                <c:pt idx="17">
                  <c:v>-20663</c:v>
                </c:pt>
                <c:pt idx="18">
                  <c:v>-20603</c:v>
                </c:pt>
                <c:pt idx="19">
                  <c:v>-20602</c:v>
                </c:pt>
                <c:pt idx="20">
                  <c:v>-20187</c:v>
                </c:pt>
                <c:pt idx="21">
                  <c:v>-20169</c:v>
                </c:pt>
                <c:pt idx="22">
                  <c:v>-20160</c:v>
                </c:pt>
                <c:pt idx="23">
                  <c:v>-20155</c:v>
                </c:pt>
                <c:pt idx="24">
                  <c:v>-20146</c:v>
                </c:pt>
                <c:pt idx="25">
                  <c:v>-20123</c:v>
                </c:pt>
                <c:pt idx="26">
                  <c:v>-20100</c:v>
                </c:pt>
                <c:pt idx="27">
                  <c:v>-20091</c:v>
                </c:pt>
                <c:pt idx="28">
                  <c:v>-19984</c:v>
                </c:pt>
                <c:pt idx="29">
                  <c:v>-19726</c:v>
                </c:pt>
                <c:pt idx="30">
                  <c:v>-19717</c:v>
                </c:pt>
                <c:pt idx="31">
                  <c:v>-19698</c:v>
                </c:pt>
                <c:pt idx="32">
                  <c:v>-19694</c:v>
                </c:pt>
                <c:pt idx="33">
                  <c:v>-19689</c:v>
                </c:pt>
                <c:pt idx="34">
                  <c:v>-19685</c:v>
                </c:pt>
                <c:pt idx="35">
                  <c:v>-19662</c:v>
                </c:pt>
                <c:pt idx="36">
                  <c:v>-19653</c:v>
                </c:pt>
                <c:pt idx="37">
                  <c:v>-19648</c:v>
                </c:pt>
                <c:pt idx="38">
                  <c:v>-19625</c:v>
                </c:pt>
                <c:pt idx="39">
                  <c:v>-19621</c:v>
                </c:pt>
                <c:pt idx="40">
                  <c:v>-20155.5</c:v>
                </c:pt>
                <c:pt idx="41">
                  <c:v>18663</c:v>
                </c:pt>
                <c:pt idx="42">
                  <c:v>18663</c:v>
                </c:pt>
                <c:pt idx="43">
                  <c:v>18208.5</c:v>
                </c:pt>
                <c:pt idx="44">
                  <c:v>12682</c:v>
                </c:pt>
                <c:pt idx="45">
                  <c:v>14459.5</c:v>
                </c:pt>
                <c:pt idx="46">
                  <c:v>6969.5</c:v>
                </c:pt>
                <c:pt idx="47">
                  <c:v>6543</c:v>
                </c:pt>
                <c:pt idx="48">
                  <c:v>8374</c:v>
                </c:pt>
                <c:pt idx="49">
                  <c:v>9333</c:v>
                </c:pt>
                <c:pt idx="50">
                  <c:v>6548</c:v>
                </c:pt>
                <c:pt idx="51">
                  <c:v>12143</c:v>
                </c:pt>
                <c:pt idx="52">
                  <c:v>7991</c:v>
                </c:pt>
                <c:pt idx="53">
                  <c:v>6903</c:v>
                </c:pt>
                <c:pt idx="54">
                  <c:v>6926</c:v>
                </c:pt>
                <c:pt idx="55">
                  <c:v>6967</c:v>
                </c:pt>
                <c:pt idx="56">
                  <c:v>6474</c:v>
                </c:pt>
                <c:pt idx="57">
                  <c:v>6981</c:v>
                </c:pt>
                <c:pt idx="58">
                  <c:v>-1895</c:v>
                </c:pt>
                <c:pt idx="59">
                  <c:v>-1879</c:v>
                </c:pt>
                <c:pt idx="60">
                  <c:v>-1878</c:v>
                </c:pt>
                <c:pt idx="61">
                  <c:v>-1870</c:v>
                </c:pt>
                <c:pt idx="62">
                  <c:v>-1855</c:v>
                </c:pt>
                <c:pt idx="63">
                  <c:v>-489</c:v>
                </c:pt>
                <c:pt idx="64">
                  <c:v>3285</c:v>
                </c:pt>
                <c:pt idx="65">
                  <c:v>3328.5</c:v>
                </c:pt>
                <c:pt idx="66">
                  <c:v>4621</c:v>
                </c:pt>
                <c:pt idx="67">
                  <c:v>7419</c:v>
                </c:pt>
                <c:pt idx="68">
                  <c:v>8429</c:v>
                </c:pt>
                <c:pt idx="69">
                  <c:v>8429</c:v>
                </c:pt>
                <c:pt idx="70">
                  <c:v>8429</c:v>
                </c:pt>
                <c:pt idx="71">
                  <c:v>8484</c:v>
                </c:pt>
                <c:pt idx="72">
                  <c:v>8484</c:v>
                </c:pt>
                <c:pt idx="73">
                  <c:v>9333</c:v>
                </c:pt>
                <c:pt idx="74">
                  <c:v>9333</c:v>
                </c:pt>
                <c:pt idx="75">
                  <c:v>11726</c:v>
                </c:pt>
                <c:pt idx="76">
                  <c:v>11726</c:v>
                </c:pt>
                <c:pt idx="77">
                  <c:v>12187</c:v>
                </c:pt>
                <c:pt idx="78">
                  <c:v>12187</c:v>
                </c:pt>
                <c:pt idx="79">
                  <c:v>13468.5</c:v>
                </c:pt>
                <c:pt idx="80">
                  <c:v>13471</c:v>
                </c:pt>
                <c:pt idx="81">
                  <c:v>13501</c:v>
                </c:pt>
                <c:pt idx="82">
                  <c:v>14001</c:v>
                </c:pt>
                <c:pt idx="83">
                  <c:v>14528.5</c:v>
                </c:pt>
                <c:pt idx="84">
                  <c:v>15001</c:v>
                </c:pt>
                <c:pt idx="85">
                  <c:v>15395</c:v>
                </c:pt>
                <c:pt idx="86">
                  <c:v>15423</c:v>
                </c:pt>
                <c:pt idx="87">
                  <c:v>16283</c:v>
                </c:pt>
                <c:pt idx="88">
                  <c:v>16332</c:v>
                </c:pt>
                <c:pt idx="89">
                  <c:v>17720</c:v>
                </c:pt>
                <c:pt idx="90">
                  <c:v>17720</c:v>
                </c:pt>
                <c:pt idx="91">
                  <c:v>17736</c:v>
                </c:pt>
                <c:pt idx="92">
                  <c:v>18728</c:v>
                </c:pt>
                <c:pt idx="93">
                  <c:v>20011.5</c:v>
                </c:pt>
                <c:pt idx="94">
                  <c:v>20011.5</c:v>
                </c:pt>
                <c:pt idx="95">
                  <c:v>20606</c:v>
                </c:pt>
                <c:pt idx="96">
                  <c:v>20998.5</c:v>
                </c:pt>
                <c:pt idx="97">
                  <c:v>22875</c:v>
                </c:pt>
                <c:pt idx="98">
                  <c:v>23297</c:v>
                </c:pt>
                <c:pt idx="99">
                  <c:v>23297</c:v>
                </c:pt>
                <c:pt idx="100">
                  <c:v>23357</c:v>
                </c:pt>
                <c:pt idx="101">
                  <c:v>23366</c:v>
                </c:pt>
                <c:pt idx="102">
                  <c:v>23366</c:v>
                </c:pt>
                <c:pt idx="103">
                  <c:v>23888</c:v>
                </c:pt>
              </c:numCache>
            </c:numRef>
          </c:xVal>
          <c:yVal>
            <c:numRef>
              <c:f>Active!$U$21:$U$989</c:f>
              <c:numCache>
                <c:formatCode>General</c:formatCode>
                <c:ptCount val="969"/>
                <c:pt idx="66">
                  <c:v>9.4749749994662125E-2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631-479D-8B35-7E5EA6DA3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6511504"/>
        <c:axId val="1"/>
      </c:scatterChart>
      <c:valAx>
        <c:axId val="24651150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48740116016301"/>
              <c:y val="0.868504097538266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4"/>
          <c:min val="-0.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552922590837282E-2"/>
              <c:y val="0.385322385160570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51150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8"/>
        <c:txPr>
          <a:bodyPr/>
          <a:lstStyle/>
          <a:p>
            <a:pPr>
              <a:defRPr sz="675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693556078002096"/>
          <c:y val="0.9204921861831491"/>
          <c:w val="0.74091743271427568"/>
          <c:h val="6.11624005714882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1057275</xdr:colOff>
      <xdr:row>0</xdr:row>
      <xdr:rowOff>0</xdr:rowOff>
    </xdr:from>
    <xdr:to>
      <xdr:col>16</xdr:col>
      <xdr:colOff>419100</xdr:colOff>
      <xdr:row>18</xdr:row>
      <xdr:rowOff>19050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CE182406-293F-13AB-198A-3EC95630D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152400</xdr:colOff>
      <xdr:row>0</xdr:row>
      <xdr:rowOff>123825</xdr:rowOff>
    </xdr:from>
    <xdr:to>
      <xdr:col>26</xdr:col>
      <xdr:colOff>9525</xdr:colOff>
      <xdr:row>18</xdr:row>
      <xdr:rowOff>142875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45066847-E37B-F1C8-35EB-D4CEEBA1D7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cdsbib.u-strasbg.fr/cgi-bin/cdsbib?1990RMxAA..21..381G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s://www.aavso.org/ejaavso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vsolj.cetus-net.org/bulletin.html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vsolj.cetus-net.org/bulletin.html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56" TargetMode="External"/><Relationship Id="rId13" Type="http://schemas.openxmlformats.org/officeDocument/2006/relationships/hyperlink" Target="http://www.bav-astro.de/sfs/BAVM_link.php?BAVMnr=111" TargetMode="External"/><Relationship Id="rId18" Type="http://schemas.openxmlformats.org/officeDocument/2006/relationships/hyperlink" Target="http://vsolj.cetus-net.org/no39.pdf" TargetMode="External"/><Relationship Id="rId26" Type="http://schemas.openxmlformats.org/officeDocument/2006/relationships/hyperlink" Target="http://var.astro.cz/oejv/issues/oejv0137.pdf" TargetMode="External"/><Relationship Id="rId3" Type="http://schemas.openxmlformats.org/officeDocument/2006/relationships/hyperlink" Target="http://www.konkoly.hu/cgi-bin/IBVS?3277" TargetMode="External"/><Relationship Id="rId21" Type="http://schemas.openxmlformats.org/officeDocument/2006/relationships/hyperlink" Target="http://vsolj.cetus-net.org/no42.pdf" TargetMode="External"/><Relationship Id="rId7" Type="http://schemas.openxmlformats.org/officeDocument/2006/relationships/hyperlink" Target="http://www.konkoly.hu/cgi-bin/IBVS?3423" TargetMode="External"/><Relationship Id="rId12" Type="http://schemas.openxmlformats.org/officeDocument/2006/relationships/hyperlink" Target="http://vsolj.cetus-net.org/no47.pdf" TargetMode="External"/><Relationship Id="rId17" Type="http://schemas.openxmlformats.org/officeDocument/2006/relationships/hyperlink" Target="http://www.bav-astro.de/sfs/BAVM_link.php?BAVMnr=152" TargetMode="External"/><Relationship Id="rId25" Type="http://schemas.openxmlformats.org/officeDocument/2006/relationships/hyperlink" Target="http://www.bav-astro.de/sfs/BAVM_link.php?BAVMnr=183" TargetMode="External"/><Relationship Id="rId2" Type="http://schemas.openxmlformats.org/officeDocument/2006/relationships/hyperlink" Target="http://www.konkoly.hu/cgi-bin/IBVS?3277" TargetMode="External"/><Relationship Id="rId16" Type="http://schemas.openxmlformats.org/officeDocument/2006/relationships/hyperlink" Target="http://vsolj.cetus-net.org/no38.pdf" TargetMode="External"/><Relationship Id="rId20" Type="http://schemas.openxmlformats.org/officeDocument/2006/relationships/hyperlink" Target="http://vsolj.cetus-net.org/no40.pdf" TargetMode="External"/><Relationship Id="rId29" Type="http://schemas.openxmlformats.org/officeDocument/2006/relationships/hyperlink" Target="http://vsolj.cetus-net.org/vsoljno53.pdf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bav-astro.de/sfs/BAVM_link.php?BAVMnr=50" TargetMode="External"/><Relationship Id="rId11" Type="http://schemas.openxmlformats.org/officeDocument/2006/relationships/hyperlink" Target="http://www.bav-astro.de/sfs/BAVM_link.php?BAVMnr=99" TargetMode="External"/><Relationship Id="rId24" Type="http://schemas.openxmlformats.org/officeDocument/2006/relationships/hyperlink" Target="http://vsolj.cetus-net.org/no45.pdf" TargetMode="External"/><Relationship Id="rId32" Type="http://schemas.openxmlformats.org/officeDocument/2006/relationships/hyperlink" Target="http://vsolj.cetus-net.org/vsoljno59.pdf" TargetMode="External"/><Relationship Id="rId5" Type="http://schemas.openxmlformats.org/officeDocument/2006/relationships/hyperlink" Target="http://www.bav-astro.de/sfs/BAVM_link.php?BAVMnr=46" TargetMode="External"/><Relationship Id="rId15" Type="http://schemas.openxmlformats.org/officeDocument/2006/relationships/hyperlink" Target="http://vsolj.cetus-net.org/no38.pdf" TargetMode="External"/><Relationship Id="rId23" Type="http://schemas.openxmlformats.org/officeDocument/2006/relationships/hyperlink" Target="http://www.konkoly.hu/cgi-bin/IBVS?5843" TargetMode="External"/><Relationship Id="rId28" Type="http://schemas.openxmlformats.org/officeDocument/2006/relationships/hyperlink" Target="http://vsolj.cetus-net.org/vsoljno51.pdf" TargetMode="External"/><Relationship Id="rId10" Type="http://schemas.openxmlformats.org/officeDocument/2006/relationships/hyperlink" Target="http://www.bav-astro.de/sfs/BAVM_link.php?BAVMnr=60" TargetMode="External"/><Relationship Id="rId19" Type="http://schemas.openxmlformats.org/officeDocument/2006/relationships/hyperlink" Target="http://vsolj.cetus-net.org/no40.pdf" TargetMode="External"/><Relationship Id="rId31" Type="http://schemas.openxmlformats.org/officeDocument/2006/relationships/hyperlink" Target="http://www.konkoly.hu/cgi-bin/IBVS?6011" TargetMode="External"/><Relationship Id="rId4" Type="http://schemas.openxmlformats.org/officeDocument/2006/relationships/hyperlink" Target="http://www.konkoly.hu/cgi-bin/IBVS?2159" TargetMode="External"/><Relationship Id="rId9" Type="http://schemas.openxmlformats.org/officeDocument/2006/relationships/hyperlink" Target="http://www.bav-astro.de/sfs/BAVM_link.php?BAVMnr=60" TargetMode="External"/><Relationship Id="rId14" Type="http://schemas.openxmlformats.org/officeDocument/2006/relationships/hyperlink" Target="http://vsolj.cetus-net.org/no47.pdf" TargetMode="External"/><Relationship Id="rId22" Type="http://schemas.openxmlformats.org/officeDocument/2006/relationships/hyperlink" Target="http://www.konkoly.hu/cgi-bin/IBVS?5843" TargetMode="External"/><Relationship Id="rId27" Type="http://schemas.openxmlformats.org/officeDocument/2006/relationships/hyperlink" Target="http://vsolj.cetus-net.org/vsoljno50.pdf" TargetMode="External"/><Relationship Id="rId30" Type="http://schemas.openxmlformats.org/officeDocument/2006/relationships/hyperlink" Target="http://vsolj.cetus-net.org/vsoljno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1"/>
  <sheetViews>
    <sheetView tabSelected="1" workbookViewId="0">
      <pane xSplit="14" ySplit="21" topLeftCell="O110" activePane="bottomRight" state="frozen"/>
      <selection pane="topRight" activeCell="O1" sqref="O1"/>
      <selection pane="bottomLeft" activeCell="A22" sqref="A22"/>
      <selection pane="bottomRight" activeCell="F8" sqref="F8"/>
    </sheetView>
  </sheetViews>
  <sheetFormatPr defaultColWidth="10.28515625" defaultRowHeight="12.75" x14ac:dyDescent="0.2"/>
  <cols>
    <col min="1" max="1" width="17.140625" customWidth="1"/>
    <col min="2" max="2" width="5.140625" customWidth="1"/>
    <col min="3" max="3" width="11.85546875" customWidth="1"/>
    <col min="4" max="4" width="9.42578125" customWidth="1"/>
    <col min="5" max="5" width="10.28515625" customWidth="1"/>
    <col min="6" max="6" width="16" customWidth="1"/>
    <col min="7" max="7" width="8.140625" style="46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23" ht="21" thickBot="1" x14ac:dyDescent="0.35">
      <c r="A1" s="1" t="s">
        <v>47</v>
      </c>
      <c r="V1" s="4" t="s">
        <v>13</v>
      </c>
      <c r="W1" s="6" t="s">
        <v>25</v>
      </c>
    </row>
    <row r="2" spans="1:23" x14ac:dyDescent="0.2">
      <c r="A2" t="s">
        <v>27</v>
      </c>
      <c r="B2" s="11" t="s">
        <v>46</v>
      </c>
      <c r="V2">
        <v>-30000</v>
      </c>
      <c r="W2">
        <f>+D$11+D$12*V2+D$13*V2^2</f>
        <v>-0.34219148940094968</v>
      </c>
    </row>
    <row r="3" spans="1:23" x14ac:dyDescent="0.2">
      <c r="V3">
        <v>-25000</v>
      </c>
      <c r="W3">
        <f t="shared" ref="W3:W34" si="0">+D$11+D$12*V3+D$13*V3^2</f>
        <v>-0.24786450240943031</v>
      </c>
    </row>
    <row r="4" spans="1:23" ht="14.25" thickTop="1" thickBot="1" x14ac:dyDescent="0.25">
      <c r="A4" s="5" t="s">
        <v>3</v>
      </c>
      <c r="C4" s="2">
        <v>41236.315999999999</v>
      </c>
      <c r="D4" s="3">
        <v>0.78099525000000003</v>
      </c>
      <c r="V4">
        <v>-26000</v>
      </c>
      <c r="W4">
        <f t="shared" si="0"/>
        <v>-0.26553302079547475</v>
      </c>
    </row>
    <row r="5" spans="1:23" ht="13.5" thickTop="1" x14ac:dyDescent="0.2">
      <c r="A5" s="13" t="s">
        <v>48</v>
      </c>
      <c r="B5" s="14"/>
      <c r="C5" s="15">
        <v>-9.5</v>
      </c>
      <c r="D5" s="14" t="s">
        <v>49</v>
      </c>
      <c r="V5">
        <v>-24000</v>
      </c>
      <c r="W5">
        <f t="shared" si="0"/>
        <v>-0.23079442352951557</v>
      </c>
    </row>
    <row r="6" spans="1:23" x14ac:dyDescent="0.2">
      <c r="A6" s="5" t="s">
        <v>4</v>
      </c>
      <c r="V6">
        <v>-22000</v>
      </c>
      <c r="W6">
        <f t="shared" si="0"/>
        <v>-0.19844958428807519</v>
      </c>
    </row>
    <row r="7" spans="1:23" x14ac:dyDescent="0.2">
      <c r="A7" t="s">
        <v>5</v>
      </c>
      <c r="C7">
        <v>41236.315999999999</v>
      </c>
      <c r="V7">
        <v>-20000</v>
      </c>
      <c r="W7">
        <f t="shared" si="0"/>
        <v>-0.16849850307115369</v>
      </c>
    </row>
    <row r="8" spans="1:23" x14ac:dyDescent="0.2">
      <c r="A8" t="s">
        <v>6</v>
      </c>
      <c r="C8">
        <v>0.78099525000000003</v>
      </c>
      <c r="V8">
        <v>-18000</v>
      </c>
      <c r="W8">
        <f t="shared" si="0"/>
        <v>-0.14094117987875102</v>
      </c>
    </row>
    <row r="9" spans="1:23" x14ac:dyDescent="0.2">
      <c r="A9" s="29" t="s">
        <v>55</v>
      </c>
      <c r="B9" s="30">
        <v>100</v>
      </c>
      <c r="C9" s="18" t="str">
        <f>"F"&amp;B9</f>
        <v>F100</v>
      </c>
      <c r="D9" s="60" t="str">
        <f>"G"&amp;B9</f>
        <v>G100</v>
      </c>
      <c r="V9">
        <v>-16000</v>
      </c>
      <c r="W9">
        <f t="shared" si="0"/>
        <v>-0.1157776147108672</v>
      </c>
    </row>
    <row r="10" spans="1:23" ht="13.5" thickBot="1" x14ac:dyDescent="0.25">
      <c r="A10" s="14"/>
      <c r="B10" s="14"/>
      <c r="C10" s="4" t="s">
        <v>23</v>
      </c>
      <c r="D10" s="4" t="s">
        <v>24</v>
      </c>
      <c r="E10" s="14"/>
      <c r="V10">
        <v>-14000</v>
      </c>
      <c r="W10">
        <f t="shared" si="0"/>
        <v>-9.3007807567502196E-2</v>
      </c>
    </row>
    <row r="11" spans="1:23" x14ac:dyDescent="0.2">
      <c r="A11" s="14" t="s">
        <v>19</v>
      </c>
      <c r="B11" s="14"/>
      <c r="C11" s="16">
        <f ca="1">INTERCEPT(INDIRECT($D$9):G992,INDIRECT($C$9):F992)</f>
        <v>5.9050231986606937E-2</v>
      </c>
      <c r="D11" s="17">
        <f>+E11*F11</f>
        <v>-6.4438225047483162E-4</v>
      </c>
      <c r="E11" s="63">
        <v>-6.4438225047483162E-4</v>
      </c>
      <c r="F11">
        <v>1</v>
      </c>
      <c r="V11">
        <v>-12000</v>
      </c>
      <c r="W11">
        <f t="shared" si="0"/>
        <v>-7.2631758448656047E-2</v>
      </c>
    </row>
    <row r="12" spans="1:23" x14ac:dyDescent="0.2">
      <c r="A12" s="14" t="s">
        <v>20</v>
      </c>
      <c r="B12" s="14"/>
      <c r="C12" s="16">
        <f ca="1">SLOPE(INDIRECT($D$9):G992,INDIRECT($C$9):F992)</f>
        <v>-6.0370270441487172E-6</v>
      </c>
      <c r="D12" s="17">
        <f>+E12*F12</f>
        <v>2.4083109797368382E-6</v>
      </c>
      <c r="E12" s="64">
        <v>2.4083109797368382E-2</v>
      </c>
      <c r="F12" s="65">
        <v>1E-4</v>
      </c>
      <c r="V12">
        <v>-10000</v>
      </c>
      <c r="W12">
        <f t="shared" si="0"/>
        <v>-5.464946735432874E-2</v>
      </c>
    </row>
    <row r="13" spans="1:23" ht="13.5" thickBot="1" x14ac:dyDescent="0.25">
      <c r="A13" s="14" t="s">
        <v>22</v>
      </c>
      <c r="B13" s="14"/>
      <c r="C13" s="17" t="s">
        <v>17</v>
      </c>
      <c r="D13" s="17">
        <f>+E13*F13</f>
        <v>-2.9921975306485523E-10</v>
      </c>
      <c r="E13" s="66">
        <v>-2.9921975306485524E-2</v>
      </c>
      <c r="F13" s="65">
        <v>1E-8</v>
      </c>
      <c r="V13">
        <v>-8000</v>
      </c>
      <c r="W13">
        <f t="shared" si="0"/>
        <v>-3.9060934284520274E-2</v>
      </c>
    </row>
    <row r="14" spans="1:23" x14ac:dyDescent="0.2">
      <c r="A14" s="14"/>
      <c r="B14" s="14"/>
      <c r="C14" s="14"/>
      <c r="E14">
        <f>SUM(T21:T950)</f>
        <v>2.4360036950841144E-2</v>
      </c>
      <c r="V14">
        <v>-6000</v>
      </c>
      <c r="W14">
        <f t="shared" si="0"/>
        <v>-2.5866159239230649E-2</v>
      </c>
    </row>
    <row r="15" spans="1:23" x14ac:dyDescent="0.2">
      <c r="A15" s="20" t="s">
        <v>21</v>
      </c>
      <c r="B15" s="14"/>
      <c r="C15" s="21">
        <f ca="1">(C7+C11)+(C8+C12)*INT(MAX(F21:F3533))</f>
        <v>59892.645369729958</v>
      </c>
      <c r="D15" s="19">
        <f>+C7+INT(MAX(F21:F1588))*C8+D11+D12*INT(MAX(F21:F4023))+D13*INT(MAX(F21:F4050)^2)</f>
        <v>59892.616671624652</v>
      </c>
      <c r="E15" s="22" t="s">
        <v>57</v>
      </c>
      <c r="F15" s="15">
        <v>1</v>
      </c>
      <c r="V15">
        <v>-4000</v>
      </c>
      <c r="W15">
        <f t="shared" si="0"/>
        <v>-1.506514221845987E-2</v>
      </c>
    </row>
    <row r="16" spans="1:23" x14ac:dyDescent="0.2">
      <c r="A16" s="24" t="s">
        <v>7</v>
      </c>
      <c r="B16" s="14"/>
      <c r="C16" s="25">
        <f ca="1">+C8+C12</f>
        <v>0.78098921297295587</v>
      </c>
      <c r="D16" s="19">
        <f>+C8+D12+2*D13*MAX(F21:F896)</f>
        <v>0.78098336278805736</v>
      </c>
      <c r="E16" s="22" t="s">
        <v>50</v>
      </c>
      <c r="F16" s="23">
        <f ca="1">NOW()+15018.5+$C$5/24</f>
        <v>60320.817957754625</v>
      </c>
      <c r="V16">
        <v>-2000</v>
      </c>
      <c r="W16">
        <f t="shared" si="0"/>
        <v>-6.657883222207929E-3</v>
      </c>
    </row>
    <row r="17" spans="1:23" ht="13.5" thickBot="1" x14ac:dyDescent="0.25">
      <c r="A17" s="22" t="s">
        <v>45</v>
      </c>
      <c r="B17" s="14"/>
      <c r="C17" s="14">
        <f>COUNT(C21:C2191)</f>
        <v>104</v>
      </c>
      <c r="E17" s="22" t="s">
        <v>58</v>
      </c>
      <c r="F17" s="23">
        <f ca="1">ROUND(2*(F16-$C$7)/$C$8,0)/2+F15</f>
        <v>24437</v>
      </c>
      <c r="V17">
        <v>0</v>
      </c>
      <c r="W17">
        <f t="shared" si="0"/>
        <v>-6.4438225047483162E-4</v>
      </c>
    </row>
    <row r="18" spans="1:23" ht="14.25" thickTop="1" thickBot="1" x14ac:dyDescent="0.25">
      <c r="A18" s="24" t="s">
        <v>8</v>
      </c>
      <c r="B18" s="14"/>
      <c r="C18" s="27">
        <f ca="1">+C15</f>
        <v>59892.645369729958</v>
      </c>
      <c r="D18" s="28">
        <f ca="1">+C16</f>
        <v>0.78098921297295587</v>
      </c>
      <c r="E18" s="22" t="s">
        <v>51</v>
      </c>
      <c r="F18" s="19">
        <f ca="1">ROUND(2*(F16-$C$15)/$C$16,0)/2+F15</f>
        <v>549</v>
      </c>
      <c r="V18">
        <v>2000</v>
      </c>
      <c r="W18">
        <f t="shared" si="0"/>
        <v>2.9753606967394242E-3</v>
      </c>
    </row>
    <row r="19" spans="1:23" ht="14.25" thickTop="1" thickBot="1" x14ac:dyDescent="0.25">
      <c r="A19" s="5" t="s">
        <v>391</v>
      </c>
      <c r="C19" s="67">
        <f>+D15</f>
        <v>59892.616671624652</v>
      </c>
      <c r="D19" s="68">
        <f>+D16</f>
        <v>0.78098336278805736</v>
      </c>
      <c r="E19" s="22" t="s">
        <v>52</v>
      </c>
      <c r="F19" s="26">
        <f ca="1">+$C$15+$C$16*F18-15018.5-$C$5/24</f>
        <v>45303.304280985445</v>
      </c>
      <c r="V19">
        <v>4000</v>
      </c>
      <c r="W19">
        <f t="shared" si="0"/>
        <v>4.2013456194348372E-3</v>
      </c>
    </row>
    <row r="20" spans="1:23" ht="15" thickBot="1" x14ac:dyDescent="0.25">
      <c r="A20" s="4" t="s">
        <v>9</v>
      </c>
      <c r="B20" s="4" t="s">
        <v>10</v>
      </c>
      <c r="C20" s="4" t="s">
        <v>11</v>
      </c>
      <c r="D20" s="4" t="s">
        <v>16</v>
      </c>
      <c r="E20" s="4" t="s">
        <v>12</v>
      </c>
      <c r="F20" s="4" t="s">
        <v>13</v>
      </c>
      <c r="G20" s="61" t="s">
        <v>14</v>
      </c>
      <c r="H20" s="7" t="s">
        <v>68</v>
      </c>
      <c r="I20" s="7" t="s">
        <v>70</v>
      </c>
      <c r="J20" s="7" t="s">
        <v>60</v>
      </c>
      <c r="K20" s="7" t="s">
        <v>64</v>
      </c>
      <c r="L20" s="7" t="s">
        <v>384</v>
      </c>
      <c r="M20" s="7" t="s">
        <v>385</v>
      </c>
      <c r="N20" s="7" t="s">
        <v>386</v>
      </c>
      <c r="O20" s="7" t="s">
        <v>26</v>
      </c>
      <c r="P20" s="6" t="s">
        <v>25</v>
      </c>
      <c r="Q20" s="4" t="s">
        <v>18</v>
      </c>
      <c r="R20" s="6" t="s">
        <v>389</v>
      </c>
      <c r="S20" s="6" t="s">
        <v>388</v>
      </c>
      <c r="T20" s="6" t="s">
        <v>390</v>
      </c>
      <c r="U20" s="59" t="s">
        <v>387</v>
      </c>
      <c r="V20">
        <v>6000</v>
      </c>
      <c r="W20">
        <f t="shared" si="0"/>
        <v>3.0335725176114103E-3</v>
      </c>
    </row>
    <row r="21" spans="1:23" x14ac:dyDescent="0.2">
      <c r="A21" s="35" t="s">
        <v>76</v>
      </c>
      <c r="B21" s="32" t="s">
        <v>44</v>
      </c>
      <c r="C21" s="33">
        <v>19675.843000000001</v>
      </c>
      <c r="D21" s="33" t="s">
        <v>70</v>
      </c>
      <c r="E21" s="31">
        <f t="shared" ref="E21:E52" si="1">+(C21-C$7)/C$8</f>
        <v>-27606.407337304543</v>
      </c>
      <c r="F21" s="62">
        <f t="shared" ref="F21:F33" si="2">ROUND(2*E21,0)/2+0.5</f>
        <v>-27606</v>
      </c>
      <c r="G21" s="33">
        <f t="shared" ref="G21:G52" si="3">+C21-(C$7+F21*C$8)</f>
        <v>-0.31812849999550963</v>
      </c>
      <c r="H21" s="31">
        <f t="shared" ref="H21:H60" si="4">+G21</f>
        <v>-0.31812849999550963</v>
      </c>
      <c r="I21" s="31"/>
      <c r="L21" s="31"/>
      <c r="M21" s="31"/>
      <c r="N21" s="31"/>
      <c r="O21" s="31"/>
      <c r="P21" s="31">
        <f>+D$11+D$12*F21+D$13*F21^2</f>
        <v>-0.2951609666059003</v>
      </c>
      <c r="Q21" s="34">
        <f t="shared" ref="Q21:Q52" si="5">+C21-15018.5</f>
        <v>4657.3430000000008</v>
      </c>
      <c r="R21" s="31">
        <f>+(P21-G21)^2</f>
        <v>5.2750759000281936E-4</v>
      </c>
      <c r="S21" s="17">
        <v>0.2</v>
      </c>
      <c r="T21">
        <f>+S21*R21</f>
        <v>1.0550151800056388E-4</v>
      </c>
      <c r="V21">
        <v>8000</v>
      </c>
      <c r="W21">
        <f t="shared" si="0"/>
        <v>-5.2795860873085937E-4</v>
      </c>
    </row>
    <row r="22" spans="1:23" x14ac:dyDescent="0.2">
      <c r="A22" s="35" t="s">
        <v>81</v>
      </c>
      <c r="B22" s="32" t="s">
        <v>44</v>
      </c>
      <c r="C22" s="33">
        <v>23640.26</v>
      </c>
      <c r="D22" s="33" t="s">
        <v>70</v>
      </c>
      <c r="E22" s="31">
        <f t="shared" si="1"/>
        <v>-22530.298359689128</v>
      </c>
      <c r="F22" s="62">
        <f t="shared" si="2"/>
        <v>-22530</v>
      </c>
      <c r="G22" s="33">
        <f t="shared" si="3"/>
        <v>-0.23301749999882304</v>
      </c>
      <c r="H22" s="31">
        <f t="shared" si="4"/>
        <v>-0.23301749999882304</v>
      </c>
      <c r="I22" s="31"/>
      <c r="J22" s="31"/>
      <c r="L22" s="31"/>
      <c r="M22" s="31"/>
      <c r="N22" s="31"/>
      <c r="O22" s="31"/>
      <c r="P22" s="31">
        <f t="shared" ref="P22:P85" si="6">+D$11+D$12*F22+D$13*F22^2</f>
        <v>-0.20678784457744406</v>
      </c>
      <c r="Q22" s="34">
        <f t="shared" si="5"/>
        <v>8621.7599999999984</v>
      </c>
      <c r="R22" s="31">
        <f t="shared" ref="R22:R85" si="7">+(P22-G22)^2</f>
        <v>6.8799482352427561E-4</v>
      </c>
      <c r="S22" s="17">
        <v>0.2</v>
      </c>
      <c r="T22">
        <f t="shared" ref="T22:T85" si="8">+S22*R22</f>
        <v>1.3759896470485512E-4</v>
      </c>
      <c r="V22">
        <v>10000</v>
      </c>
      <c r="W22">
        <f t="shared" si="0"/>
        <v>-6.4832477595919737E-3</v>
      </c>
    </row>
    <row r="23" spans="1:23" x14ac:dyDescent="0.2">
      <c r="A23" s="35" t="s">
        <v>81</v>
      </c>
      <c r="B23" s="32" t="s">
        <v>44</v>
      </c>
      <c r="C23" s="33">
        <v>23643.39</v>
      </c>
      <c r="D23" s="33" t="s">
        <v>70</v>
      </c>
      <c r="E23" s="31">
        <f t="shared" si="1"/>
        <v>-22526.290652856082</v>
      </c>
      <c r="F23" s="62">
        <f t="shared" si="2"/>
        <v>-22526</v>
      </c>
      <c r="G23" s="33">
        <f t="shared" si="3"/>
        <v>-0.22699849999844446</v>
      </c>
      <c r="H23" s="31">
        <f t="shared" si="4"/>
        <v>-0.22699849999844446</v>
      </c>
      <c r="I23" s="31"/>
      <c r="J23" s="31"/>
      <c r="L23" s="31"/>
      <c r="M23" s="31"/>
      <c r="N23" s="31"/>
      <c r="O23" s="31"/>
      <c r="P23" s="31">
        <f t="shared" si="6"/>
        <v>-0.20672428475274876</v>
      </c>
      <c r="Q23" s="34">
        <f t="shared" si="5"/>
        <v>8624.89</v>
      </c>
      <c r="R23" s="31">
        <f t="shared" si="7"/>
        <v>4.110438038287999E-4</v>
      </c>
      <c r="S23" s="17">
        <v>0.2</v>
      </c>
      <c r="T23">
        <f t="shared" si="8"/>
        <v>8.2208760765759982E-5</v>
      </c>
      <c r="V23">
        <v>12000</v>
      </c>
      <c r="W23">
        <f t="shared" si="0"/>
        <v>-1.4832294934971926E-2</v>
      </c>
    </row>
    <row r="24" spans="1:23" x14ac:dyDescent="0.2">
      <c r="A24" s="35" t="s">
        <v>81</v>
      </c>
      <c r="B24" s="32" t="s">
        <v>44</v>
      </c>
      <c r="C24" s="33">
        <v>23644.2</v>
      </c>
      <c r="D24" s="33" t="s">
        <v>70</v>
      </c>
      <c r="E24" s="31">
        <f t="shared" si="1"/>
        <v>-22525.253514666059</v>
      </c>
      <c r="F24" s="62">
        <f t="shared" si="2"/>
        <v>-22525</v>
      </c>
      <c r="G24" s="33">
        <f t="shared" si="3"/>
        <v>-0.1979937499963853</v>
      </c>
      <c r="H24" s="31">
        <f t="shared" si="4"/>
        <v>-0.1979937499963853</v>
      </c>
      <c r="I24" s="31"/>
      <c r="J24" s="31"/>
      <c r="L24" s="31"/>
      <c r="M24" s="31"/>
      <c r="N24" s="31"/>
      <c r="O24" s="31"/>
      <c r="P24" s="31">
        <f t="shared" si="6"/>
        <v>-0.20670839629267371</v>
      </c>
      <c r="Q24" s="34">
        <f t="shared" si="5"/>
        <v>8625.7000000000007</v>
      </c>
      <c r="R24" s="31">
        <f t="shared" si="7"/>
        <v>7.5945060069413181E-5</v>
      </c>
      <c r="S24" s="17">
        <v>0.2</v>
      </c>
      <c r="T24">
        <f t="shared" si="8"/>
        <v>1.5189012013882637E-5</v>
      </c>
      <c r="V24">
        <v>14000</v>
      </c>
      <c r="W24">
        <f t="shared" si="0"/>
        <v>-2.5575100134870729E-2</v>
      </c>
    </row>
    <row r="25" spans="1:23" x14ac:dyDescent="0.2">
      <c r="A25" s="35" t="s">
        <v>81</v>
      </c>
      <c r="B25" s="32" t="s">
        <v>44</v>
      </c>
      <c r="C25" s="33">
        <v>23651.23</v>
      </c>
      <c r="D25" s="33" t="s">
        <v>70</v>
      </c>
      <c r="E25" s="31">
        <f t="shared" si="1"/>
        <v>-22516.252179510691</v>
      </c>
      <c r="F25" s="62">
        <f t="shared" si="2"/>
        <v>-22516</v>
      </c>
      <c r="G25" s="33">
        <f t="shared" si="3"/>
        <v>-0.19695099999808008</v>
      </c>
      <c r="H25" s="31">
        <f t="shared" si="4"/>
        <v>-0.19695099999808008</v>
      </c>
      <c r="I25" s="31"/>
      <c r="J25" s="31"/>
      <c r="L25" s="31"/>
      <c r="M25" s="31"/>
      <c r="N25" s="31"/>
      <c r="O25" s="31"/>
      <c r="P25" s="31">
        <f t="shared" si="6"/>
        <v>-0.20656542708177594</v>
      </c>
      <c r="Q25" s="34">
        <f t="shared" si="5"/>
        <v>8632.73</v>
      </c>
      <c r="R25" s="31">
        <f t="shared" si="7"/>
        <v>9.2437208147704567E-5</v>
      </c>
      <c r="S25" s="17">
        <v>0.2</v>
      </c>
      <c r="T25">
        <f t="shared" si="8"/>
        <v>1.8487441629540915E-5</v>
      </c>
      <c r="V25">
        <v>16000</v>
      </c>
      <c r="W25">
        <f t="shared" si="0"/>
        <v>-3.8711663359288363E-2</v>
      </c>
    </row>
    <row r="26" spans="1:23" x14ac:dyDescent="0.2">
      <c r="A26" s="35" t="s">
        <v>81</v>
      </c>
      <c r="B26" s="32" t="s">
        <v>44</v>
      </c>
      <c r="C26" s="33">
        <v>23654.35</v>
      </c>
      <c r="D26" s="33" t="s">
        <v>70</v>
      </c>
      <c r="E26" s="31">
        <f t="shared" si="1"/>
        <v>-22512.257276852837</v>
      </c>
      <c r="F26" s="62">
        <f t="shared" si="2"/>
        <v>-22512</v>
      </c>
      <c r="G26" s="33">
        <f t="shared" si="3"/>
        <v>-0.20093199999973876</v>
      </c>
      <c r="H26" s="31">
        <f t="shared" si="4"/>
        <v>-0.20093199999973876</v>
      </c>
      <c r="I26" s="31"/>
      <c r="J26" s="31"/>
      <c r="L26" s="31"/>
      <c r="M26" s="31"/>
      <c r="N26" s="31"/>
      <c r="O26" s="31"/>
      <c r="P26" s="31">
        <f t="shared" si="6"/>
        <v>-0.20650190076969294</v>
      </c>
      <c r="Q26" s="34">
        <f t="shared" si="5"/>
        <v>8635.8499999999985</v>
      </c>
      <c r="R26" s="31">
        <f t="shared" si="7"/>
        <v>3.1023794587136083E-5</v>
      </c>
      <c r="S26" s="17">
        <v>0.2</v>
      </c>
      <c r="T26">
        <f t="shared" si="8"/>
        <v>6.2047589174272165E-6</v>
      </c>
      <c r="V26">
        <v>18000</v>
      </c>
      <c r="W26">
        <f t="shared" si="0"/>
        <v>-5.4241984608224846E-2</v>
      </c>
    </row>
    <row r="27" spans="1:23" x14ac:dyDescent="0.2">
      <c r="A27" s="35" t="s">
        <v>81</v>
      </c>
      <c r="B27" s="32" t="s">
        <v>44</v>
      </c>
      <c r="C27" s="33">
        <v>23661.35</v>
      </c>
      <c r="D27" s="33" t="s">
        <v>70</v>
      </c>
      <c r="E27" s="31">
        <f t="shared" si="1"/>
        <v>-22503.294354223024</v>
      </c>
      <c r="F27" s="62">
        <f t="shared" si="2"/>
        <v>-22503</v>
      </c>
      <c r="G27" s="33">
        <f t="shared" si="3"/>
        <v>-0.22988925000026939</v>
      </c>
      <c r="H27" s="31">
        <f t="shared" si="4"/>
        <v>-0.22988925000026939</v>
      </c>
      <c r="I27" s="31"/>
      <c r="J27" s="31"/>
      <c r="L27" s="31"/>
      <c r="M27" s="31"/>
      <c r="N27" s="31"/>
      <c r="O27" s="31"/>
      <c r="P27" s="31">
        <f t="shared" si="6"/>
        <v>-0.20635900157621739</v>
      </c>
      <c r="Q27" s="34">
        <f t="shared" si="5"/>
        <v>8642.8499999999985</v>
      </c>
      <c r="R27" s="31">
        <f t="shared" si="7"/>
        <v>5.536725908976012E-4</v>
      </c>
      <c r="S27" s="17">
        <v>0.2</v>
      </c>
      <c r="T27">
        <f t="shared" si="8"/>
        <v>1.1073451817952025E-4</v>
      </c>
      <c r="V27">
        <v>20000</v>
      </c>
      <c r="W27">
        <f t="shared" si="0"/>
        <v>-7.2166063881680176E-2</v>
      </c>
    </row>
    <row r="28" spans="1:23" x14ac:dyDescent="0.2">
      <c r="A28" s="35" t="s">
        <v>81</v>
      </c>
      <c r="B28" s="32" t="s">
        <v>44</v>
      </c>
      <c r="C28" s="33">
        <v>23662.15</v>
      </c>
      <c r="D28" s="33" t="s">
        <v>70</v>
      </c>
      <c r="E28" s="31">
        <f t="shared" si="1"/>
        <v>-22502.270020208187</v>
      </c>
      <c r="F28" s="62">
        <f t="shared" si="2"/>
        <v>-22502</v>
      </c>
      <c r="G28" s="33">
        <f t="shared" si="3"/>
        <v>-0.21088449999660952</v>
      </c>
      <c r="H28" s="31">
        <f t="shared" si="4"/>
        <v>-0.21088449999660952</v>
      </c>
      <c r="I28" s="31"/>
      <c r="J28" s="31"/>
      <c r="L28" s="31"/>
      <c r="M28" s="31"/>
      <c r="N28" s="31"/>
      <c r="O28" s="31"/>
      <c r="P28" s="31">
        <f t="shared" si="6"/>
        <v>-0.206343126880251</v>
      </c>
      <c r="Q28" s="34">
        <f t="shared" si="5"/>
        <v>8643.6500000000015</v>
      </c>
      <c r="R28" s="31">
        <f t="shared" si="7"/>
        <v>2.0624069781983907E-5</v>
      </c>
      <c r="S28" s="17">
        <v>0.2</v>
      </c>
      <c r="T28">
        <f t="shared" si="8"/>
        <v>4.1248139563967817E-6</v>
      </c>
      <c r="V28">
        <v>22000</v>
      </c>
      <c r="W28">
        <f t="shared" si="0"/>
        <v>-9.2483901179654326E-2</v>
      </c>
    </row>
    <row r="29" spans="1:23" x14ac:dyDescent="0.2">
      <c r="A29" s="35" t="s">
        <v>81</v>
      </c>
      <c r="B29" s="32" t="s">
        <v>54</v>
      </c>
      <c r="C29" s="33">
        <v>23663.32</v>
      </c>
      <c r="D29" s="33" t="s">
        <v>70</v>
      </c>
      <c r="E29" s="31">
        <f t="shared" si="1"/>
        <v>-22500.77193171149</v>
      </c>
      <c r="F29" s="62">
        <f t="shared" si="2"/>
        <v>-22500.5</v>
      </c>
      <c r="G29" s="33">
        <f t="shared" si="3"/>
        <v>-0.21237737499905052</v>
      </c>
      <c r="H29" s="31">
        <f t="shared" si="4"/>
        <v>-0.21237737499905052</v>
      </c>
      <c r="I29" s="31"/>
      <c r="J29" s="31"/>
      <c r="L29" s="31"/>
      <c r="M29" s="31"/>
      <c r="N29" s="31"/>
      <c r="O29" s="31"/>
      <c r="P29" s="31">
        <f t="shared" si="6"/>
        <v>-0.20631931595837544</v>
      </c>
      <c r="Q29" s="34">
        <f t="shared" si="5"/>
        <v>8644.82</v>
      </c>
      <c r="R29" s="31">
        <f t="shared" si="7"/>
        <v>3.6700079340305055E-5</v>
      </c>
      <c r="S29" s="17">
        <v>0.2</v>
      </c>
      <c r="T29">
        <f t="shared" si="8"/>
        <v>7.3400158680610114E-6</v>
      </c>
      <c r="V29">
        <v>24000</v>
      </c>
      <c r="W29">
        <f t="shared" si="0"/>
        <v>-0.11519549650214733</v>
      </c>
    </row>
    <row r="30" spans="1:23" x14ac:dyDescent="0.2">
      <c r="A30" s="35" t="s">
        <v>81</v>
      </c>
      <c r="B30" s="32" t="s">
        <v>44</v>
      </c>
      <c r="C30" s="33">
        <v>23665.27</v>
      </c>
      <c r="D30" s="33" t="s">
        <v>70</v>
      </c>
      <c r="E30" s="31">
        <f t="shared" si="1"/>
        <v>-22498.275117550329</v>
      </c>
      <c r="F30" s="62">
        <f t="shared" si="2"/>
        <v>-22498</v>
      </c>
      <c r="G30" s="33">
        <f t="shared" si="3"/>
        <v>-0.21486549999826821</v>
      </c>
      <c r="H30" s="31">
        <f t="shared" si="4"/>
        <v>-0.21486549999826821</v>
      </c>
      <c r="I30" s="31"/>
      <c r="J30" s="31"/>
      <c r="L30" s="31"/>
      <c r="M30" s="31"/>
      <c r="N30" s="31"/>
      <c r="O30" s="31"/>
      <c r="P30" s="31">
        <f t="shared" si="6"/>
        <v>-0.20627963408078037</v>
      </c>
      <c r="Q30" s="34">
        <f t="shared" si="5"/>
        <v>8646.77</v>
      </c>
      <c r="R30" s="31">
        <f t="shared" si="7"/>
        <v>7.3717093553079196E-5</v>
      </c>
      <c r="S30" s="17">
        <v>0.2</v>
      </c>
      <c r="T30">
        <f t="shared" si="8"/>
        <v>1.4743418710615839E-5</v>
      </c>
      <c r="V30">
        <v>26000</v>
      </c>
      <c r="W30">
        <f t="shared" si="0"/>
        <v>-0.14030084984915919</v>
      </c>
    </row>
    <row r="31" spans="1:23" x14ac:dyDescent="0.2">
      <c r="A31" s="35" t="s">
        <v>81</v>
      </c>
      <c r="B31" s="32" t="s">
        <v>44</v>
      </c>
      <c r="C31" s="33">
        <v>23669.15</v>
      </c>
      <c r="D31" s="33" t="s">
        <v>70</v>
      </c>
      <c r="E31" s="31">
        <f t="shared" si="1"/>
        <v>-22493.307097578374</v>
      </c>
      <c r="F31" s="62">
        <f t="shared" si="2"/>
        <v>-22493</v>
      </c>
      <c r="G31" s="33">
        <f t="shared" si="3"/>
        <v>-0.23984174999714014</v>
      </c>
      <c r="H31" s="31">
        <f t="shared" si="4"/>
        <v>-0.23984174999714014</v>
      </c>
      <c r="I31" s="31"/>
      <c r="J31" s="31"/>
      <c r="L31" s="31"/>
      <c r="M31" s="31"/>
      <c r="N31" s="31"/>
      <c r="O31" s="31"/>
      <c r="P31" s="31">
        <f t="shared" si="6"/>
        <v>-0.20620028154633097</v>
      </c>
      <c r="Q31" s="34">
        <f t="shared" si="5"/>
        <v>8650.6500000000015</v>
      </c>
      <c r="R31" s="31">
        <f t="shared" si="7"/>
        <v>1.1317483995267892E-3</v>
      </c>
      <c r="S31" s="17">
        <v>0.2</v>
      </c>
      <c r="T31">
        <f t="shared" si="8"/>
        <v>2.2634967990535786E-4</v>
      </c>
      <c r="V31">
        <v>28000</v>
      </c>
      <c r="W31">
        <f t="shared" si="0"/>
        <v>-0.16779996122068988</v>
      </c>
    </row>
    <row r="32" spans="1:23" x14ac:dyDescent="0.2">
      <c r="A32" s="35" t="s">
        <v>81</v>
      </c>
      <c r="B32" s="32" t="s">
        <v>44</v>
      </c>
      <c r="C32" s="33">
        <v>23676.2</v>
      </c>
      <c r="D32" s="33" t="s">
        <v>70</v>
      </c>
      <c r="E32" s="31">
        <f t="shared" si="1"/>
        <v>-22484.280154072636</v>
      </c>
      <c r="F32" s="62">
        <f t="shared" si="2"/>
        <v>-22484</v>
      </c>
      <c r="G32" s="33">
        <f t="shared" si="3"/>
        <v>-0.21879899999839836</v>
      </c>
      <c r="H32" s="31">
        <f t="shared" si="4"/>
        <v>-0.21879899999839836</v>
      </c>
      <c r="I32" s="31"/>
      <c r="J32" s="31"/>
      <c r="L32" s="31"/>
      <c r="M32" s="31"/>
      <c r="N32" s="31"/>
      <c r="O32" s="31"/>
      <c r="P32" s="31">
        <f t="shared" si="6"/>
        <v>-0.20605748468601096</v>
      </c>
      <c r="Q32" s="34">
        <f t="shared" si="5"/>
        <v>8657.7000000000007</v>
      </c>
      <c r="R32" s="31">
        <f t="shared" si="7"/>
        <v>1.6234621245580266E-4</v>
      </c>
      <c r="S32" s="17">
        <v>0.2</v>
      </c>
      <c r="T32">
        <f t="shared" si="8"/>
        <v>3.2469242491160531E-5</v>
      </c>
      <c r="V32">
        <v>30000</v>
      </c>
      <c r="W32">
        <f t="shared" si="0"/>
        <v>-0.19769283061673942</v>
      </c>
    </row>
    <row r="33" spans="1:23" x14ac:dyDescent="0.2">
      <c r="A33" s="35" t="s">
        <v>81</v>
      </c>
      <c r="B33" s="32" t="s">
        <v>54</v>
      </c>
      <c r="C33" s="33">
        <v>23678.17</v>
      </c>
      <c r="D33" s="33" t="s">
        <v>70</v>
      </c>
      <c r="E33" s="31">
        <f t="shared" si="1"/>
        <v>-22481.757731561109</v>
      </c>
      <c r="F33" s="62">
        <f t="shared" si="2"/>
        <v>-22481.5</v>
      </c>
      <c r="G33" s="33">
        <f t="shared" si="3"/>
        <v>-0.20128712500081747</v>
      </c>
      <c r="H33" s="31">
        <f t="shared" si="4"/>
        <v>-0.20128712500081747</v>
      </c>
      <c r="I33" s="31"/>
      <c r="J33" s="31"/>
      <c r="L33" s="31"/>
      <c r="M33" s="31"/>
      <c r="N33" s="31"/>
      <c r="O33" s="31"/>
      <c r="P33" s="31">
        <f t="shared" si="6"/>
        <v>-0.20601782749404551</v>
      </c>
      <c r="Q33" s="34">
        <f t="shared" si="5"/>
        <v>8659.6699999999983</v>
      </c>
      <c r="R33" s="31">
        <f t="shared" si="7"/>
        <v>2.2379546079434042E-5</v>
      </c>
      <c r="S33" s="17">
        <v>0.2</v>
      </c>
      <c r="T33">
        <f t="shared" si="8"/>
        <v>4.4759092158868086E-6</v>
      </c>
      <c r="V33">
        <v>32000</v>
      </c>
      <c r="W33">
        <f t="shared" si="0"/>
        <v>-0.22997945803730779</v>
      </c>
    </row>
    <row r="34" spans="1:23" x14ac:dyDescent="0.2">
      <c r="A34" s="35" t="s">
        <v>81</v>
      </c>
      <c r="B34" s="32" t="s">
        <v>44</v>
      </c>
      <c r="C34" s="33">
        <v>23680.13</v>
      </c>
      <c r="D34" s="33" t="s">
        <v>70</v>
      </c>
      <c r="E34" s="31">
        <f t="shared" si="1"/>
        <v>-22479.248113224756</v>
      </c>
      <c r="F34" s="31">
        <f>ROUND(2*E34,0)/2</f>
        <v>-22479</v>
      </c>
      <c r="G34" s="33">
        <f t="shared" si="3"/>
        <v>-0.19377524999799789</v>
      </c>
      <c r="H34" s="31">
        <f t="shared" si="4"/>
        <v>-0.19377524999799789</v>
      </c>
      <c r="I34" s="31"/>
      <c r="J34" s="31"/>
      <c r="L34" s="31"/>
      <c r="M34" s="31"/>
      <c r="N34" s="31"/>
      <c r="O34" s="31"/>
      <c r="P34" s="31">
        <f t="shared" si="6"/>
        <v>-0.20597817404232702</v>
      </c>
      <c r="Q34" s="34">
        <f t="shared" si="5"/>
        <v>8661.630000000001</v>
      </c>
      <c r="R34" s="31">
        <f t="shared" si="7"/>
        <v>1.4891135523166594E-4</v>
      </c>
      <c r="S34" s="17">
        <v>0.2</v>
      </c>
      <c r="T34">
        <f t="shared" si="8"/>
        <v>2.9782271046333189E-5</v>
      </c>
      <c r="V34">
        <v>34000</v>
      </c>
      <c r="W34">
        <f t="shared" si="0"/>
        <v>-0.26465984348239496</v>
      </c>
    </row>
    <row r="35" spans="1:23" x14ac:dyDescent="0.2">
      <c r="A35" s="35" t="s">
        <v>81</v>
      </c>
      <c r="B35" s="32" t="s">
        <v>44</v>
      </c>
      <c r="C35" s="33">
        <v>23694.15</v>
      </c>
      <c r="D35" s="33" t="s">
        <v>70</v>
      </c>
      <c r="E35" s="31">
        <f t="shared" si="1"/>
        <v>-22461.296659614763</v>
      </c>
      <c r="F35" s="62">
        <f>ROUND(2*E35,0)/2+0.5</f>
        <v>-22461</v>
      </c>
      <c r="G35" s="33">
        <f t="shared" si="3"/>
        <v>-0.2316897499949846</v>
      </c>
      <c r="H35" s="31">
        <f t="shared" si="4"/>
        <v>-0.2316897499949846</v>
      </c>
      <c r="I35" s="31"/>
      <c r="J35" s="31"/>
      <c r="L35" s="31"/>
      <c r="M35" s="31"/>
      <c r="N35" s="31"/>
      <c r="O35" s="31"/>
      <c r="P35" s="31">
        <f t="shared" si="6"/>
        <v>-0.20569277960204252</v>
      </c>
      <c r="Q35" s="34">
        <f t="shared" si="5"/>
        <v>8675.6500000000015</v>
      </c>
      <c r="R35" s="31">
        <f t="shared" si="7"/>
        <v>6.7584246961150687E-4</v>
      </c>
      <c r="S35" s="17">
        <v>0.2</v>
      </c>
      <c r="T35">
        <f t="shared" si="8"/>
        <v>1.3516849392230138E-4</v>
      </c>
    </row>
    <row r="36" spans="1:23" x14ac:dyDescent="0.2">
      <c r="A36" s="35" t="s">
        <v>81</v>
      </c>
      <c r="B36" s="17" t="s">
        <v>44</v>
      </c>
      <c r="C36" s="46">
        <v>23697.3</v>
      </c>
      <c r="D36" s="46" t="s">
        <v>70</v>
      </c>
      <c r="E36" s="31">
        <f t="shared" si="1"/>
        <v>-22457.263344431351</v>
      </c>
      <c r="F36" s="62">
        <f>ROUND(2*E36,0)/2+0.5</f>
        <v>-22457</v>
      </c>
      <c r="G36" s="33">
        <f t="shared" si="3"/>
        <v>-0.20567074999780743</v>
      </c>
      <c r="H36" s="31">
        <f t="shared" si="4"/>
        <v>-0.20567074999780743</v>
      </c>
      <c r="I36" s="31"/>
      <c r="J36" s="31"/>
      <c r="L36" s="31"/>
      <c r="M36" s="31"/>
      <c r="N36" s="31"/>
      <c r="O36" s="31"/>
      <c r="P36" s="31">
        <f t="shared" si="6"/>
        <v>-0.20562938494665089</v>
      </c>
      <c r="Q36" s="34">
        <f t="shared" si="5"/>
        <v>8678.7999999999993</v>
      </c>
      <c r="R36" s="31">
        <f t="shared" si="7"/>
        <v>1.7110674571830784E-9</v>
      </c>
      <c r="S36" s="17">
        <v>0.2</v>
      </c>
      <c r="T36">
        <f t="shared" si="8"/>
        <v>3.4221349143661569E-10</v>
      </c>
    </row>
    <row r="37" spans="1:23" x14ac:dyDescent="0.2">
      <c r="A37" s="35" t="s">
        <v>81</v>
      </c>
      <c r="B37" s="17" t="s">
        <v>44</v>
      </c>
      <c r="C37" s="46">
        <v>23733.200000000001</v>
      </c>
      <c r="D37" s="46" t="s">
        <v>70</v>
      </c>
      <c r="E37" s="31">
        <f t="shared" si="1"/>
        <v>-22411.296355515602</v>
      </c>
      <c r="F37" s="62">
        <f>ROUND(2*E37,0)/2+0.5</f>
        <v>-22411</v>
      </c>
      <c r="G37" s="33">
        <f t="shared" si="3"/>
        <v>-0.23145224999825587</v>
      </c>
      <c r="H37" s="31">
        <f t="shared" si="4"/>
        <v>-0.23145224999825587</v>
      </c>
      <c r="I37" s="31"/>
      <c r="J37" s="31"/>
      <c r="L37" s="31"/>
      <c r="M37" s="31"/>
      <c r="N37" s="31"/>
      <c r="O37" s="31"/>
      <c r="P37" s="31">
        <f t="shared" si="6"/>
        <v>-0.20490103461507936</v>
      </c>
      <c r="Q37" s="34">
        <f t="shared" si="5"/>
        <v>8714.7000000000007</v>
      </c>
      <c r="R37" s="31">
        <f t="shared" si="7"/>
        <v>7.0496703832382884E-4</v>
      </c>
      <c r="S37" s="17">
        <v>0.2</v>
      </c>
      <c r="T37">
        <f t="shared" si="8"/>
        <v>1.4099340766476578E-4</v>
      </c>
    </row>
    <row r="38" spans="1:23" x14ac:dyDescent="0.2">
      <c r="A38" s="35" t="s">
        <v>120</v>
      </c>
      <c r="B38" s="17" t="s">
        <v>54</v>
      </c>
      <c r="C38" s="46">
        <v>25098.418000000001</v>
      </c>
      <c r="D38" s="46" t="s">
        <v>70</v>
      </c>
      <c r="E38" s="31">
        <f t="shared" si="1"/>
        <v>-20663.24731168339</v>
      </c>
      <c r="F38" s="31">
        <f t="shared" ref="F38:F43" si="9">ROUND(2*E38,0)/2</f>
        <v>-20663</v>
      </c>
      <c r="G38" s="33">
        <f t="shared" si="3"/>
        <v>-0.19314924999707728</v>
      </c>
      <c r="H38" s="31">
        <f t="shared" si="4"/>
        <v>-0.19314924999707728</v>
      </c>
      <c r="I38" s="31"/>
      <c r="J38" s="31"/>
      <c r="L38" s="31"/>
      <c r="M38" s="31"/>
      <c r="N38" s="31"/>
      <c r="O38" s="31"/>
      <c r="P38" s="31">
        <f t="shared" si="6"/>
        <v>-0.17816204882963416</v>
      </c>
      <c r="Q38" s="34">
        <f t="shared" si="5"/>
        <v>10079.918000000001</v>
      </c>
      <c r="R38" s="31">
        <f t="shared" si="7"/>
        <v>2.2461619883340844E-4</v>
      </c>
      <c r="S38" s="17">
        <v>0.2</v>
      </c>
      <c r="T38">
        <f t="shared" si="8"/>
        <v>4.4923239766681691E-5</v>
      </c>
    </row>
    <row r="39" spans="1:23" x14ac:dyDescent="0.2">
      <c r="A39" s="35" t="s">
        <v>120</v>
      </c>
      <c r="B39" s="17" t="s">
        <v>54</v>
      </c>
      <c r="C39" s="46">
        <v>25145.294999999998</v>
      </c>
      <c r="D39" s="46" t="s">
        <v>70</v>
      </c>
      <c r="E39" s="31">
        <f t="shared" si="1"/>
        <v>-20603.225179666584</v>
      </c>
      <c r="F39" s="31">
        <f t="shared" si="9"/>
        <v>-20603</v>
      </c>
      <c r="G39" s="33">
        <f t="shared" si="3"/>
        <v>-0.17586424999899464</v>
      </c>
      <c r="H39" s="31">
        <f t="shared" si="4"/>
        <v>-0.17586424999899464</v>
      </c>
      <c r="I39" s="31"/>
      <c r="J39" s="31"/>
      <c r="L39" s="31"/>
      <c r="M39" s="31"/>
      <c r="N39" s="31"/>
      <c r="O39" s="31"/>
      <c r="P39" s="31">
        <f t="shared" si="6"/>
        <v>-0.17727669403105148</v>
      </c>
      <c r="Q39" s="34">
        <f t="shared" si="5"/>
        <v>10126.794999999998</v>
      </c>
      <c r="R39" s="31">
        <f t="shared" si="7"/>
        <v>1.9949981436929895E-6</v>
      </c>
      <c r="S39" s="17">
        <v>0.2</v>
      </c>
      <c r="T39">
        <f t="shared" si="8"/>
        <v>3.9899962873859795E-7</v>
      </c>
    </row>
    <row r="40" spans="1:23" x14ac:dyDescent="0.2">
      <c r="A40" s="35" t="s">
        <v>120</v>
      </c>
      <c r="B40" s="17" t="s">
        <v>54</v>
      </c>
      <c r="C40" s="46">
        <v>25146.075000000001</v>
      </c>
      <c r="D40" s="46" t="s">
        <v>70</v>
      </c>
      <c r="E40" s="31">
        <f t="shared" si="1"/>
        <v>-20602.226454002117</v>
      </c>
      <c r="F40" s="31">
        <f t="shared" si="9"/>
        <v>-20602</v>
      </c>
      <c r="G40" s="33">
        <f t="shared" si="3"/>
        <v>-0.17685949999940931</v>
      </c>
      <c r="H40" s="31">
        <f t="shared" si="4"/>
        <v>-0.17685949999940931</v>
      </c>
      <c r="I40" s="31"/>
      <c r="J40" s="31"/>
      <c r="L40" s="31"/>
      <c r="M40" s="31"/>
      <c r="N40" s="31"/>
      <c r="O40" s="31"/>
      <c r="P40" s="31">
        <f t="shared" si="6"/>
        <v>-0.17726195637014669</v>
      </c>
      <c r="Q40" s="34">
        <f t="shared" si="5"/>
        <v>10127.575000000001</v>
      </c>
      <c r="R40" s="31">
        <f t="shared" si="7"/>
        <v>1.6197113034710403E-7</v>
      </c>
      <c r="S40" s="17">
        <v>0.2</v>
      </c>
      <c r="T40">
        <f t="shared" si="8"/>
        <v>3.2394226069420807E-8</v>
      </c>
    </row>
    <row r="41" spans="1:23" x14ac:dyDescent="0.2">
      <c r="A41" s="35" t="s">
        <v>130</v>
      </c>
      <c r="B41" s="17" t="s">
        <v>54</v>
      </c>
      <c r="C41" s="46">
        <v>25470.2</v>
      </c>
      <c r="D41" s="46" t="s">
        <v>70</v>
      </c>
      <c r="E41" s="31">
        <f t="shared" si="1"/>
        <v>-20187.2111258039</v>
      </c>
      <c r="F41" s="31">
        <f t="shared" si="9"/>
        <v>-20187</v>
      </c>
      <c r="G41" s="33">
        <f t="shared" si="3"/>
        <v>-0.16488824999760254</v>
      </c>
      <c r="H41" s="31">
        <f t="shared" si="4"/>
        <v>-0.16488824999760254</v>
      </c>
      <c r="I41" s="31"/>
      <c r="J41" s="31"/>
      <c r="L41" s="31"/>
      <c r="M41" s="31"/>
      <c r="N41" s="31"/>
      <c r="O41" s="31"/>
      <c r="P41" s="31">
        <f t="shared" si="6"/>
        <v>-0.17119748439283453</v>
      </c>
      <c r="Q41" s="34">
        <f t="shared" si="5"/>
        <v>10451.700000000001</v>
      </c>
      <c r="R41" s="31">
        <f t="shared" si="7"/>
        <v>3.9806438653978285E-5</v>
      </c>
      <c r="S41" s="17">
        <v>0.2</v>
      </c>
      <c r="T41">
        <f t="shared" si="8"/>
        <v>7.9612877307956567E-6</v>
      </c>
    </row>
    <row r="42" spans="1:23" x14ac:dyDescent="0.2">
      <c r="A42" s="35" t="s">
        <v>130</v>
      </c>
      <c r="B42" s="17" t="s">
        <v>54</v>
      </c>
      <c r="C42" s="46">
        <v>25484.23</v>
      </c>
      <c r="D42" s="46" t="s">
        <v>70</v>
      </c>
      <c r="E42" s="31">
        <f t="shared" si="1"/>
        <v>-20169.246868018723</v>
      </c>
      <c r="F42" s="31">
        <f t="shared" si="9"/>
        <v>-20169</v>
      </c>
      <c r="G42" s="33">
        <f t="shared" si="3"/>
        <v>-0.19280274999982794</v>
      </c>
      <c r="H42" s="31">
        <f t="shared" si="4"/>
        <v>-0.19280274999982794</v>
      </c>
      <c r="I42" s="31"/>
      <c r="J42" s="31"/>
      <c r="L42" s="31"/>
      <c r="M42" s="31"/>
      <c r="N42" s="31"/>
      <c r="O42" s="31"/>
      <c r="P42" s="31">
        <f t="shared" si="6"/>
        <v>-0.17093677917281491</v>
      </c>
      <c r="Q42" s="34">
        <f t="shared" si="5"/>
        <v>10465.73</v>
      </c>
      <c r="R42" s="31">
        <f t="shared" si="7"/>
        <v>4.7812068020778469E-4</v>
      </c>
      <c r="S42" s="17">
        <v>0.2</v>
      </c>
      <c r="T42">
        <f t="shared" si="8"/>
        <v>9.5624136041556944E-5</v>
      </c>
    </row>
    <row r="43" spans="1:23" x14ac:dyDescent="0.2">
      <c r="A43" s="35" t="s">
        <v>130</v>
      </c>
      <c r="B43" s="17" t="s">
        <v>54</v>
      </c>
      <c r="C43" s="46">
        <v>25491.27</v>
      </c>
      <c r="D43" s="46" t="s">
        <v>70</v>
      </c>
      <c r="E43" s="31">
        <f t="shared" si="1"/>
        <v>-20160.232728688166</v>
      </c>
      <c r="F43" s="31">
        <f t="shared" si="9"/>
        <v>-20160</v>
      </c>
      <c r="G43" s="33">
        <f t="shared" si="3"/>
        <v>-0.18175999999584747</v>
      </c>
      <c r="H43" s="31">
        <f t="shared" si="4"/>
        <v>-0.18175999999584747</v>
      </c>
      <c r="I43" s="31"/>
      <c r="J43" s="31"/>
      <c r="L43" s="31"/>
      <c r="M43" s="31"/>
      <c r="N43" s="31"/>
      <c r="O43" s="31"/>
      <c r="P43" s="31">
        <f t="shared" si="6"/>
        <v>-0.17080649927320513</v>
      </c>
      <c r="Q43" s="34">
        <f t="shared" si="5"/>
        <v>10472.77</v>
      </c>
      <c r="R43" s="31">
        <f t="shared" si="7"/>
        <v>1.1997917808092626E-4</v>
      </c>
      <c r="S43" s="17">
        <v>0.2</v>
      </c>
      <c r="T43">
        <f t="shared" si="8"/>
        <v>2.3995835616185255E-5</v>
      </c>
    </row>
    <row r="44" spans="1:23" x14ac:dyDescent="0.2">
      <c r="A44" s="35" t="s">
        <v>130</v>
      </c>
      <c r="B44" s="17" t="s">
        <v>54</v>
      </c>
      <c r="C44" s="46">
        <v>25495.16</v>
      </c>
      <c r="D44" s="46" t="s">
        <v>70</v>
      </c>
      <c r="E44" s="31">
        <f t="shared" si="1"/>
        <v>-20155.25190454103</v>
      </c>
      <c r="F44" s="62">
        <f>ROUND(2*E44,0)/2+0.5</f>
        <v>-20155</v>
      </c>
      <c r="G44" s="33">
        <f t="shared" si="3"/>
        <v>-0.19673624999632011</v>
      </c>
      <c r="H44" s="31">
        <f t="shared" si="4"/>
        <v>-0.19673624999632011</v>
      </c>
      <c r="I44" s="31"/>
      <c r="J44" s="31"/>
      <c r="L44" s="31"/>
      <c r="M44" s="31"/>
      <c r="N44" s="31"/>
      <c r="O44" s="31"/>
      <c r="P44" s="31">
        <f t="shared" si="6"/>
        <v>-0.17073414249658239</v>
      </c>
      <c r="Q44" s="34">
        <f t="shared" si="5"/>
        <v>10476.66</v>
      </c>
      <c r="R44" s="31">
        <f t="shared" si="7"/>
        <v>6.7610959442791654E-4</v>
      </c>
      <c r="S44" s="17">
        <v>0.2</v>
      </c>
      <c r="T44">
        <f t="shared" si="8"/>
        <v>1.352219188855833E-4</v>
      </c>
    </row>
    <row r="45" spans="1:23" x14ac:dyDescent="0.2">
      <c r="A45" s="35" t="s">
        <v>130</v>
      </c>
      <c r="B45" s="17" t="s">
        <v>54</v>
      </c>
      <c r="C45" s="46">
        <v>25502.21</v>
      </c>
      <c r="D45" s="46" t="s">
        <v>70</v>
      </c>
      <c r="E45" s="31">
        <f t="shared" si="1"/>
        <v>-20146.224961035292</v>
      </c>
      <c r="F45" s="31">
        <f t="shared" ref="F45:F76" si="10">ROUND(2*E45,0)/2</f>
        <v>-20146</v>
      </c>
      <c r="G45" s="33">
        <f t="shared" si="3"/>
        <v>-0.17569350000121631</v>
      </c>
      <c r="H45" s="31">
        <f t="shared" si="4"/>
        <v>-0.17569350000121631</v>
      </c>
      <c r="I45" s="31"/>
      <c r="J45" s="31"/>
      <c r="L45" s="31"/>
      <c r="M45" s="31"/>
      <c r="N45" s="31"/>
      <c r="O45" s="31"/>
      <c r="P45" s="31">
        <f t="shared" si="6"/>
        <v>-0.17060393800035034</v>
      </c>
      <c r="Q45" s="34">
        <f t="shared" si="5"/>
        <v>10483.709999999999</v>
      </c>
      <c r="R45" s="31">
        <f t="shared" si="7"/>
        <v>2.5903641360658775E-5</v>
      </c>
      <c r="S45" s="17">
        <v>0.2</v>
      </c>
      <c r="T45">
        <f t="shared" si="8"/>
        <v>5.1807282721317554E-6</v>
      </c>
    </row>
    <row r="46" spans="1:23" x14ac:dyDescent="0.2">
      <c r="A46" s="35" t="s">
        <v>130</v>
      </c>
      <c r="B46" s="17" t="s">
        <v>54</v>
      </c>
      <c r="C46" s="46">
        <v>25520.16</v>
      </c>
      <c r="D46" s="46" t="s">
        <v>70</v>
      </c>
      <c r="E46" s="31">
        <f t="shared" si="1"/>
        <v>-20123.241466577419</v>
      </c>
      <c r="F46" s="31">
        <f t="shared" si="10"/>
        <v>-20123</v>
      </c>
      <c r="G46" s="33">
        <f t="shared" si="3"/>
        <v>-0.18858424999780254</v>
      </c>
      <c r="H46" s="31">
        <f t="shared" si="4"/>
        <v>-0.18858424999780254</v>
      </c>
      <c r="I46" s="31"/>
      <c r="J46" s="31"/>
      <c r="L46" s="31"/>
      <c r="M46" s="31"/>
      <c r="N46" s="31"/>
      <c r="O46" s="31"/>
      <c r="P46" s="31">
        <f t="shared" si="6"/>
        <v>-0.17027141340238452</v>
      </c>
      <c r="Q46" s="34">
        <f t="shared" si="5"/>
        <v>10501.66</v>
      </c>
      <c r="R46" s="31">
        <f t="shared" si="7"/>
        <v>3.3535998417048146E-4</v>
      </c>
      <c r="S46" s="17">
        <v>0.2</v>
      </c>
      <c r="T46">
        <f t="shared" si="8"/>
        <v>6.7071996834096301E-5</v>
      </c>
    </row>
    <row r="47" spans="1:23" x14ac:dyDescent="0.2">
      <c r="A47" s="35" t="s">
        <v>130</v>
      </c>
      <c r="B47" s="17" t="s">
        <v>54</v>
      </c>
      <c r="C47" s="46">
        <v>25538.14</v>
      </c>
      <c r="D47" s="46" t="s">
        <v>70</v>
      </c>
      <c r="E47" s="31">
        <f t="shared" si="1"/>
        <v>-20100.219559593992</v>
      </c>
      <c r="F47" s="31">
        <f t="shared" si="10"/>
        <v>-20100</v>
      </c>
      <c r="G47" s="33">
        <f t="shared" si="3"/>
        <v>-0.17147499999919091</v>
      </c>
      <c r="H47" s="31">
        <f t="shared" si="4"/>
        <v>-0.17147499999919091</v>
      </c>
      <c r="I47" s="31"/>
      <c r="J47" s="31"/>
      <c r="L47" s="31"/>
      <c r="M47" s="31"/>
      <c r="N47" s="31"/>
      <c r="O47" s="31"/>
      <c r="P47" s="31">
        <f t="shared" si="6"/>
        <v>-0.16993920537891744</v>
      </c>
      <c r="Q47" s="34">
        <f t="shared" si="5"/>
        <v>10519.64</v>
      </c>
      <c r="R47" s="31">
        <f t="shared" si="7"/>
        <v>2.3586651156609578E-6</v>
      </c>
      <c r="S47" s="17">
        <v>0.2</v>
      </c>
      <c r="T47">
        <f t="shared" si="8"/>
        <v>4.7173302313219157E-7</v>
      </c>
    </row>
    <row r="48" spans="1:23" x14ac:dyDescent="0.2">
      <c r="A48" s="35" t="s">
        <v>130</v>
      </c>
      <c r="B48" s="17" t="s">
        <v>54</v>
      </c>
      <c r="C48" s="46">
        <v>25545.17</v>
      </c>
      <c r="D48" s="46" t="s">
        <v>70</v>
      </c>
      <c r="E48" s="31">
        <f t="shared" si="1"/>
        <v>-20091.218224438624</v>
      </c>
      <c r="F48" s="31">
        <f t="shared" si="10"/>
        <v>-20091</v>
      </c>
      <c r="G48" s="33">
        <f t="shared" si="3"/>
        <v>-0.17043225000088569</v>
      </c>
      <c r="H48" s="31">
        <f t="shared" si="4"/>
        <v>-0.17043225000088569</v>
      </c>
      <c r="I48" s="31"/>
      <c r="J48" s="31"/>
      <c r="L48" s="31"/>
      <c r="M48" s="31"/>
      <c r="N48" s="31"/>
      <c r="O48" s="31"/>
      <c r="P48" s="31">
        <f t="shared" si="6"/>
        <v>-0.16980929711024095</v>
      </c>
      <c r="Q48" s="34">
        <f t="shared" si="5"/>
        <v>10526.669999999998</v>
      </c>
      <c r="R48" s="31">
        <f t="shared" si="7"/>
        <v>3.8807030396263065E-7</v>
      </c>
      <c r="S48" s="17">
        <v>0.2</v>
      </c>
      <c r="T48">
        <f t="shared" si="8"/>
        <v>7.7614060792526141E-8</v>
      </c>
    </row>
    <row r="49" spans="1:20" x14ac:dyDescent="0.2">
      <c r="A49" s="35" t="s">
        <v>152</v>
      </c>
      <c r="B49" s="17" t="s">
        <v>54</v>
      </c>
      <c r="C49" s="46">
        <v>25628.738000000001</v>
      </c>
      <c r="D49" s="46" t="s">
        <v>70</v>
      </c>
      <c r="E49" s="31">
        <f t="shared" si="1"/>
        <v>-19984.216293248897</v>
      </c>
      <c r="F49" s="31">
        <f t="shared" si="10"/>
        <v>-19984</v>
      </c>
      <c r="G49" s="33">
        <f t="shared" si="3"/>
        <v>-0.16892399999778718</v>
      </c>
      <c r="H49" s="31">
        <f t="shared" si="4"/>
        <v>-0.16892399999778718</v>
      </c>
      <c r="I49" s="31"/>
      <c r="L49" s="31"/>
      <c r="M49" s="31"/>
      <c r="N49" s="31"/>
      <c r="O49" s="31"/>
      <c r="P49" s="31">
        <f t="shared" si="6"/>
        <v>-0.16826854605377317</v>
      </c>
      <c r="Q49" s="34">
        <f t="shared" si="5"/>
        <v>10610.238000000001</v>
      </c>
      <c r="R49" s="31">
        <f t="shared" si="7"/>
        <v>4.2961987272351592E-7</v>
      </c>
      <c r="S49" s="17">
        <v>0.2</v>
      </c>
      <c r="T49">
        <f t="shared" si="8"/>
        <v>8.5923974544703192E-8</v>
      </c>
    </row>
    <row r="50" spans="1:20" x14ac:dyDescent="0.2">
      <c r="A50" s="35" t="s">
        <v>130</v>
      </c>
      <c r="B50" s="17" t="s">
        <v>54</v>
      </c>
      <c r="C50" s="46">
        <v>25830.27</v>
      </c>
      <c r="D50" s="46" t="s">
        <v>70</v>
      </c>
      <c r="E50" s="31">
        <f t="shared" si="1"/>
        <v>-19726.171189901601</v>
      </c>
      <c r="F50" s="31">
        <f t="shared" si="10"/>
        <v>-19726</v>
      </c>
      <c r="G50" s="33">
        <f t="shared" si="3"/>
        <v>-0.13369849999799044</v>
      </c>
      <c r="H50" s="31">
        <f t="shared" si="4"/>
        <v>-0.13369849999799044</v>
      </c>
      <c r="I50" s="31"/>
      <c r="J50" s="31"/>
      <c r="L50" s="31"/>
      <c r="M50" s="31"/>
      <c r="N50" s="31"/>
      <c r="O50" s="31"/>
      <c r="P50" s="31">
        <f t="shared" si="6"/>
        <v>-0.16458164159129607</v>
      </c>
      <c r="Q50" s="34">
        <f t="shared" si="5"/>
        <v>10811.77</v>
      </c>
      <c r="R50" s="31">
        <f t="shared" si="7"/>
        <v>9.5376843467216417E-4</v>
      </c>
      <c r="S50" s="17">
        <v>0.2</v>
      </c>
      <c r="T50">
        <f t="shared" si="8"/>
        <v>1.9075368693443283E-4</v>
      </c>
    </row>
    <row r="51" spans="1:20" x14ac:dyDescent="0.2">
      <c r="A51" s="35" t="s">
        <v>130</v>
      </c>
      <c r="B51" s="17" t="s">
        <v>54</v>
      </c>
      <c r="C51" s="46">
        <v>25837.27</v>
      </c>
      <c r="D51" s="46" t="s">
        <v>70</v>
      </c>
      <c r="E51" s="31">
        <f t="shared" si="1"/>
        <v>-19717.208267271788</v>
      </c>
      <c r="F51" s="31">
        <f t="shared" si="10"/>
        <v>-19717</v>
      </c>
      <c r="G51" s="33">
        <f t="shared" si="3"/>
        <v>-0.16265574999852106</v>
      </c>
      <c r="H51" s="31">
        <f t="shared" si="4"/>
        <v>-0.16265574999852106</v>
      </c>
      <c r="I51" s="31"/>
      <c r="J51" s="31"/>
      <c r="L51" s="31"/>
      <c r="M51" s="31"/>
      <c r="N51" s="31"/>
      <c r="O51" s="31"/>
      <c r="P51" s="31">
        <f t="shared" si="6"/>
        <v>-0.16445374766999721</v>
      </c>
      <c r="Q51" s="34">
        <f t="shared" si="5"/>
        <v>10818.77</v>
      </c>
      <c r="R51" s="31">
        <f t="shared" si="7"/>
        <v>3.2327956266336507E-6</v>
      </c>
      <c r="S51" s="17">
        <v>0.2</v>
      </c>
      <c r="T51">
        <f t="shared" si="8"/>
        <v>6.4655912532673019E-7</v>
      </c>
    </row>
    <row r="52" spans="1:20" x14ac:dyDescent="0.2">
      <c r="A52" s="35" t="s">
        <v>130</v>
      </c>
      <c r="B52" s="17" t="s">
        <v>54</v>
      </c>
      <c r="C52" s="46">
        <v>25852.12</v>
      </c>
      <c r="D52" s="46" t="s">
        <v>70</v>
      </c>
      <c r="E52" s="31">
        <f t="shared" si="1"/>
        <v>-19698.194067121407</v>
      </c>
      <c r="F52" s="31">
        <f t="shared" si="10"/>
        <v>-19698</v>
      </c>
      <c r="G52" s="33">
        <f t="shared" si="3"/>
        <v>-0.15156550000028801</v>
      </c>
      <c r="H52" s="31">
        <f t="shared" si="4"/>
        <v>-0.15156550000028801</v>
      </c>
      <c r="I52" s="31"/>
      <c r="J52" s="31"/>
      <c r="L52" s="31"/>
      <c r="M52" s="31"/>
      <c r="N52" s="31"/>
      <c r="O52" s="31"/>
      <c r="P52" s="31">
        <f t="shared" si="6"/>
        <v>-0.16418390857660825</v>
      </c>
      <c r="Q52" s="34">
        <f t="shared" si="5"/>
        <v>10833.619999999999</v>
      </c>
      <c r="R52" s="31">
        <f t="shared" si="7"/>
        <v>1.5922423499895217E-4</v>
      </c>
      <c r="S52" s="17">
        <v>0.2</v>
      </c>
      <c r="T52">
        <f t="shared" si="8"/>
        <v>3.1844846999790436E-5</v>
      </c>
    </row>
    <row r="53" spans="1:20" x14ac:dyDescent="0.2">
      <c r="A53" s="35" t="s">
        <v>130</v>
      </c>
      <c r="B53" s="17" t="s">
        <v>54</v>
      </c>
      <c r="C53" s="46">
        <v>25855.23</v>
      </c>
      <c r="D53" s="46" t="s">
        <v>70</v>
      </c>
      <c r="E53" s="31">
        <f t="shared" ref="E53:E84" si="11">+(C53-C$7)/C$8</f>
        <v>-19694.21196863873</v>
      </c>
      <c r="F53" s="31">
        <f t="shared" si="10"/>
        <v>-19694</v>
      </c>
      <c r="G53" s="33">
        <f t="shared" ref="G53:G84" si="12">+C53-(C$7+F53*C$8)</f>
        <v>-0.16554649999670801</v>
      </c>
      <c r="H53" s="31">
        <f t="shared" si="4"/>
        <v>-0.16554649999670801</v>
      </c>
      <c r="I53" s="31"/>
      <c r="J53" s="31"/>
      <c r="L53" s="31"/>
      <c r="M53" s="31"/>
      <c r="N53" s="31"/>
      <c r="O53" s="31"/>
      <c r="P53" s="31">
        <f t="shared" si="6"/>
        <v>-0.16412712787463837</v>
      </c>
      <c r="Q53" s="34">
        <f t="shared" ref="Q53:Q84" si="13">+C53-15018.5</f>
        <v>10836.73</v>
      </c>
      <c r="R53" s="31">
        <f t="shared" si="7"/>
        <v>2.0146172209084568E-6</v>
      </c>
      <c r="S53" s="17">
        <v>0.2</v>
      </c>
      <c r="T53">
        <f t="shared" si="8"/>
        <v>4.0292344418169138E-7</v>
      </c>
    </row>
    <row r="54" spans="1:20" x14ac:dyDescent="0.2">
      <c r="A54" s="35" t="s">
        <v>130</v>
      </c>
      <c r="B54" s="17" t="s">
        <v>54</v>
      </c>
      <c r="C54" s="46">
        <v>25859.16</v>
      </c>
      <c r="D54" s="46" t="s">
        <v>70</v>
      </c>
      <c r="E54" s="31">
        <f t="shared" si="11"/>
        <v>-19689.17992779085</v>
      </c>
      <c r="F54" s="31">
        <f t="shared" si="10"/>
        <v>-19689</v>
      </c>
      <c r="G54" s="33">
        <f t="shared" si="12"/>
        <v>-0.14052274999630754</v>
      </c>
      <c r="H54" s="31">
        <f t="shared" si="4"/>
        <v>-0.14052274999630754</v>
      </c>
      <c r="I54" s="31"/>
      <c r="J54" s="31"/>
      <c r="L54" s="31"/>
      <c r="M54" s="31"/>
      <c r="N54" s="31"/>
      <c r="O54" s="31"/>
      <c r="P54" s="31">
        <f t="shared" si="6"/>
        <v>-0.16405616546206492</v>
      </c>
      <c r="Q54" s="34">
        <f t="shared" si="13"/>
        <v>10840.66</v>
      </c>
      <c r="R54" s="31">
        <f t="shared" si="7"/>
        <v>5.5382164348394855E-4</v>
      </c>
      <c r="S54" s="17">
        <v>0.2</v>
      </c>
      <c r="T54">
        <f t="shared" si="8"/>
        <v>1.1076432869678972E-4</v>
      </c>
    </row>
    <row r="55" spans="1:20" x14ac:dyDescent="0.2">
      <c r="A55" s="35" t="s">
        <v>130</v>
      </c>
      <c r="B55" s="17" t="s">
        <v>54</v>
      </c>
      <c r="C55" s="46">
        <v>25862.25</v>
      </c>
      <c r="D55" s="46" t="s">
        <v>70</v>
      </c>
      <c r="E55" s="31">
        <f t="shared" si="11"/>
        <v>-19685.223437658551</v>
      </c>
      <c r="F55" s="31">
        <f t="shared" si="10"/>
        <v>-19685</v>
      </c>
      <c r="G55" s="33">
        <f t="shared" si="12"/>
        <v>-0.17450375000044005</v>
      </c>
      <c r="H55" s="31">
        <f t="shared" si="4"/>
        <v>-0.17450375000044005</v>
      </c>
      <c r="I55" s="31"/>
      <c r="J55" s="31"/>
      <c r="L55" s="31"/>
      <c r="M55" s="31"/>
      <c r="N55" s="31"/>
      <c r="O55" s="31"/>
      <c r="P55" s="31">
        <f t="shared" si="6"/>
        <v>-0.16399940630391727</v>
      </c>
      <c r="Q55" s="34">
        <f t="shared" si="13"/>
        <v>10843.75</v>
      </c>
      <c r="R55" s="31">
        <f t="shared" si="7"/>
        <v>1.1034123649467793E-4</v>
      </c>
      <c r="S55" s="17">
        <v>0.2</v>
      </c>
      <c r="T55">
        <f t="shared" si="8"/>
        <v>2.2068247298935588E-5</v>
      </c>
    </row>
    <row r="56" spans="1:20" x14ac:dyDescent="0.2">
      <c r="A56" s="35" t="s">
        <v>130</v>
      </c>
      <c r="B56" s="17" t="s">
        <v>54</v>
      </c>
      <c r="C56" s="46">
        <v>25880.23</v>
      </c>
      <c r="D56" s="46" t="s">
        <v>70</v>
      </c>
      <c r="E56" s="31">
        <f t="shared" si="11"/>
        <v>-19662.20153067512</v>
      </c>
      <c r="F56" s="31">
        <f t="shared" si="10"/>
        <v>-19662</v>
      </c>
      <c r="G56" s="33">
        <f t="shared" si="12"/>
        <v>-0.15739449999819044</v>
      </c>
      <c r="H56" s="31">
        <f t="shared" si="4"/>
        <v>-0.15739449999819044</v>
      </c>
      <c r="I56" s="31"/>
      <c r="J56" s="31"/>
      <c r="L56" s="31"/>
      <c r="M56" s="31"/>
      <c r="N56" s="31"/>
      <c r="O56" s="31"/>
      <c r="P56" s="31">
        <f t="shared" si="6"/>
        <v>-0.16367322696003495</v>
      </c>
      <c r="Q56" s="34">
        <f t="shared" si="13"/>
        <v>10861.73</v>
      </c>
      <c r="R56" s="31">
        <f t="shared" si="7"/>
        <v>3.9422412261393131E-5</v>
      </c>
      <c r="S56" s="17">
        <v>0.2</v>
      </c>
      <c r="T56">
        <f t="shared" si="8"/>
        <v>7.8844824522786272E-6</v>
      </c>
    </row>
    <row r="57" spans="1:20" x14ac:dyDescent="0.2">
      <c r="A57" s="35" t="s">
        <v>130</v>
      </c>
      <c r="B57" s="17" t="s">
        <v>54</v>
      </c>
      <c r="C57" s="46">
        <v>25887.26</v>
      </c>
      <c r="D57" s="46" t="s">
        <v>70</v>
      </c>
      <c r="E57" s="31">
        <f t="shared" si="11"/>
        <v>-19653.200195519756</v>
      </c>
      <c r="F57" s="31">
        <f t="shared" si="10"/>
        <v>-19653</v>
      </c>
      <c r="G57" s="33">
        <f t="shared" si="12"/>
        <v>-0.15635174999988521</v>
      </c>
      <c r="H57" s="31">
        <f t="shared" si="4"/>
        <v>-0.15635174999988521</v>
      </c>
      <c r="I57" s="31"/>
      <c r="J57" s="31"/>
      <c r="L57" s="31"/>
      <c r="M57" s="31"/>
      <c r="N57" s="31"/>
      <c r="O57" s="31"/>
      <c r="P57" s="31">
        <f t="shared" si="6"/>
        <v>-0.16354567773989159</v>
      </c>
      <c r="Q57" s="34">
        <f t="shared" si="13"/>
        <v>10868.759999999998</v>
      </c>
      <c r="R57" s="31">
        <f t="shared" si="7"/>
        <v>5.1752596328433277E-5</v>
      </c>
      <c r="S57" s="17">
        <v>0.2</v>
      </c>
      <c r="T57">
        <f t="shared" si="8"/>
        <v>1.0350519265686657E-5</v>
      </c>
    </row>
    <row r="58" spans="1:20" x14ac:dyDescent="0.2">
      <c r="A58" s="35" t="s">
        <v>130</v>
      </c>
      <c r="B58" s="17" t="s">
        <v>54</v>
      </c>
      <c r="C58" s="46">
        <v>25891.16</v>
      </c>
      <c r="D58" s="46" t="s">
        <v>70</v>
      </c>
      <c r="E58" s="31">
        <f t="shared" si="11"/>
        <v>-19648.206567197431</v>
      </c>
      <c r="F58" s="31">
        <f t="shared" si="10"/>
        <v>-19648</v>
      </c>
      <c r="G58" s="33">
        <f t="shared" si="12"/>
        <v>-0.16132799999832059</v>
      </c>
      <c r="H58" s="31">
        <f t="shared" si="4"/>
        <v>-0.16132799999832059</v>
      </c>
      <c r="I58" s="31"/>
      <c r="J58" s="31"/>
      <c r="L58" s="31"/>
      <c r="M58" s="31"/>
      <c r="N58" s="31"/>
      <c r="O58" s="31"/>
      <c r="P58" s="31">
        <f t="shared" si="6"/>
        <v>-0.16347483800741691</v>
      </c>
      <c r="Q58" s="34">
        <f t="shared" si="13"/>
        <v>10872.66</v>
      </c>
      <c r="R58" s="31">
        <f t="shared" si="7"/>
        <v>4.6089134373006471E-6</v>
      </c>
      <c r="S58" s="17">
        <v>0.2</v>
      </c>
      <c r="T58">
        <f t="shared" si="8"/>
        <v>9.2178268746012947E-7</v>
      </c>
    </row>
    <row r="59" spans="1:20" x14ac:dyDescent="0.2">
      <c r="A59" s="35" t="s">
        <v>130</v>
      </c>
      <c r="B59" s="17" t="s">
        <v>54</v>
      </c>
      <c r="C59" s="46">
        <v>25909.119999999999</v>
      </c>
      <c r="D59" s="46" t="s">
        <v>70</v>
      </c>
      <c r="E59" s="31">
        <f t="shared" si="11"/>
        <v>-19625.210268564373</v>
      </c>
      <c r="F59" s="31">
        <f t="shared" si="10"/>
        <v>-19625</v>
      </c>
      <c r="G59" s="33">
        <f t="shared" si="12"/>
        <v>-0.16421875000014552</v>
      </c>
      <c r="H59" s="31">
        <f t="shared" si="4"/>
        <v>-0.16421875000014552</v>
      </c>
      <c r="I59" s="31"/>
      <c r="J59" s="31"/>
      <c r="L59" s="31"/>
      <c r="M59" s="31"/>
      <c r="N59" s="31"/>
      <c r="O59" s="31"/>
      <c r="P59" s="31">
        <f t="shared" si="6"/>
        <v>-0.16314916793555428</v>
      </c>
      <c r="Q59" s="34">
        <f t="shared" si="13"/>
        <v>10890.619999999999</v>
      </c>
      <c r="R59" s="31">
        <f t="shared" si="7"/>
        <v>1.144005792895248E-6</v>
      </c>
      <c r="S59" s="17">
        <v>0.2</v>
      </c>
      <c r="T59">
        <f t="shared" si="8"/>
        <v>2.2880115857904962E-7</v>
      </c>
    </row>
    <row r="60" spans="1:20" x14ac:dyDescent="0.2">
      <c r="A60" s="35" t="s">
        <v>130</v>
      </c>
      <c r="B60" s="17" t="s">
        <v>54</v>
      </c>
      <c r="C60" s="46">
        <v>25912.240000000002</v>
      </c>
      <c r="D60" s="46" t="s">
        <v>70</v>
      </c>
      <c r="E60" s="31">
        <f t="shared" si="11"/>
        <v>-19621.215365906512</v>
      </c>
      <c r="F60" s="31">
        <f t="shared" si="10"/>
        <v>-19621</v>
      </c>
      <c r="G60" s="33">
        <f t="shared" si="12"/>
        <v>-0.16819974999452825</v>
      </c>
      <c r="H60" s="31">
        <f t="shared" si="4"/>
        <v>-0.16819974999452825</v>
      </c>
      <c r="I60" s="31"/>
      <c r="J60" s="31"/>
      <c r="L60" s="31"/>
      <c r="M60" s="31"/>
      <c r="N60" s="31"/>
      <c r="O60" s="31"/>
      <c r="P60" s="31">
        <f t="shared" si="6"/>
        <v>-0.16309256197792021</v>
      </c>
      <c r="Q60" s="34">
        <f t="shared" si="13"/>
        <v>10893.740000000002</v>
      </c>
      <c r="R60" s="31">
        <f t="shared" si="7"/>
        <v>2.6083369436984694E-5</v>
      </c>
      <c r="S60" s="17">
        <v>0.2</v>
      </c>
      <c r="T60">
        <f t="shared" si="8"/>
        <v>5.2166738873969393E-6</v>
      </c>
    </row>
    <row r="61" spans="1:20" x14ac:dyDescent="0.2">
      <c r="A61" s="31" t="s">
        <v>15</v>
      </c>
      <c r="B61" s="32" t="s">
        <v>44</v>
      </c>
      <c r="C61" s="33">
        <f>C44</f>
        <v>25495.16</v>
      </c>
      <c r="D61" s="33" t="s">
        <v>17</v>
      </c>
      <c r="E61" s="31">
        <f t="shared" si="11"/>
        <v>-20155.25190454103</v>
      </c>
      <c r="F61" s="31">
        <f t="shared" si="10"/>
        <v>-20155.5</v>
      </c>
      <c r="G61" s="33">
        <f t="shared" si="12"/>
        <v>0.19376137500148616</v>
      </c>
      <c r="I61" s="31">
        <f t="shared" ref="I61:I78" si="14">+G61</f>
        <v>0.19376137500148616</v>
      </c>
      <c r="J61" s="31"/>
      <c r="K61" s="31"/>
      <c r="L61" s="31"/>
      <c r="M61" s="31"/>
      <c r="N61" s="31"/>
      <c r="O61" s="31"/>
      <c r="P61" s="31">
        <f t="shared" si="6"/>
        <v>-0.17074137750100021</v>
      </c>
      <c r="Q61" s="34">
        <f t="shared" si="13"/>
        <v>10476.66</v>
      </c>
      <c r="R61" s="31">
        <f t="shared" si="7"/>
        <v>0.13286225658188883</v>
      </c>
      <c r="S61" s="17">
        <v>0.1</v>
      </c>
      <c r="T61">
        <f t="shared" si="8"/>
        <v>1.3286225658188884E-2</v>
      </c>
    </row>
    <row r="62" spans="1:20" x14ac:dyDescent="0.2">
      <c r="A62" s="35" t="s">
        <v>372</v>
      </c>
      <c r="B62" s="17" t="s">
        <v>54</v>
      </c>
      <c r="C62" s="46">
        <v>55811.976999999999</v>
      </c>
      <c r="D62" s="46" t="s">
        <v>70</v>
      </c>
      <c r="E62" s="31">
        <f t="shared" si="11"/>
        <v>18662.931688765071</v>
      </c>
      <c r="F62" s="31">
        <f t="shared" si="10"/>
        <v>18663</v>
      </c>
      <c r="G62" s="33">
        <f t="shared" si="12"/>
        <v>-5.335075000039069E-2</v>
      </c>
      <c r="H62" s="31"/>
      <c r="I62" s="31">
        <f t="shared" si="14"/>
        <v>-5.335075000039069E-2</v>
      </c>
      <c r="J62" s="31"/>
      <c r="L62" s="31"/>
      <c r="M62" s="31"/>
      <c r="N62" s="31"/>
      <c r="O62" s="31">
        <f ca="1">+C$11+C$12*F62</f>
        <v>-5.3618803738340569E-2</v>
      </c>
      <c r="P62" s="31">
        <f t="shared" si="6"/>
        <v>-5.9918579222446242E-2</v>
      </c>
      <c r="Q62" s="34">
        <f t="shared" si="13"/>
        <v>40793.476999999999</v>
      </c>
      <c r="R62" s="31">
        <f t="shared" si="7"/>
        <v>4.3136380690086837E-5</v>
      </c>
      <c r="S62" s="17">
        <v>0.1</v>
      </c>
      <c r="T62">
        <f t="shared" si="8"/>
        <v>4.3136380690086842E-6</v>
      </c>
    </row>
    <row r="63" spans="1:20" x14ac:dyDescent="0.2">
      <c r="A63" s="35" t="s">
        <v>372</v>
      </c>
      <c r="B63" s="17" t="s">
        <v>54</v>
      </c>
      <c r="C63" s="46">
        <v>55811.976999999999</v>
      </c>
      <c r="D63" s="46" t="s">
        <v>70</v>
      </c>
      <c r="E63" s="31">
        <f t="shared" si="11"/>
        <v>18662.931688765071</v>
      </c>
      <c r="F63" s="31">
        <f t="shared" si="10"/>
        <v>18663</v>
      </c>
      <c r="G63" s="33">
        <f t="shared" si="12"/>
        <v>-5.335075000039069E-2</v>
      </c>
      <c r="H63" s="31"/>
      <c r="I63" s="31">
        <f t="shared" si="14"/>
        <v>-5.335075000039069E-2</v>
      </c>
      <c r="J63" s="31"/>
      <c r="L63" s="31"/>
      <c r="M63" s="31"/>
      <c r="N63" s="31"/>
      <c r="O63" s="31">
        <f ca="1">+C$11+C$12*F63</f>
        <v>-5.3618803738340569E-2</v>
      </c>
      <c r="P63" s="31">
        <f t="shared" si="6"/>
        <v>-5.9918579222446242E-2</v>
      </c>
      <c r="Q63" s="34">
        <f t="shared" si="13"/>
        <v>40793.476999999999</v>
      </c>
      <c r="R63" s="31">
        <f t="shared" si="7"/>
        <v>4.3136380690086837E-5</v>
      </c>
      <c r="S63" s="17">
        <v>0.1</v>
      </c>
      <c r="T63">
        <f t="shared" si="8"/>
        <v>4.3136380690086842E-6</v>
      </c>
    </row>
    <row r="64" spans="1:20" x14ac:dyDescent="0.2">
      <c r="A64" s="35" t="s">
        <v>366</v>
      </c>
      <c r="B64" s="17" t="s">
        <v>44</v>
      </c>
      <c r="C64" s="46">
        <v>55457.021999999997</v>
      </c>
      <c r="D64" s="46" t="s">
        <v>70</v>
      </c>
      <c r="E64" s="31">
        <f t="shared" si="11"/>
        <v>18208.441088470125</v>
      </c>
      <c r="F64" s="31">
        <f t="shared" si="10"/>
        <v>18208.5</v>
      </c>
      <c r="G64" s="33">
        <f t="shared" si="12"/>
        <v>-4.6009625002625398E-2</v>
      </c>
      <c r="H64" s="31"/>
      <c r="I64" s="31">
        <f t="shared" si="14"/>
        <v>-4.6009625002625398E-2</v>
      </c>
      <c r="J64" s="31"/>
      <c r="L64" s="31"/>
      <c r="M64" s="31"/>
      <c r="N64" s="31"/>
      <c r="O64" s="31">
        <f ca="1">+C$11+C$12*F64</f>
        <v>-5.0874974946774974E-2</v>
      </c>
      <c r="P64" s="31">
        <f t="shared" si="6"/>
        <v>-5.5998802991364685E-2</v>
      </c>
      <c r="Q64" s="34">
        <f t="shared" si="13"/>
        <v>40438.521999999997</v>
      </c>
      <c r="R64" s="31">
        <f t="shared" si="7"/>
        <v>9.978367689071346E-5</v>
      </c>
      <c r="S64" s="17">
        <v>0.1</v>
      </c>
      <c r="T64">
        <f t="shared" si="8"/>
        <v>9.9783676890713473E-6</v>
      </c>
    </row>
    <row r="65" spans="1:20" x14ac:dyDescent="0.2">
      <c r="A65" s="35" t="s">
        <v>291</v>
      </c>
      <c r="B65" s="17" t="s">
        <v>54</v>
      </c>
      <c r="C65" s="46">
        <v>51140.868000000002</v>
      </c>
      <c r="D65" s="46" t="s">
        <v>64</v>
      </c>
      <c r="E65" s="31">
        <f t="shared" si="11"/>
        <v>12681.961894134443</v>
      </c>
      <c r="F65" s="31">
        <f t="shared" si="10"/>
        <v>12682</v>
      </c>
      <c r="G65" s="33">
        <f t="shared" si="12"/>
        <v>-2.9760499994154088E-2</v>
      </c>
      <c r="H65" s="31"/>
      <c r="I65" s="31">
        <f t="shared" si="14"/>
        <v>-2.9760499994154088E-2</v>
      </c>
      <c r="J65" s="31"/>
      <c r="L65" s="31"/>
      <c r="M65" s="31"/>
      <c r="N65" s="31"/>
      <c r="O65" s="31">
        <f ca="1">+C$11+C$12*F65</f>
        <v>-1.751134498728709E-2</v>
      </c>
      <c r="P65" s="31">
        <f t="shared" si="6"/>
        <v>-1.8226630053381487E-2</v>
      </c>
      <c r="Q65" s="34">
        <f t="shared" si="13"/>
        <v>36122.368000000002</v>
      </c>
      <c r="R65" s="31">
        <f t="shared" si="7"/>
        <v>1.3303015581065777E-4</v>
      </c>
      <c r="S65" s="17">
        <v>0.1</v>
      </c>
      <c r="T65">
        <f t="shared" si="8"/>
        <v>1.3303015581065778E-5</v>
      </c>
    </row>
    <row r="66" spans="1:20" x14ac:dyDescent="0.2">
      <c r="A66" s="35" t="s">
        <v>318</v>
      </c>
      <c r="B66" s="17" t="s">
        <v>44</v>
      </c>
      <c r="C66" s="46">
        <v>52529.089</v>
      </c>
      <c r="D66" s="46" t="s">
        <v>70</v>
      </c>
      <c r="E66" s="31">
        <f t="shared" si="11"/>
        <v>14459.46438214573</v>
      </c>
      <c r="F66" s="31">
        <f t="shared" si="10"/>
        <v>14459.5</v>
      </c>
      <c r="G66" s="33">
        <f t="shared" si="12"/>
        <v>-2.7817374997539446E-2</v>
      </c>
      <c r="H66" s="31"/>
      <c r="I66" s="31">
        <f t="shared" si="14"/>
        <v>-2.7817374997539446E-2</v>
      </c>
      <c r="J66" s="31"/>
      <c r="L66" s="31"/>
      <c r="M66" s="31"/>
      <c r="N66" s="31"/>
      <c r="O66" s="31">
        <f ca="1">+C$11+C$12*F66</f>
        <v>-2.8242160558261446E-2</v>
      </c>
      <c r="P66" s="31">
        <f t="shared" si="6"/>
        <v>-2.8381419916081133E-2</v>
      </c>
      <c r="Q66" s="34">
        <f t="shared" si="13"/>
        <v>37510.589</v>
      </c>
      <c r="R66" s="31">
        <f t="shared" si="7"/>
        <v>3.181466701326981E-7</v>
      </c>
      <c r="S66" s="17">
        <v>0.1</v>
      </c>
      <c r="T66">
        <f t="shared" si="8"/>
        <v>3.181466701326981E-8</v>
      </c>
    </row>
    <row r="67" spans="1:20" x14ac:dyDescent="0.2">
      <c r="A67" s="31" t="s">
        <v>31</v>
      </c>
      <c r="B67" s="32"/>
      <c r="C67" s="33">
        <v>46679.434999999998</v>
      </c>
      <c r="D67" s="33"/>
      <c r="E67" s="31">
        <f t="shared" si="11"/>
        <v>6969.4649231221301</v>
      </c>
      <c r="F67" s="31">
        <f t="shared" si="10"/>
        <v>6969.5</v>
      </c>
      <c r="G67" s="33">
        <f t="shared" si="12"/>
        <v>-2.739487500366522E-2</v>
      </c>
      <c r="H67" s="31"/>
      <c r="I67" s="31">
        <f t="shared" si="14"/>
        <v>-2.739487500366522E-2</v>
      </c>
      <c r="K67" s="31"/>
      <c r="L67" s="31"/>
      <c r="M67" s="31"/>
      <c r="N67" s="31"/>
      <c r="O67" s="31"/>
      <c r="P67" s="31">
        <f t="shared" si="6"/>
        <v>1.606061708006562E-3</v>
      </c>
      <c r="Q67" s="34">
        <f t="shared" si="13"/>
        <v>31660.934999999998</v>
      </c>
      <c r="R67" s="31">
        <f t="shared" si="7"/>
        <v>8.4105433015439215E-4</v>
      </c>
      <c r="S67" s="17">
        <v>0.1</v>
      </c>
      <c r="T67">
        <f t="shared" si="8"/>
        <v>8.4105433015439215E-5</v>
      </c>
    </row>
    <row r="68" spans="1:20" x14ac:dyDescent="0.2">
      <c r="A68" s="31" t="s">
        <v>31</v>
      </c>
      <c r="B68" s="32"/>
      <c r="C68" s="33">
        <v>46346.343999999997</v>
      </c>
      <c r="D68" s="33"/>
      <c r="E68" s="31">
        <f t="shared" si="11"/>
        <v>6542.9693714526411</v>
      </c>
      <c r="F68" s="31">
        <f t="shared" si="10"/>
        <v>6543</v>
      </c>
      <c r="G68" s="33">
        <f t="shared" si="12"/>
        <v>-2.3920749998069368E-2</v>
      </c>
      <c r="H68" s="31"/>
      <c r="I68" s="31">
        <f t="shared" si="14"/>
        <v>-2.3920749998069368E-2</v>
      </c>
      <c r="K68" s="31"/>
      <c r="L68" s="31"/>
      <c r="M68" s="31"/>
      <c r="N68" s="31"/>
      <c r="O68" s="31"/>
      <c r="P68" s="31">
        <f t="shared" si="6"/>
        <v>2.303344823666495E-3</v>
      </c>
      <c r="Q68" s="34">
        <f t="shared" si="13"/>
        <v>31327.843999999997</v>
      </c>
      <c r="R68" s="31">
        <f t="shared" si="7"/>
        <v>6.8770314921939369E-4</v>
      </c>
      <c r="S68" s="17">
        <v>0.1</v>
      </c>
      <c r="T68">
        <f t="shared" si="8"/>
        <v>6.8770314921939377E-5</v>
      </c>
    </row>
    <row r="69" spans="1:20" x14ac:dyDescent="0.2">
      <c r="A69" s="35" t="s">
        <v>260</v>
      </c>
      <c r="B69" s="17" t="s">
        <v>54</v>
      </c>
      <c r="C69" s="46">
        <v>47776.353999999999</v>
      </c>
      <c r="D69" s="46" t="s">
        <v>70</v>
      </c>
      <c r="E69" s="31">
        <f t="shared" si="11"/>
        <v>8373.9792271463884</v>
      </c>
      <c r="F69" s="31">
        <f t="shared" si="10"/>
        <v>8374</v>
      </c>
      <c r="G69" s="33">
        <f t="shared" si="12"/>
        <v>-1.6223500002524815E-2</v>
      </c>
      <c r="H69" s="31"/>
      <c r="I69" s="31">
        <f t="shared" si="14"/>
        <v>-1.6223500002524815E-2</v>
      </c>
      <c r="J69" s="31"/>
      <c r="L69" s="31"/>
      <c r="M69" s="31"/>
      <c r="N69" s="31"/>
      <c r="O69" s="31"/>
      <c r="P69" s="31">
        <f t="shared" si="6"/>
        <v>-1.4596349668290765E-3</v>
      </c>
      <c r="Q69" s="34">
        <f t="shared" si="13"/>
        <v>32757.853999999999</v>
      </c>
      <c r="R69" s="31">
        <f t="shared" si="7"/>
        <v>2.1797171079223916E-4</v>
      </c>
      <c r="S69" s="17">
        <v>0.1</v>
      </c>
      <c r="T69">
        <f t="shared" si="8"/>
        <v>2.1797171079223916E-5</v>
      </c>
    </row>
    <row r="70" spans="1:20" x14ac:dyDescent="0.2">
      <c r="A70" s="35" t="s">
        <v>276</v>
      </c>
      <c r="B70" s="17" t="s">
        <v>54</v>
      </c>
      <c r="C70" s="46">
        <v>48525.332000000002</v>
      </c>
      <c r="D70" s="46" t="s">
        <v>70</v>
      </c>
      <c r="E70" s="31">
        <f t="shared" si="11"/>
        <v>9332.9837793507741</v>
      </c>
      <c r="F70" s="31">
        <f t="shared" si="10"/>
        <v>9333</v>
      </c>
      <c r="G70" s="33">
        <f t="shared" si="12"/>
        <v>-1.2668249997659586E-2</v>
      </c>
      <c r="H70" s="31"/>
      <c r="I70" s="31">
        <f t="shared" si="14"/>
        <v>-1.2668249997659586E-2</v>
      </c>
      <c r="J70" s="31"/>
      <c r="L70" s="31"/>
      <c r="M70" s="31"/>
      <c r="N70" s="31"/>
      <c r="O70" s="31">
        <f ca="1">+C$11+C$12*F70</f>
        <v>2.7066585835669593E-3</v>
      </c>
      <c r="P70" s="31">
        <f t="shared" si="6"/>
        <v>-4.2311192539125422E-3</v>
      </c>
      <c r="Q70" s="34">
        <f t="shared" si="13"/>
        <v>33506.832000000002</v>
      </c>
      <c r="R70" s="31">
        <f t="shared" si="7"/>
        <v>7.1185175187081547E-5</v>
      </c>
      <c r="S70" s="17">
        <v>0.1</v>
      </c>
      <c r="T70">
        <f t="shared" si="8"/>
        <v>7.118517518708155E-6</v>
      </c>
    </row>
    <row r="71" spans="1:20" x14ac:dyDescent="0.2">
      <c r="A71" s="31" t="s">
        <v>31</v>
      </c>
      <c r="B71" s="32"/>
      <c r="C71" s="33">
        <v>46350.264000000003</v>
      </c>
      <c r="D71" s="33"/>
      <c r="E71" s="31">
        <f t="shared" si="11"/>
        <v>6547.9886081253426</v>
      </c>
      <c r="F71" s="31">
        <f t="shared" si="10"/>
        <v>6548</v>
      </c>
      <c r="G71" s="33">
        <f t="shared" si="12"/>
        <v>-8.8969999997061677E-3</v>
      </c>
      <c r="H71" s="31"/>
      <c r="I71" s="31">
        <f t="shared" si="14"/>
        <v>-8.8969999997061677E-3</v>
      </c>
      <c r="K71" s="31"/>
      <c r="L71" s="31"/>
      <c r="M71" s="31"/>
      <c r="N71" s="31"/>
      <c r="O71" s="31"/>
      <c r="P71" s="31">
        <f t="shared" si="6"/>
        <v>2.2958009496283228E-3</v>
      </c>
      <c r="Q71" s="34">
        <f t="shared" si="13"/>
        <v>31331.764000000003</v>
      </c>
      <c r="R71" s="31">
        <f t="shared" si="7"/>
        <v>1.2527879309142306E-4</v>
      </c>
      <c r="S71" s="17">
        <v>0.1</v>
      </c>
      <c r="T71">
        <f t="shared" si="8"/>
        <v>1.2527879309142308E-5</v>
      </c>
    </row>
    <row r="72" spans="1:20" x14ac:dyDescent="0.2">
      <c r="A72" s="35" t="s">
        <v>291</v>
      </c>
      <c r="B72" s="17" t="s">
        <v>54</v>
      </c>
      <c r="C72" s="46">
        <v>50719.934999999998</v>
      </c>
      <c r="D72" s="46" t="s">
        <v>70</v>
      </c>
      <c r="E72" s="31">
        <f t="shared" si="11"/>
        <v>12142.991906800968</v>
      </c>
      <c r="F72" s="31">
        <f t="shared" si="10"/>
        <v>12143</v>
      </c>
      <c r="G72" s="33">
        <f t="shared" si="12"/>
        <v>-6.3207500061253086E-3</v>
      </c>
      <c r="H72" s="31"/>
      <c r="I72" s="31">
        <f t="shared" si="14"/>
        <v>-6.3207500061253086E-3</v>
      </c>
      <c r="J72" s="31"/>
      <c r="L72" s="31"/>
      <c r="M72" s="31"/>
      <c r="N72" s="31"/>
      <c r="O72" s="31">
        <f ca="1">+C$11+C$12*F72</f>
        <v>-1.4257387410490936E-2</v>
      </c>
      <c r="P72" s="31">
        <f t="shared" si="6"/>
        <v>-1.5520947402118564E-2</v>
      </c>
      <c r="Q72" s="34">
        <f t="shared" si="13"/>
        <v>35701.434999999998</v>
      </c>
      <c r="R72" s="31">
        <f t="shared" si="7"/>
        <v>8.464363212524109E-5</v>
      </c>
      <c r="S72" s="17">
        <v>0.1</v>
      </c>
      <c r="T72">
        <f t="shared" si="8"/>
        <v>8.464363212524109E-6</v>
      </c>
    </row>
    <row r="73" spans="1:20" x14ac:dyDescent="0.2">
      <c r="A73" s="35" t="s">
        <v>256</v>
      </c>
      <c r="B73" s="17" t="s">
        <v>54</v>
      </c>
      <c r="C73" s="46">
        <v>47477.243999999999</v>
      </c>
      <c r="D73" s="46" t="s">
        <v>70</v>
      </c>
      <c r="E73" s="31">
        <f t="shared" si="11"/>
        <v>7990.993543174558</v>
      </c>
      <c r="F73" s="31">
        <f t="shared" si="10"/>
        <v>7991</v>
      </c>
      <c r="G73" s="33">
        <f t="shared" si="12"/>
        <v>-5.0427500027581118E-3</v>
      </c>
      <c r="H73" s="31"/>
      <c r="I73" s="31">
        <f t="shared" si="14"/>
        <v>-5.0427500027581118E-3</v>
      </c>
      <c r="J73" s="31"/>
      <c r="L73" s="31"/>
      <c r="M73" s="31"/>
      <c r="N73" s="31"/>
      <c r="O73" s="31"/>
      <c r="P73" s="31">
        <f t="shared" si="6"/>
        <v>-5.0656999990715199E-4</v>
      </c>
      <c r="Q73" s="34">
        <f t="shared" si="13"/>
        <v>32458.743999999999</v>
      </c>
      <c r="R73" s="31">
        <f t="shared" si="7"/>
        <v>2.0576929018264933E-5</v>
      </c>
      <c r="S73" s="17">
        <v>0.1</v>
      </c>
      <c r="T73">
        <f t="shared" si="8"/>
        <v>2.0576929018264934E-6</v>
      </c>
    </row>
    <row r="74" spans="1:20" x14ac:dyDescent="0.2">
      <c r="A74" s="31" t="s">
        <v>31</v>
      </c>
      <c r="B74" s="32"/>
      <c r="C74" s="33">
        <v>46627.523999999998</v>
      </c>
      <c r="D74" s="33"/>
      <c r="E74" s="31">
        <f t="shared" si="11"/>
        <v>6902.9971693169691</v>
      </c>
      <c r="F74" s="31">
        <f t="shared" si="10"/>
        <v>6903</v>
      </c>
      <c r="G74" s="33">
        <f t="shared" si="12"/>
        <v>-2.2107500044512562E-3</v>
      </c>
      <c r="H74" s="31"/>
      <c r="I74" s="31">
        <f t="shared" si="14"/>
        <v>-2.2107500044512562E-3</v>
      </c>
      <c r="K74" s="31"/>
      <c r="L74" s="31"/>
      <c r="M74" s="31"/>
      <c r="N74" s="31"/>
      <c r="O74" s="31"/>
      <c r="P74" s="31">
        <f t="shared" si="6"/>
        <v>1.7219456084761435E-3</v>
      </c>
      <c r="Q74" s="34">
        <f t="shared" si="13"/>
        <v>31609.023999999998</v>
      </c>
      <c r="R74" s="31">
        <f t="shared" si="7"/>
        <v>1.5466094783938416E-5</v>
      </c>
      <c r="S74" s="17">
        <v>0.1</v>
      </c>
      <c r="T74">
        <f t="shared" si="8"/>
        <v>1.5466094783938417E-6</v>
      </c>
    </row>
    <row r="75" spans="1:20" x14ac:dyDescent="0.2">
      <c r="A75" s="31" t="s">
        <v>32</v>
      </c>
      <c r="B75" s="32"/>
      <c r="C75" s="33">
        <v>46645.491000000002</v>
      </c>
      <c r="D75" s="33"/>
      <c r="E75" s="31">
        <f t="shared" si="11"/>
        <v>6926.0024308726624</v>
      </c>
      <c r="F75" s="31">
        <f t="shared" si="10"/>
        <v>6926</v>
      </c>
      <c r="G75" s="33">
        <f t="shared" si="12"/>
        <v>1.8984999987878837E-3</v>
      </c>
      <c r="H75" s="31"/>
      <c r="I75" s="31">
        <f t="shared" si="14"/>
        <v>1.8984999987878837E-3</v>
      </c>
      <c r="J75" s="31"/>
      <c r="K75" s="31"/>
      <c r="L75" s="31"/>
      <c r="M75" s="31"/>
      <c r="N75" s="31"/>
      <c r="O75" s="31"/>
      <c r="P75" s="31">
        <f t="shared" si="6"/>
        <v>1.6821648318120132E-3</v>
      </c>
      <c r="Q75" s="34">
        <f t="shared" si="13"/>
        <v>31626.991000000002</v>
      </c>
      <c r="R75" s="31">
        <f t="shared" si="7"/>
        <v>4.6800904470477733E-8</v>
      </c>
      <c r="S75" s="17">
        <v>0.1</v>
      </c>
      <c r="T75">
        <f t="shared" si="8"/>
        <v>4.6800904470477736E-9</v>
      </c>
    </row>
    <row r="76" spans="1:20" x14ac:dyDescent="0.2">
      <c r="A76" s="31" t="s">
        <v>33</v>
      </c>
      <c r="B76" s="32" t="s">
        <v>44</v>
      </c>
      <c r="C76" s="33">
        <v>46677.512000000002</v>
      </c>
      <c r="D76" s="33"/>
      <c r="E76" s="31">
        <f t="shared" si="11"/>
        <v>6967.0026802339753</v>
      </c>
      <c r="F76" s="31">
        <f t="shared" si="10"/>
        <v>6967</v>
      </c>
      <c r="G76" s="33">
        <f t="shared" si="12"/>
        <v>2.0932500046910718E-3</v>
      </c>
      <c r="H76" s="31"/>
      <c r="I76" s="31">
        <f t="shared" si="14"/>
        <v>2.0932500046910718E-3</v>
      </c>
      <c r="J76" s="31"/>
      <c r="K76" s="31"/>
      <c r="L76" s="31"/>
      <c r="M76" s="31"/>
      <c r="O76" s="31"/>
      <c r="P76" s="31">
        <f t="shared" si="6"/>
        <v>1.6104661207786888E-3</v>
      </c>
      <c r="Q76" s="34">
        <f t="shared" si="13"/>
        <v>31659.012000000002</v>
      </c>
      <c r="R76" s="31">
        <f t="shared" si="7"/>
        <v>2.3308027856552535E-7</v>
      </c>
      <c r="S76" s="17">
        <v>0.1</v>
      </c>
      <c r="T76">
        <f t="shared" si="8"/>
        <v>2.3308027856552537E-8</v>
      </c>
    </row>
    <row r="77" spans="1:20" x14ac:dyDescent="0.2">
      <c r="A77" s="31" t="s">
        <v>30</v>
      </c>
      <c r="B77" s="32"/>
      <c r="C77" s="33">
        <v>46292.483999999997</v>
      </c>
      <c r="D77" s="33"/>
      <c r="E77" s="31">
        <f t="shared" si="11"/>
        <v>6474.006083903836</v>
      </c>
      <c r="F77" s="31">
        <f t="shared" ref="F77:F117" si="15">ROUND(2*E77,0)/2</f>
        <v>6474</v>
      </c>
      <c r="G77" s="33">
        <f t="shared" si="12"/>
        <v>4.7514999969280325E-3</v>
      </c>
      <c r="H77" s="31"/>
      <c r="I77" s="31">
        <f t="shared" si="14"/>
        <v>4.7514999969280325E-3</v>
      </c>
      <c r="J77" s="31"/>
      <c r="K77" s="31"/>
      <c r="L77" s="31"/>
      <c r="M77" s="31"/>
      <c r="O77" s="31"/>
      <c r="P77" s="31">
        <f t="shared" si="6"/>
        <v>2.4059224693341753E-3</v>
      </c>
      <c r="Q77" s="34">
        <f t="shared" si="13"/>
        <v>31273.983999999997</v>
      </c>
      <c r="R77" s="31">
        <f t="shared" si="7"/>
        <v>5.5017339379533118E-6</v>
      </c>
      <c r="S77" s="17">
        <v>0.1</v>
      </c>
      <c r="T77">
        <f t="shared" si="8"/>
        <v>5.501733937953312E-7</v>
      </c>
    </row>
    <row r="78" spans="1:20" x14ac:dyDescent="0.2">
      <c r="A78" s="31" t="s">
        <v>33</v>
      </c>
      <c r="B78" s="32"/>
      <c r="C78" s="33">
        <v>46688.468000000001</v>
      </c>
      <c r="D78" s="33"/>
      <c r="E78" s="31">
        <f t="shared" si="11"/>
        <v>6981.0309345671458</v>
      </c>
      <c r="F78" s="31">
        <f t="shared" si="15"/>
        <v>6981</v>
      </c>
      <c r="G78" s="33">
        <f t="shared" si="12"/>
        <v>2.415974999894388E-2</v>
      </c>
      <c r="H78" s="31"/>
      <c r="I78" s="31">
        <f t="shared" si="14"/>
        <v>2.415974999894388E-2</v>
      </c>
      <c r="J78" s="31"/>
      <c r="K78" s="31"/>
      <c r="L78" s="31"/>
      <c r="M78" s="31"/>
      <c r="O78" s="31"/>
      <c r="P78" s="31">
        <f t="shared" si="6"/>
        <v>1.5857532348745249E-3</v>
      </c>
      <c r="Q78" s="34">
        <f t="shared" si="13"/>
        <v>31669.968000000001</v>
      </c>
      <c r="R78" s="31">
        <f t="shared" si="7"/>
        <v>5.0958532990421376E-4</v>
      </c>
      <c r="S78" s="17">
        <v>0.1</v>
      </c>
      <c r="T78">
        <f t="shared" si="8"/>
        <v>5.0958532990421379E-5</v>
      </c>
    </row>
    <row r="79" spans="1:20" x14ac:dyDescent="0.2">
      <c r="A79" s="35" t="s">
        <v>183</v>
      </c>
      <c r="B79" s="17" t="s">
        <v>54</v>
      </c>
      <c r="C79" s="46">
        <v>39756.330600000001</v>
      </c>
      <c r="D79" s="46" t="s">
        <v>70</v>
      </c>
      <c r="E79" s="31">
        <f t="shared" si="11"/>
        <v>-1894.9992333500079</v>
      </c>
      <c r="F79" s="31">
        <f t="shared" si="15"/>
        <v>-1895</v>
      </c>
      <c r="G79" s="33">
        <f t="shared" si="12"/>
        <v>5.9875000442843884E-4</v>
      </c>
      <c r="H79" s="31"/>
      <c r="I79" s="31"/>
      <c r="J79" s="31">
        <f t="shared" ref="J79:J86" si="16">+G79</f>
        <v>5.9875000442843884E-4</v>
      </c>
      <c r="L79" s="31"/>
      <c r="M79" s="31"/>
      <c r="N79" s="31"/>
      <c r="O79" s="31"/>
      <c r="P79" s="31">
        <f t="shared" si="6"/>
        <v>-6.2826371708258619E-3</v>
      </c>
      <c r="Q79" s="34">
        <f t="shared" si="13"/>
        <v>24737.830600000001</v>
      </c>
      <c r="R79" s="31">
        <f t="shared" si="7"/>
        <v>4.7353489455754368E-5</v>
      </c>
      <c r="S79" s="17">
        <v>1</v>
      </c>
      <c r="T79">
        <f t="shared" si="8"/>
        <v>4.7353489455754368E-5</v>
      </c>
    </row>
    <row r="80" spans="1:20" x14ac:dyDescent="0.2">
      <c r="A80" s="35" t="s">
        <v>188</v>
      </c>
      <c r="B80" s="17" t="s">
        <v>54</v>
      </c>
      <c r="C80" s="46">
        <v>39768.824200000003</v>
      </c>
      <c r="D80" s="46" t="s">
        <v>70</v>
      </c>
      <c r="E80" s="31">
        <f t="shared" si="11"/>
        <v>-1879.0022090403188</v>
      </c>
      <c r="F80" s="31">
        <f t="shared" si="15"/>
        <v>-1879</v>
      </c>
      <c r="G80" s="33">
        <f t="shared" si="12"/>
        <v>-1.7252499965252355E-3</v>
      </c>
      <c r="H80" s="31"/>
      <c r="I80" s="31"/>
      <c r="J80" s="31">
        <f t="shared" si="16"/>
        <v>-1.7252499965252355E-3</v>
      </c>
      <c r="L80" s="31"/>
      <c r="M80" s="31"/>
      <c r="N80" s="31"/>
      <c r="O80" s="31"/>
      <c r="P80" s="31">
        <f t="shared" si="6"/>
        <v>-6.2260361095810048E-3</v>
      </c>
      <c r="Q80" s="34">
        <f t="shared" si="13"/>
        <v>24750.324200000003</v>
      </c>
      <c r="R80" s="31">
        <f t="shared" si="7"/>
        <v>2.0257075635475658E-5</v>
      </c>
      <c r="S80" s="17">
        <v>1</v>
      </c>
      <c r="T80">
        <f t="shared" si="8"/>
        <v>2.0257075635475658E-5</v>
      </c>
    </row>
    <row r="81" spans="1:21" x14ac:dyDescent="0.2">
      <c r="A81" s="35" t="s">
        <v>188</v>
      </c>
      <c r="B81" s="17" t="s">
        <v>54</v>
      </c>
      <c r="C81" s="46">
        <v>39769.609100000001</v>
      </c>
      <c r="D81" s="46" t="s">
        <v>70</v>
      </c>
      <c r="E81" s="31">
        <f t="shared" si="11"/>
        <v>-1877.997209330015</v>
      </c>
      <c r="F81" s="31">
        <f t="shared" si="15"/>
        <v>-1878</v>
      </c>
      <c r="G81" s="33">
        <f t="shared" si="12"/>
        <v>2.1794999993289821E-3</v>
      </c>
      <c r="H81" s="31"/>
      <c r="I81" s="31"/>
      <c r="J81" s="31">
        <f t="shared" si="16"/>
        <v>2.1794999993289821E-3</v>
      </c>
      <c r="L81" s="31"/>
      <c r="M81" s="31"/>
      <c r="N81" s="31"/>
      <c r="O81" s="31"/>
      <c r="P81" s="31">
        <f t="shared" si="6"/>
        <v>-6.2225036299890027E-3</v>
      </c>
      <c r="Q81" s="34">
        <f t="shared" si="13"/>
        <v>24751.109100000001</v>
      </c>
      <c r="R81" s="31">
        <f t="shared" si="7"/>
        <v>7.0593664987072589E-5</v>
      </c>
      <c r="S81" s="17">
        <v>1</v>
      </c>
      <c r="T81">
        <f t="shared" si="8"/>
        <v>7.0593664987072589E-5</v>
      </c>
    </row>
    <row r="82" spans="1:21" x14ac:dyDescent="0.2">
      <c r="A82" s="35" t="s">
        <v>188</v>
      </c>
      <c r="B82" s="17" t="s">
        <v>54</v>
      </c>
      <c r="C82" s="46">
        <v>39775.849199999997</v>
      </c>
      <c r="D82" s="46" t="s">
        <v>70</v>
      </c>
      <c r="E82" s="31">
        <f t="shared" si="11"/>
        <v>-1870.0072759725515</v>
      </c>
      <c r="F82" s="31">
        <f t="shared" si="15"/>
        <v>-1870</v>
      </c>
      <c r="G82" s="33">
        <f t="shared" si="12"/>
        <v>-5.6824999992386438E-3</v>
      </c>
      <c r="H82" s="31"/>
      <c r="I82" s="31"/>
      <c r="J82" s="31">
        <f t="shared" si="16"/>
        <v>-5.6824999992386438E-3</v>
      </c>
      <c r="L82" s="31"/>
      <c r="M82" s="31"/>
      <c r="N82" s="31"/>
      <c r="O82" s="31"/>
      <c r="P82" s="31">
        <f t="shared" si="6"/>
        <v>-6.1942653370752106E-3</v>
      </c>
      <c r="Q82" s="34">
        <f t="shared" si="13"/>
        <v>24757.349199999997</v>
      </c>
      <c r="R82" s="31">
        <f t="shared" si="7"/>
        <v>2.619037610109754E-7</v>
      </c>
      <c r="S82" s="17">
        <v>1</v>
      </c>
      <c r="T82">
        <f t="shared" si="8"/>
        <v>2.619037610109754E-7</v>
      </c>
    </row>
    <row r="83" spans="1:21" x14ac:dyDescent="0.2">
      <c r="A83" s="35" t="s">
        <v>188</v>
      </c>
      <c r="B83" s="17" t="s">
        <v>54</v>
      </c>
      <c r="C83" s="46">
        <v>39787.572899999999</v>
      </c>
      <c r="D83" s="46" t="s">
        <v>70</v>
      </c>
      <c r="E83" s="31">
        <f t="shared" si="11"/>
        <v>-1854.9960451103891</v>
      </c>
      <c r="F83" s="31">
        <f t="shared" si="15"/>
        <v>-1855</v>
      </c>
      <c r="G83" s="33">
        <f t="shared" si="12"/>
        <v>3.0887500033713877E-3</v>
      </c>
      <c r="H83" s="31"/>
      <c r="I83" s="31"/>
      <c r="J83" s="31">
        <f t="shared" si="16"/>
        <v>3.0887500033713877E-3</v>
      </c>
      <c r="L83" s="31"/>
      <c r="M83" s="31"/>
      <c r="N83" s="31"/>
      <c r="O83" s="31"/>
      <c r="P83" s="31">
        <f t="shared" si="6"/>
        <v>-6.1414217686766599E-3</v>
      </c>
      <c r="Q83" s="34">
        <f t="shared" si="13"/>
        <v>24769.072899999999</v>
      </c>
      <c r="R83" s="31">
        <f t="shared" si="7"/>
        <v>8.5196070941512595E-5</v>
      </c>
      <c r="S83" s="17">
        <v>1</v>
      </c>
      <c r="T83">
        <f t="shared" si="8"/>
        <v>8.5196070941512595E-5</v>
      </c>
    </row>
    <row r="84" spans="1:21" x14ac:dyDescent="0.2">
      <c r="A84" s="35" t="s">
        <v>183</v>
      </c>
      <c r="B84" s="17" t="s">
        <v>54</v>
      </c>
      <c r="C84" s="46">
        <v>40854.408000000003</v>
      </c>
      <c r="D84" s="46" t="s">
        <v>70</v>
      </c>
      <c r="E84" s="31">
        <f t="shared" si="11"/>
        <v>-489.00169367226727</v>
      </c>
      <c r="F84" s="31">
        <f t="shared" si="15"/>
        <v>-489</v>
      </c>
      <c r="G84" s="33">
        <f t="shared" si="12"/>
        <v>-1.3227499948698096E-3</v>
      </c>
      <c r="H84" s="31"/>
      <c r="I84" s="31"/>
      <c r="J84" s="31">
        <f t="shared" si="16"/>
        <v>-1.3227499948698096E-3</v>
      </c>
      <c r="L84" s="31"/>
      <c r="M84" s="31"/>
      <c r="N84" s="31"/>
      <c r="O84" s="31"/>
      <c r="P84" s="31">
        <f t="shared" si="6"/>
        <v>-1.8935960461387668E-3</v>
      </c>
      <c r="Q84" s="34">
        <f t="shared" si="13"/>
        <v>25835.908000000003</v>
      </c>
      <c r="R84" s="31">
        <f t="shared" si="7"/>
        <v>3.2586521424936099E-7</v>
      </c>
      <c r="S84" s="17">
        <v>1</v>
      </c>
      <c r="T84">
        <f t="shared" si="8"/>
        <v>3.2586521424936099E-7</v>
      </c>
    </row>
    <row r="85" spans="1:21" x14ac:dyDescent="0.2">
      <c r="A85" s="43" t="s">
        <v>28</v>
      </c>
      <c r="B85" s="44" t="s">
        <v>54</v>
      </c>
      <c r="C85" s="43">
        <v>43801.910400000001</v>
      </c>
      <c r="D85" s="43" t="s">
        <v>60</v>
      </c>
      <c r="E85" s="31">
        <f t="shared" ref="E85:E116" si="17">+(C85-C$7)/C$8</f>
        <v>3285.0320152395316</v>
      </c>
      <c r="F85" s="31">
        <f t="shared" si="15"/>
        <v>3285</v>
      </c>
      <c r="G85" s="33">
        <f>+C85-(C$7+F85*C$8)</f>
        <v>2.5003750000905711E-2</v>
      </c>
      <c r="H85" s="31"/>
      <c r="I85" s="31"/>
      <c r="J85" s="31">
        <f t="shared" si="16"/>
        <v>2.5003750000905711E-2</v>
      </c>
      <c r="L85" s="31"/>
      <c r="M85" s="31"/>
      <c r="N85" s="31"/>
      <c r="O85" s="31"/>
      <c r="P85" s="31">
        <f t="shared" si="6"/>
        <v>4.0379716381933883E-3</v>
      </c>
      <c r="Q85" s="34">
        <f t="shared" ref="Q85:Q116" si="18">+C85-15018.5</f>
        <v>28783.410400000001</v>
      </c>
      <c r="R85" s="31">
        <f t="shared" si="7"/>
        <v>4.3956386235437619E-4</v>
      </c>
      <c r="S85" s="17">
        <v>1</v>
      </c>
      <c r="T85">
        <f t="shared" si="8"/>
        <v>4.3956386235437619E-4</v>
      </c>
    </row>
    <row r="86" spans="1:21" x14ac:dyDescent="0.2">
      <c r="A86" s="31" t="s">
        <v>28</v>
      </c>
      <c r="B86" s="32"/>
      <c r="C86" s="33">
        <v>43835.887699999999</v>
      </c>
      <c r="D86" s="33"/>
      <c r="E86" s="31">
        <f t="shared" si="17"/>
        <v>3328.5371453923699</v>
      </c>
      <c r="F86" s="31">
        <f t="shared" si="15"/>
        <v>3328.5</v>
      </c>
      <c r="G86" s="33">
        <f>+C86-(C$7+F86*C$8)</f>
        <v>2.9010375001234934E-2</v>
      </c>
      <c r="H86" s="31"/>
      <c r="I86" s="31"/>
      <c r="J86" s="31">
        <f t="shared" si="16"/>
        <v>2.9010375001234934E-2</v>
      </c>
      <c r="L86" s="31"/>
      <c r="M86" s="31"/>
      <c r="N86" s="31"/>
      <c r="O86" s="31"/>
      <c r="P86" s="31">
        <f t="shared" ref="P86:P116" si="19">+D$11+D$12*F86+D$13*F86^2</f>
        <v>4.0566514579070349E-3</v>
      </c>
      <c r="Q86" s="34">
        <f t="shared" si="18"/>
        <v>28817.387699999999</v>
      </c>
      <c r="R86" s="31">
        <f t="shared" ref="R86:R116" si="20">+(P86-G86)^2</f>
        <v>6.2268831867683713E-4</v>
      </c>
      <c r="S86" s="17">
        <v>1</v>
      </c>
      <c r="T86">
        <f t="shared" ref="T86:T116" si="21">+S86*R86</f>
        <v>6.2268831867683713E-4</v>
      </c>
    </row>
    <row r="87" spans="1:21" x14ac:dyDescent="0.2">
      <c r="A87" s="10" t="s">
        <v>29</v>
      </c>
      <c r="B87" s="9"/>
      <c r="C87" s="12">
        <v>44845.389799999997</v>
      </c>
      <c r="D87" s="12">
        <v>4.0000000000000002E-4</v>
      </c>
      <c r="E87" s="31">
        <f t="shared" si="17"/>
        <v>4621.1213192397754</v>
      </c>
      <c r="F87" s="31">
        <f t="shared" si="15"/>
        <v>4621</v>
      </c>
      <c r="G87" s="33"/>
      <c r="H87" s="31"/>
      <c r="I87" s="31"/>
      <c r="L87" s="31"/>
      <c r="M87" s="31"/>
      <c r="N87" s="31"/>
      <c r="O87" s="31"/>
      <c r="P87" s="31">
        <f t="shared" si="19"/>
        <v>4.094991599833531E-3</v>
      </c>
      <c r="Q87" s="34">
        <f t="shared" si="18"/>
        <v>29826.889799999997</v>
      </c>
      <c r="R87" s="31">
        <f t="shared" si="20"/>
        <v>1.6768956202707183E-5</v>
      </c>
      <c r="S87" s="17"/>
      <c r="T87">
        <f t="shared" si="21"/>
        <v>0</v>
      </c>
      <c r="U87" s="35">
        <v>9.4749749994662125E-2</v>
      </c>
    </row>
    <row r="88" spans="1:21" x14ac:dyDescent="0.2">
      <c r="A88" s="31" t="s">
        <v>34</v>
      </c>
      <c r="B88" s="32"/>
      <c r="C88" s="33">
        <v>47030.512699999999</v>
      </c>
      <c r="D88" s="33"/>
      <c r="E88" s="31">
        <f t="shared" si="17"/>
        <v>7418.9909605724233</v>
      </c>
      <c r="F88" s="31">
        <f t="shared" si="15"/>
        <v>7419</v>
      </c>
      <c r="G88" s="33">
        <f t="shared" ref="G88:G116" si="22">+C88-(C$7+F88*C$8)</f>
        <v>-7.0597500016447157E-3</v>
      </c>
      <c r="H88" s="31"/>
      <c r="J88" s="31">
        <f t="shared" ref="J88:J102" si="23">+G88</f>
        <v>-7.0597500016447157E-3</v>
      </c>
      <c r="K88" s="31"/>
      <c r="L88" s="31"/>
      <c r="M88" s="31"/>
      <c r="N88" s="31"/>
      <c r="O88" s="31"/>
      <c r="P88" s="31">
        <f t="shared" si="19"/>
        <v>7.5335461746860524E-4</v>
      </c>
      <c r="Q88" s="34">
        <f t="shared" si="18"/>
        <v>32012.012699999999</v>
      </c>
      <c r="R88" s="31">
        <f t="shared" si="20"/>
        <v>6.1044603789209908E-5</v>
      </c>
      <c r="S88" s="17">
        <v>1</v>
      </c>
      <c r="T88">
        <f t="shared" si="21"/>
        <v>6.1044603789209908E-5</v>
      </c>
    </row>
    <row r="89" spans="1:21" x14ac:dyDescent="0.2">
      <c r="A89" s="31" t="s">
        <v>35</v>
      </c>
      <c r="B89" s="31"/>
      <c r="C89" s="33">
        <v>47819.311900000001</v>
      </c>
      <c r="D89" s="33"/>
      <c r="E89" s="31">
        <f t="shared" si="17"/>
        <v>8428.9832748662702</v>
      </c>
      <c r="F89" s="31">
        <f t="shared" si="15"/>
        <v>8429</v>
      </c>
      <c r="G89" s="33">
        <f t="shared" si="22"/>
        <v>-1.3062250000075437E-2</v>
      </c>
      <c r="H89" s="31"/>
      <c r="I89" s="31"/>
      <c r="J89" s="31">
        <f t="shared" si="23"/>
        <v>-1.3062250000075437E-2</v>
      </c>
      <c r="L89" s="31"/>
      <c r="M89" s="31"/>
      <c r="N89" s="31"/>
      <c r="O89" s="31"/>
      <c r="P89" s="31">
        <f t="shared" si="19"/>
        <v>-1.6037062860347305E-3</v>
      </c>
      <c r="Q89" s="34">
        <f t="shared" si="18"/>
        <v>32800.811900000001</v>
      </c>
      <c r="R89" s="31">
        <f t="shared" si="20"/>
        <v>1.3129822404658179E-4</v>
      </c>
      <c r="S89" s="17">
        <v>1</v>
      </c>
      <c r="T89">
        <f t="shared" si="21"/>
        <v>1.3129822404658179E-4</v>
      </c>
    </row>
    <row r="90" spans="1:21" x14ac:dyDescent="0.2">
      <c r="A90" s="35" t="s">
        <v>265</v>
      </c>
      <c r="B90" s="17" t="s">
        <v>54</v>
      </c>
      <c r="C90" s="46">
        <v>47819.312599999997</v>
      </c>
      <c r="D90" s="46" t="s">
        <v>70</v>
      </c>
      <c r="E90" s="31">
        <f t="shared" si="17"/>
        <v>8428.9841711585286</v>
      </c>
      <c r="F90" s="31">
        <f t="shared" si="15"/>
        <v>8429</v>
      </c>
      <c r="G90" s="33">
        <f t="shared" si="22"/>
        <v>-1.2362250003207009E-2</v>
      </c>
      <c r="H90" s="31"/>
      <c r="I90" s="31"/>
      <c r="J90" s="31">
        <f t="shared" si="23"/>
        <v>-1.2362250003207009E-2</v>
      </c>
      <c r="L90" s="31"/>
      <c r="M90" s="31"/>
      <c r="N90" s="31"/>
      <c r="O90" s="31"/>
      <c r="P90" s="31">
        <f t="shared" si="19"/>
        <v>-1.6037062860347305E-3</v>
      </c>
      <c r="Q90" s="34">
        <f t="shared" si="18"/>
        <v>32800.812599999997</v>
      </c>
      <c r="R90" s="31">
        <f t="shared" si="20"/>
        <v>1.1574626291430712E-4</v>
      </c>
      <c r="S90" s="17">
        <v>1</v>
      </c>
      <c r="T90">
        <f t="shared" si="21"/>
        <v>1.1574626291430712E-4</v>
      </c>
    </row>
    <row r="91" spans="1:21" x14ac:dyDescent="0.2">
      <c r="A91" s="31" t="s">
        <v>35</v>
      </c>
      <c r="B91" s="31"/>
      <c r="C91" s="33">
        <v>47819.313300000002</v>
      </c>
      <c r="D91" s="33"/>
      <c r="E91" s="31">
        <f t="shared" si="17"/>
        <v>8428.9850674507979</v>
      </c>
      <c r="F91" s="31">
        <f t="shared" si="15"/>
        <v>8429</v>
      </c>
      <c r="G91" s="33">
        <f t="shared" si="22"/>
        <v>-1.1662249999062624E-2</v>
      </c>
      <c r="H91" s="31"/>
      <c r="I91" s="31"/>
      <c r="J91" s="31">
        <f t="shared" si="23"/>
        <v>-1.1662249999062624E-2</v>
      </c>
      <c r="L91" s="31"/>
      <c r="M91" s="31"/>
      <c r="N91" s="31"/>
      <c r="O91" s="31"/>
      <c r="P91" s="31">
        <f t="shared" si="19"/>
        <v>-1.6037062860347305E-3</v>
      </c>
      <c r="Q91" s="34">
        <f t="shared" si="18"/>
        <v>32800.813300000002</v>
      </c>
      <c r="R91" s="31">
        <f t="shared" si="20"/>
        <v>1.0117430162689295E-4</v>
      </c>
      <c r="S91" s="17">
        <v>1</v>
      </c>
      <c r="T91">
        <f t="shared" si="21"/>
        <v>1.0117430162689295E-4</v>
      </c>
    </row>
    <row r="92" spans="1:21" x14ac:dyDescent="0.2">
      <c r="A92" s="31" t="s">
        <v>37</v>
      </c>
      <c r="B92" s="31"/>
      <c r="C92" s="33">
        <v>47862.270299999996</v>
      </c>
      <c r="D92" s="33"/>
      <c r="E92" s="31">
        <f t="shared" si="17"/>
        <v>8483.9879627949049</v>
      </c>
      <c r="F92" s="31">
        <f t="shared" si="15"/>
        <v>8484</v>
      </c>
      <c r="G92" s="33">
        <f t="shared" si="22"/>
        <v>-9.4010000029811636E-3</v>
      </c>
      <c r="H92" s="31"/>
      <c r="J92" s="31">
        <f t="shared" si="23"/>
        <v>-9.4010000029811636E-3</v>
      </c>
      <c r="K92" s="31"/>
      <c r="L92" s="31"/>
      <c r="M92" s="31"/>
      <c r="N92" s="31"/>
      <c r="O92" s="31"/>
      <c r="P92" s="31">
        <f t="shared" si="19"/>
        <v>-1.7495878847464293E-3</v>
      </c>
      <c r="Q92" s="34">
        <f t="shared" si="18"/>
        <v>32843.770299999996</v>
      </c>
      <c r="R92" s="31">
        <f t="shared" si="20"/>
        <v>5.8544107403069342E-5</v>
      </c>
      <c r="S92" s="17">
        <v>1</v>
      </c>
      <c r="T92">
        <f t="shared" si="21"/>
        <v>5.8544107403069342E-5</v>
      </c>
    </row>
    <row r="93" spans="1:21" x14ac:dyDescent="0.2">
      <c r="A93" s="31" t="s">
        <v>37</v>
      </c>
      <c r="B93" s="31"/>
      <c r="C93" s="33">
        <v>47862.270299999996</v>
      </c>
      <c r="D93" s="33"/>
      <c r="E93" s="31">
        <f t="shared" si="17"/>
        <v>8483.9879627949049</v>
      </c>
      <c r="F93" s="31">
        <f t="shared" si="15"/>
        <v>8484</v>
      </c>
      <c r="G93" s="33">
        <f t="shared" si="22"/>
        <v>-9.4010000029811636E-3</v>
      </c>
      <c r="H93" s="31"/>
      <c r="J93" s="31">
        <f t="shared" si="23"/>
        <v>-9.4010000029811636E-3</v>
      </c>
      <c r="K93" s="31"/>
      <c r="L93" s="31"/>
      <c r="M93" s="31"/>
      <c r="N93" s="31"/>
      <c r="O93" s="31"/>
      <c r="P93" s="31">
        <f t="shared" si="19"/>
        <v>-1.7495878847464293E-3</v>
      </c>
      <c r="Q93" s="34">
        <f t="shared" si="18"/>
        <v>32843.770299999996</v>
      </c>
      <c r="R93" s="31">
        <f t="shared" si="20"/>
        <v>5.8544107403069342E-5</v>
      </c>
      <c r="S93" s="17">
        <v>1</v>
      </c>
      <c r="T93">
        <f t="shared" si="21"/>
        <v>5.8544107403069342E-5</v>
      </c>
    </row>
    <row r="94" spans="1:21" x14ac:dyDescent="0.2">
      <c r="A94" s="31" t="s">
        <v>38</v>
      </c>
      <c r="B94" s="31"/>
      <c r="C94" s="33">
        <v>48525.330999999998</v>
      </c>
      <c r="D94" s="33"/>
      <c r="E94" s="31">
        <f t="shared" si="17"/>
        <v>9332.9824989332519</v>
      </c>
      <c r="F94" s="31">
        <f t="shared" si="15"/>
        <v>9333</v>
      </c>
      <c r="G94" s="33">
        <f t="shared" si="22"/>
        <v>-1.3668250001501292E-2</v>
      </c>
      <c r="H94" s="31"/>
      <c r="J94" s="31">
        <f t="shared" si="23"/>
        <v>-1.3668250001501292E-2</v>
      </c>
      <c r="K94" s="31"/>
      <c r="L94" s="31"/>
      <c r="M94" s="31"/>
      <c r="N94" s="31"/>
      <c r="O94" s="31">
        <f t="shared" ref="O94:O116" ca="1" si="24">+C$11+C$12*F94</f>
        <v>2.7066585835669593E-3</v>
      </c>
      <c r="P94" s="31">
        <f t="shared" si="19"/>
        <v>-4.2311192539125422E-3</v>
      </c>
      <c r="Q94" s="34">
        <f t="shared" si="18"/>
        <v>33506.830999999998</v>
      </c>
      <c r="R94" s="31">
        <f t="shared" si="20"/>
        <v>8.9059436747084992E-5</v>
      </c>
      <c r="S94" s="17">
        <v>1</v>
      </c>
      <c r="T94">
        <f t="shared" si="21"/>
        <v>8.9059436747084992E-5</v>
      </c>
    </row>
    <row r="95" spans="1:21" x14ac:dyDescent="0.2">
      <c r="A95" s="31" t="s">
        <v>38</v>
      </c>
      <c r="B95" s="31"/>
      <c r="C95" s="33">
        <v>48525.332900000001</v>
      </c>
      <c r="D95" s="33"/>
      <c r="E95" s="31">
        <f t="shared" si="17"/>
        <v>9332.9849317265398</v>
      </c>
      <c r="F95" s="31">
        <f t="shared" si="15"/>
        <v>9333</v>
      </c>
      <c r="G95" s="33">
        <f t="shared" si="22"/>
        <v>-1.1768249998567626E-2</v>
      </c>
      <c r="H95" s="31"/>
      <c r="J95" s="31">
        <f t="shared" si="23"/>
        <v>-1.1768249998567626E-2</v>
      </c>
      <c r="K95" s="31"/>
      <c r="L95" s="31"/>
      <c r="M95" s="31"/>
      <c r="N95" s="31"/>
      <c r="O95" s="31">
        <f t="shared" ca="1" si="24"/>
        <v>2.7066585835669593E-3</v>
      </c>
      <c r="P95" s="31">
        <f t="shared" si="19"/>
        <v>-4.2311192539125422E-3</v>
      </c>
      <c r="Q95" s="34">
        <f t="shared" si="18"/>
        <v>33506.832900000001</v>
      </c>
      <c r="R95" s="31">
        <f t="shared" si="20"/>
        <v>5.6808339862024898E-5</v>
      </c>
      <c r="S95" s="17">
        <v>1</v>
      </c>
      <c r="T95">
        <f t="shared" si="21"/>
        <v>5.6808339862024898E-5</v>
      </c>
    </row>
    <row r="96" spans="1:21" x14ac:dyDescent="0.2">
      <c r="A96" s="31" t="s">
        <v>42</v>
      </c>
      <c r="B96" s="31"/>
      <c r="C96" s="33">
        <v>50394.243499999997</v>
      </c>
      <c r="D96" s="33"/>
      <c r="E96" s="31">
        <f t="shared" si="17"/>
        <v>11725.970804559947</v>
      </c>
      <c r="F96" s="31">
        <f t="shared" si="15"/>
        <v>11726</v>
      </c>
      <c r="G96" s="33">
        <f t="shared" si="22"/>
        <v>-2.2801500002969988E-2</v>
      </c>
      <c r="H96" s="31"/>
      <c r="I96" s="31"/>
      <c r="J96" s="31">
        <f t="shared" si="23"/>
        <v>-2.2801500002969988E-2</v>
      </c>
      <c r="L96" s="31"/>
      <c r="M96" s="31"/>
      <c r="N96" s="31"/>
      <c r="O96" s="31">
        <f t="shared" ca="1" si="24"/>
        <v>-1.1739947133080915E-2</v>
      </c>
      <c r="P96" s="31">
        <f t="shared" si="19"/>
        <v>-1.3546967269446427E-2</v>
      </c>
      <c r="Q96" s="34">
        <f t="shared" si="18"/>
        <v>35375.743499999997</v>
      </c>
      <c r="R96" s="31">
        <f t="shared" si="20"/>
        <v>8.5646376115859065E-5</v>
      </c>
      <c r="S96" s="17">
        <v>1</v>
      </c>
      <c r="T96">
        <f t="shared" si="21"/>
        <v>8.5646376115859065E-5</v>
      </c>
    </row>
    <row r="97" spans="1:20" x14ac:dyDescent="0.2">
      <c r="A97" s="31" t="s">
        <v>39</v>
      </c>
      <c r="B97" s="31"/>
      <c r="C97" s="33">
        <v>50394.243799999997</v>
      </c>
      <c r="D97" s="33"/>
      <c r="E97" s="31">
        <f t="shared" si="17"/>
        <v>11725.971188685204</v>
      </c>
      <c r="F97" s="31">
        <f t="shared" si="15"/>
        <v>11726</v>
      </c>
      <c r="G97" s="33">
        <f t="shared" si="22"/>
        <v>-2.2501500003272668E-2</v>
      </c>
      <c r="H97" s="31"/>
      <c r="J97" s="31">
        <f t="shared" si="23"/>
        <v>-2.2501500003272668E-2</v>
      </c>
      <c r="K97" s="31"/>
      <c r="L97" s="31"/>
      <c r="M97" s="31"/>
      <c r="N97" s="31"/>
      <c r="O97" s="31">
        <f t="shared" ca="1" si="24"/>
        <v>-1.1739947133080915E-2</v>
      </c>
      <c r="P97" s="31">
        <f t="shared" si="19"/>
        <v>-1.3546967269446427E-2</v>
      </c>
      <c r="Q97" s="34">
        <f t="shared" si="18"/>
        <v>35375.743799999997</v>
      </c>
      <c r="R97" s="31">
        <f t="shared" si="20"/>
        <v>8.018365648116564E-5</v>
      </c>
      <c r="S97" s="17">
        <v>1</v>
      </c>
      <c r="T97">
        <f t="shared" si="21"/>
        <v>8.018365648116564E-5</v>
      </c>
    </row>
    <row r="98" spans="1:20" x14ac:dyDescent="0.2">
      <c r="A98" s="38" t="s">
        <v>40</v>
      </c>
      <c r="B98" s="38"/>
      <c r="C98" s="8">
        <v>50754.278299999998</v>
      </c>
      <c r="D98" s="33"/>
      <c r="E98" s="31">
        <f t="shared" si="17"/>
        <v>12186.965669765596</v>
      </c>
      <c r="F98" s="31">
        <f t="shared" si="15"/>
        <v>12187</v>
      </c>
      <c r="G98" s="33">
        <f t="shared" si="22"/>
        <v>-2.6811750001797918E-2</v>
      </c>
      <c r="H98" s="31"/>
      <c r="J98" s="31">
        <f t="shared" si="23"/>
        <v>-2.6811750001797918E-2</v>
      </c>
      <c r="K98" s="31"/>
      <c r="L98" s="31"/>
      <c r="M98" s="31"/>
      <c r="N98" s="31"/>
      <c r="O98" s="31">
        <f t="shared" ca="1" si="24"/>
        <v>-1.4523016600433473E-2</v>
      </c>
      <c r="P98" s="31">
        <f t="shared" si="19"/>
        <v>-1.5735302449061135E-2</v>
      </c>
      <c r="Q98" s="34">
        <f t="shared" si="18"/>
        <v>35735.778299999998</v>
      </c>
      <c r="R98" s="31">
        <f t="shared" si="20"/>
        <v>1.2268769038852867E-4</v>
      </c>
      <c r="S98" s="17">
        <v>1</v>
      </c>
      <c r="T98">
        <f t="shared" si="21"/>
        <v>1.2268769038852867E-4</v>
      </c>
    </row>
    <row r="99" spans="1:20" x14ac:dyDescent="0.2">
      <c r="A99" s="38" t="s">
        <v>41</v>
      </c>
      <c r="B99" s="38"/>
      <c r="C99" s="39">
        <v>50754.278299999998</v>
      </c>
      <c r="D99" s="36">
        <v>4.0000000000000002E-4</v>
      </c>
      <c r="E99" s="31">
        <f t="shared" si="17"/>
        <v>12186.965669765596</v>
      </c>
      <c r="F99" s="31">
        <f t="shared" si="15"/>
        <v>12187</v>
      </c>
      <c r="G99" s="33">
        <f t="shared" si="22"/>
        <v>-2.6811750001797918E-2</v>
      </c>
      <c r="H99" s="31"/>
      <c r="I99" s="31"/>
      <c r="J99" s="31">
        <f t="shared" si="23"/>
        <v>-2.6811750001797918E-2</v>
      </c>
      <c r="L99" s="31"/>
      <c r="M99" s="31"/>
      <c r="N99" s="31"/>
      <c r="O99" s="31">
        <f t="shared" ca="1" si="24"/>
        <v>-1.4523016600433473E-2</v>
      </c>
      <c r="P99" s="31">
        <f t="shared" si="19"/>
        <v>-1.5735302449061135E-2</v>
      </c>
      <c r="Q99" s="34">
        <f t="shared" si="18"/>
        <v>35735.778299999998</v>
      </c>
      <c r="R99" s="31">
        <f t="shared" si="20"/>
        <v>1.2268769038852867E-4</v>
      </c>
      <c r="S99" s="17">
        <v>1</v>
      </c>
      <c r="T99">
        <f t="shared" si="21"/>
        <v>1.2268769038852867E-4</v>
      </c>
    </row>
    <row r="100" spans="1:20" x14ac:dyDescent="0.2">
      <c r="A100" s="35" t="s">
        <v>301</v>
      </c>
      <c r="B100" s="17" t="s">
        <v>44</v>
      </c>
      <c r="C100" s="46">
        <v>51755.124400000001</v>
      </c>
      <c r="D100" s="46" t="s">
        <v>60</v>
      </c>
      <c r="E100" s="31">
        <f t="shared" si="17"/>
        <v>13468.466549572486</v>
      </c>
      <c r="F100" s="31">
        <f t="shared" si="15"/>
        <v>13468.5</v>
      </c>
      <c r="G100" s="33">
        <f t="shared" si="22"/>
        <v>-2.6124625001102686E-2</v>
      </c>
      <c r="H100" s="31"/>
      <c r="I100" s="31"/>
      <c r="J100" s="31">
        <f t="shared" si="23"/>
        <v>-2.6124625001102686E-2</v>
      </c>
      <c r="L100" s="31"/>
      <c r="M100" s="31"/>
      <c r="N100" s="31"/>
      <c r="O100" s="31">
        <f t="shared" ca="1" si="24"/>
        <v>-2.2259466757510067E-2</v>
      </c>
      <c r="P100" s="31">
        <f t="shared" si="19"/>
        <v>-2.2486656316777417E-2</v>
      </c>
      <c r="Q100" s="34">
        <f t="shared" si="18"/>
        <v>36736.624400000001</v>
      </c>
      <c r="R100" s="31">
        <f t="shared" si="20"/>
        <v>1.3234816148131325E-5</v>
      </c>
      <c r="S100" s="17">
        <v>1</v>
      </c>
      <c r="T100">
        <f t="shared" si="21"/>
        <v>1.3234816148131325E-5</v>
      </c>
    </row>
    <row r="101" spans="1:20" x14ac:dyDescent="0.2">
      <c r="A101" s="35" t="s">
        <v>301</v>
      </c>
      <c r="B101" s="17" t="s">
        <v>54</v>
      </c>
      <c r="C101" s="46">
        <v>51757.073400000001</v>
      </c>
      <c r="D101" s="46" t="s">
        <v>60</v>
      </c>
      <c r="E101" s="31">
        <f t="shared" si="17"/>
        <v>13470.96208331613</v>
      </c>
      <c r="F101" s="31">
        <f t="shared" si="15"/>
        <v>13471</v>
      </c>
      <c r="G101" s="33">
        <f t="shared" si="22"/>
        <v>-2.9612749996886123E-2</v>
      </c>
      <c r="H101" s="31"/>
      <c r="I101" s="31"/>
      <c r="J101" s="31">
        <f t="shared" si="23"/>
        <v>-2.9612749996886123E-2</v>
      </c>
      <c r="L101" s="31"/>
      <c r="M101" s="31"/>
      <c r="N101" s="31"/>
      <c r="O101" s="31">
        <f t="shared" ca="1" si="24"/>
        <v>-2.2274559325120437E-2</v>
      </c>
      <c r="P101" s="31">
        <f t="shared" si="19"/>
        <v>-2.2500787615672299E-2</v>
      </c>
      <c r="Q101" s="34">
        <f t="shared" si="18"/>
        <v>36738.573400000001</v>
      </c>
      <c r="R101" s="31">
        <f t="shared" si="20"/>
        <v>5.0580008911800605E-5</v>
      </c>
      <c r="S101" s="17">
        <v>1</v>
      </c>
      <c r="T101">
        <f t="shared" si="21"/>
        <v>5.0580008911800605E-5</v>
      </c>
    </row>
    <row r="102" spans="1:20" x14ac:dyDescent="0.2">
      <c r="A102" s="8" t="s">
        <v>43</v>
      </c>
      <c r="B102" s="40"/>
      <c r="C102" s="8">
        <v>51780.502699999997</v>
      </c>
      <c r="D102" s="33">
        <v>8.0000000000000004E-4</v>
      </c>
      <c r="E102" s="31">
        <f t="shared" si="17"/>
        <v>13500.961369483359</v>
      </c>
      <c r="F102" s="31">
        <f t="shared" si="15"/>
        <v>13501</v>
      </c>
      <c r="G102" s="33">
        <f t="shared" si="22"/>
        <v>-3.0170250000082888E-2</v>
      </c>
      <c r="H102" s="31"/>
      <c r="I102" s="31"/>
      <c r="J102" s="31">
        <f t="shared" si="23"/>
        <v>-3.0170250000082888E-2</v>
      </c>
      <c r="L102" s="31"/>
      <c r="M102" s="31"/>
      <c r="N102" s="31"/>
      <c r="O102" s="31">
        <f t="shared" ca="1" si="24"/>
        <v>-2.2455670136444901E-2</v>
      </c>
      <c r="P102" s="31">
        <f t="shared" si="19"/>
        <v>-2.267065494167015E-2</v>
      </c>
      <c r="Q102" s="34">
        <f t="shared" si="18"/>
        <v>36762.002699999997</v>
      </c>
      <c r="R102" s="31">
        <f t="shared" si="20"/>
        <v>5.6243926040168752E-5</v>
      </c>
      <c r="S102" s="17">
        <v>1</v>
      </c>
      <c r="T102">
        <f t="shared" si="21"/>
        <v>5.6243926040168752E-5</v>
      </c>
    </row>
    <row r="103" spans="1:20" x14ac:dyDescent="0.2">
      <c r="A103" s="35" t="s">
        <v>314</v>
      </c>
      <c r="B103" s="17" t="s">
        <v>54</v>
      </c>
      <c r="C103" s="46">
        <v>52171.001199999999</v>
      </c>
      <c r="D103" s="46" t="s">
        <v>70</v>
      </c>
      <c r="E103" s="31">
        <f t="shared" si="17"/>
        <v>14000.962489848689</v>
      </c>
      <c r="F103" s="31">
        <f t="shared" si="15"/>
        <v>14001</v>
      </c>
      <c r="G103" s="33">
        <f t="shared" si="22"/>
        <v>-2.9295250002178364E-2</v>
      </c>
      <c r="H103" s="31"/>
      <c r="I103" s="31"/>
      <c r="J103" s="31"/>
      <c r="K103" s="31">
        <f t="shared" ref="K103:K108" si="25">+G103</f>
        <v>-2.9295250002178364E-2</v>
      </c>
      <c r="L103" s="31"/>
      <c r="M103" s="31"/>
      <c r="N103" s="31"/>
      <c r="O103" s="31">
        <f t="shared" ca="1" si="24"/>
        <v>-2.5474183658519257E-2</v>
      </c>
      <c r="P103" s="31">
        <f t="shared" si="19"/>
        <v>-2.5581070276196556E-2</v>
      </c>
      <c r="Q103" s="34">
        <f t="shared" si="18"/>
        <v>37152.501199999999</v>
      </c>
      <c r="R103" s="31">
        <f t="shared" si="20"/>
        <v>1.3795131036894295E-5</v>
      </c>
      <c r="S103" s="17">
        <v>1</v>
      </c>
      <c r="T103">
        <f t="shared" si="21"/>
        <v>1.3795131036894295E-5</v>
      </c>
    </row>
    <row r="104" spans="1:20" x14ac:dyDescent="0.2">
      <c r="A104" s="35" t="s">
        <v>318</v>
      </c>
      <c r="B104" s="17" t="s">
        <v>44</v>
      </c>
      <c r="C104" s="46">
        <v>52582.991099999999</v>
      </c>
      <c r="D104" s="46" t="s">
        <v>70</v>
      </c>
      <c r="E104" s="31">
        <f t="shared" si="17"/>
        <v>14528.481575272064</v>
      </c>
      <c r="F104" s="31">
        <f t="shared" si="15"/>
        <v>14528.5</v>
      </c>
      <c r="G104" s="33">
        <f t="shared" si="22"/>
        <v>-1.4389625001058448E-2</v>
      </c>
      <c r="H104" s="31"/>
      <c r="I104" s="31"/>
      <c r="J104" s="31"/>
      <c r="K104" s="31">
        <f t="shared" si="25"/>
        <v>-1.4389625001058448E-2</v>
      </c>
      <c r="L104" s="31"/>
      <c r="M104" s="31"/>
      <c r="N104" s="31"/>
      <c r="O104" s="31">
        <f t="shared" ca="1" si="24"/>
        <v>-2.8658715424307694E-2</v>
      </c>
      <c r="P104" s="31">
        <f t="shared" si="19"/>
        <v>-2.8813737430406515E-2</v>
      </c>
      <c r="Q104" s="34">
        <f t="shared" si="18"/>
        <v>37564.491099999999</v>
      </c>
      <c r="R104" s="31">
        <f t="shared" si="20"/>
        <v>2.0805501937447339E-4</v>
      </c>
      <c r="S104" s="17">
        <v>1</v>
      </c>
      <c r="T104">
        <f t="shared" si="21"/>
        <v>2.0805501937447339E-4</v>
      </c>
    </row>
    <row r="105" spans="1:20" x14ac:dyDescent="0.2">
      <c r="A105" s="35" t="s">
        <v>329</v>
      </c>
      <c r="B105" s="17" t="s">
        <v>54</v>
      </c>
      <c r="C105" s="46">
        <v>52951.997600000002</v>
      </c>
      <c r="D105" s="46" t="s">
        <v>70</v>
      </c>
      <c r="E105" s="31">
        <f t="shared" si="17"/>
        <v>15000.96396232884</v>
      </c>
      <c r="F105" s="31">
        <f t="shared" si="15"/>
        <v>15001</v>
      </c>
      <c r="G105" s="33">
        <f t="shared" si="22"/>
        <v>-2.8145249998487998E-2</v>
      </c>
      <c r="H105" s="31"/>
      <c r="I105" s="31"/>
      <c r="J105" s="31"/>
      <c r="K105" s="31">
        <f t="shared" si="25"/>
        <v>-2.8145249998487998E-2</v>
      </c>
      <c r="L105" s="31"/>
      <c r="M105" s="31"/>
      <c r="N105" s="31"/>
      <c r="O105" s="31">
        <f t="shared" ca="1" si="24"/>
        <v>-3.151121070266797E-2</v>
      </c>
      <c r="P105" s="31">
        <f t="shared" si="19"/>
        <v>-3.1850730574846657E-2</v>
      </c>
      <c r="Q105" s="34">
        <f t="shared" si="18"/>
        <v>37933.497600000002</v>
      </c>
      <c r="R105" s="31">
        <f t="shared" si="20"/>
        <v>1.3730586301771302E-5</v>
      </c>
      <c r="S105" s="17">
        <v>1</v>
      </c>
      <c r="T105">
        <f t="shared" si="21"/>
        <v>1.3730586301771302E-5</v>
      </c>
    </row>
    <row r="106" spans="1:20" x14ac:dyDescent="0.2">
      <c r="A106" s="37" t="s">
        <v>56</v>
      </c>
      <c r="B106" s="41" t="s">
        <v>54</v>
      </c>
      <c r="C106" s="8">
        <v>53259.703300000001</v>
      </c>
      <c r="D106" s="8">
        <v>8.0000000000000004E-4</v>
      </c>
      <c r="E106" s="31">
        <f t="shared" si="17"/>
        <v>15394.95573116482</v>
      </c>
      <c r="F106" s="31">
        <f t="shared" si="15"/>
        <v>15395</v>
      </c>
      <c r="G106" s="33">
        <f t="shared" si="22"/>
        <v>-3.4573749995615799E-2</v>
      </c>
      <c r="H106" s="31"/>
      <c r="I106" s="31"/>
      <c r="J106" s="31"/>
      <c r="K106" s="31">
        <f t="shared" si="25"/>
        <v>-3.4573749995615799E-2</v>
      </c>
      <c r="L106" s="31"/>
      <c r="M106" s="31"/>
      <c r="N106" s="31"/>
      <c r="O106" s="31">
        <f t="shared" ca="1" si="24"/>
        <v>-3.3889799358062571E-2</v>
      </c>
      <c r="P106" s="31">
        <f t="shared" si="19"/>
        <v>-3.4485318992809121E-2</v>
      </c>
      <c r="Q106" s="34">
        <f t="shared" si="18"/>
        <v>38241.203300000001</v>
      </c>
      <c r="R106" s="31">
        <f t="shared" si="20"/>
        <v>7.8200422573947673E-9</v>
      </c>
      <c r="S106" s="17">
        <v>1</v>
      </c>
      <c r="T106">
        <f t="shared" si="21"/>
        <v>7.8200422573947673E-9</v>
      </c>
    </row>
    <row r="107" spans="1:20" x14ac:dyDescent="0.2">
      <c r="A107" s="37" t="s">
        <v>56</v>
      </c>
      <c r="B107" s="41" t="s">
        <v>54</v>
      </c>
      <c r="C107" s="8">
        <v>53281.564599999998</v>
      </c>
      <c r="D107" s="8">
        <v>1.2999999999999999E-3</v>
      </c>
      <c r="E107" s="31">
        <f t="shared" si="17"/>
        <v>15422.947322662973</v>
      </c>
      <c r="F107" s="31">
        <f t="shared" si="15"/>
        <v>15423</v>
      </c>
      <c r="G107" s="33">
        <f t="shared" si="22"/>
        <v>-4.1140749999613035E-2</v>
      </c>
      <c r="H107" s="31"/>
      <c r="I107" s="31"/>
      <c r="J107" s="31"/>
      <c r="K107" s="31">
        <f t="shared" si="25"/>
        <v>-4.1140749999613035E-2</v>
      </c>
      <c r="L107" s="31"/>
      <c r="M107" s="31"/>
      <c r="N107" s="31"/>
      <c r="O107" s="31">
        <f t="shared" ca="1" si="24"/>
        <v>-3.4058836115298731E-2</v>
      </c>
      <c r="P107" s="31">
        <f t="shared" si="19"/>
        <v>-3.4676084207175155E-2</v>
      </c>
      <c r="Q107" s="34">
        <f t="shared" si="18"/>
        <v>38263.064599999998</v>
      </c>
      <c r="R107" s="31">
        <f t="shared" si="20"/>
        <v>4.1791903807916488E-5</v>
      </c>
      <c r="S107" s="17">
        <v>1</v>
      </c>
      <c r="T107">
        <f t="shared" si="21"/>
        <v>4.1791903807916488E-5</v>
      </c>
    </row>
    <row r="108" spans="1:20" x14ac:dyDescent="0.2">
      <c r="A108" s="35" t="s">
        <v>345</v>
      </c>
      <c r="B108" s="17" t="s">
        <v>54</v>
      </c>
      <c r="C108" s="46">
        <v>53953.223400000003</v>
      </c>
      <c r="D108" s="46" t="s">
        <v>70</v>
      </c>
      <c r="E108" s="31">
        <f t="shared" si="17"/>
        <v>16282.951016667519</v>
      </c>
      <c r="F108" s="31">
        <f t="shared" si="15"/>
        <v>16283</v>
      </c>
      <c r="G108" s="33">
        <f t="shared" si="22"/>
        <v>-3.82557499979157E-2</v>
      </c>
      <c r="H108" s="31"/>
      <c r="I108" s="31"/>
      <c r="J108" s="31"/>
      <c r="K108" s="31">
        <f t="shared" si="25"/>
        <v>-3.82557499979157E-2</v>
      </c>
      <c r="L108" s="31"/>
      <c r="M108" s="31"/>
      <c r="N108" s="31"/>
      <c r="O108" s="31">
        <f t="shared" ca="1" si="24"/>
        <v>-3.925067937326663E-2</v>
      </c>
      <c r="P108" s="31">
        <f t="shared" si="19"/>
        <v>-4.0763809646581377E-2</v>
      </c>
      <c r="Q108" s="34">
        <f t="shared" si="18"/>
        <v>38934.723400000003</v>
      </c>
      <c r="R108" s="31">
        <f t="shared" si="20"/>
        <v>6.2903632012649974E-6</v>
      </c>
      <c r="S108" s="17">
        <v>1</v>
      </c>
      <c r="T108">
        <f t="shared" si="21"/>
        <v>6.2903632012649974E-6</v>
      </c>
    </row>
    <row r="109" spans="1:20" x14ac:dyDescent="0.2">
      <c r="A109" s="37" t="s">
        <v>53</v>
      </c>
      <c r="B109" s="42" t="s">
        <v>54</v>
      </c>
      <c r="C109" s="8">
        <v>53991.492299999998</v>
      </c>
      <c r="D109" s="33">
        <v>1.1999999999999999E-3</v>
      </c>
      <c r="E109" s="31">
        <f t="shared" si="17"/>
        <v>16331.951186642938</v>
      </c>
      <c r="F109" s="31">
        <f t="shared" si="15"/>
        <v>16332</v>
      </c>
      <c r="G109" s="33">
        <f t="shared" si="22"/>
        <v>-3.8123000005725771E-2</v>
      </c>
      <c r="H109" s="31"/>
      <c r="I109" s="31"/>
      <c r="J109" s="31">
        <f>+G109</f>
        <v>-3.8123000005725771E-2</v>
      </c>
      <c r="L109" s="31"/>
      <c r="M109" s="31"/>
      <c r="N109" s="31"/>
      <c r="O109" s="31">
        <f t="shared" ca="1" si="24"/>
        <v>-3.9546493698429906E-2</v>
      </c>
      <c r="P109" s="31">
        <f t="shared" si="19"/>
        <v>-4.1123995968638576E-2</v>
      </c>
      <c r="Q109" s="34">
        <f t="shared" si="18"/>
        <v>38972.992299999998</v>
      </c>
      <c r="R109" s="31">
        <f t="shared" si="20"/>
        <v>9.0059767694189499E-6</v>
      </c>
      <c r="S109" s="17">
        <v>1</v>
      </c>
      <c r="T109">
        <f t="shared" si="21"/>
        <v>9.0059767694189499E-6</v>
      </c>
    </row>
    <row r="110" spans="1:20" x14ac:dyDescent="0.2">
      <c r="A110" s="35" t="s">
        <v>356</v>
      </c>
      <c r="B110" s="17" t="s">
        <v>54</v>
      </c>
      <c r="C110" s="46">
        <v>55075.515800000001</v>
      </c>
      <c r="D110" s="46" t="s">
        <v>70</v>
      </c>
      <c r="E110" s="31">
        <f t="shared" si="17"/>
        <v>17719.953866556811</v>
      </c>
      <c r="F110" s="31">
        <f t="shared" si="15"/>
        <v>17720</v>
      </c>
      <c r="G110" s="33">
        <f t="shared" si="22"/>
        <v>-3.6029999995662365E-2</v>
      </c>
      <c r="H110" s="31"/>
      <c r="I110" s="31"/>
      <c r="J110" s="31"/>
      <c r="K110" s="31">
        <f t="shared" ref="K110:K115" si="26">+G110</f>
        <v>-3.6029999995662365E-2</v>
      </c>
      <c r="L110" s="31"/>
      <c r="M110" s="31"/>
      <c r="N110" s="31"/>
      <c r="O110" s="31">
        <f t="shared" ca="1" si="24"/>
        <v>-4.7925887235708335E-2</v>
      </c>
      <c r="P110" s="31">
        <f t="shared" si="19"/>
        <v>-5.1923635400297707E-2</v>
      </c>
      <c r="Q110" s="34">
        <f t="shared" si="18"/>
        <v>40057.015800000001</v>
      </c>
      <c r="R110" s="31">
        <f t="shared" si="20"/>
        <v>2.5260764637547806E-4</v>
      </c>
      <c r="S110" s="17">
        <v>1</v>
      </c>
      <c r="T110">
        <f t="shared" si="21"/>
        <v>2.5260764637547806E-4</v>
      </c>
    </row>
    <row r="111" spans="1:20" x14ac:dyDescent="0.2">
      <c r="A111" s="73" t="s">
        <v>59</v>
      </c>
      <c r="B111" s="74" t="s">
        <v>54</v>
      </c>
      <c r="C111" s="75">
        <v>55075.51586</v>
      </c>
      <c r="D111" s="75">
        <v>4.0000000000000002E-4</v>
      </c>
      <c r="E111" s="31">
        <f t="shared" si="17"/>
        <v>17719.953943381857</v>
      </c>
      <c r="F111" s="31">
        <f t="shared" si="15"/>
        <v>17720</v>
      </c>
      <c r="G111" s="33">
        <f t="shared" si="22"/>
        <v>-3.5969999997178093E-2</v>
      </c>
      <c r="H111" s="31"/>
      <c r="I111" s="31"/>
      <c r="J111" s="31"/>
      <c r="K111" s="31">
        <f t="shared" si="26"/>
        <v>-3.5969999997178093E-2</v>
      </c>
      <c r="L111" s="31"/>
      <c r="M111" s="31"/>
      <c r="O111" s="31">
        <f t="shared" ca="1" si="24"/>
        <v>-4.7925887235708335E-2</v>
      </c>
      <c r="P111" s="31">
        <f t="shared" si="19"/>
        <v>-5.1923635400297707E-2</v>
      </c>
      <c r="Q111" s="34">
        <f t="shared" si="18"/>
        <v>40057.01586</v>
      </c>
      <c r="R111" s="31">
        <f t="shared" si="20"/>
        <v>2.5451848257567155E-4</v>
      </c>
      <c r="S111" s="17">
        <v>1</v>
      </c>
      <c r="T111">
        <f t="shared" si="21"/>
        <v>2.5451848257567155E-4</v>
      </c>
    </row>
    <row r="112" spans="1:20" x14ac:dyDescent="0.2">
      <c r="A112" s="35" t="s">
        <v>362</v>
      </c>
      <c r="B112" s="17" t="s">
        <v>54</v>
      </c>
      <c r="C112" s="46">
        <v>55088.000800000002</v>
      </c>
      <c r="D112" s="46" t="s">
        <v>70</v>
      </c>
      <c r="E112" s="31">
        <f t="shared" si="17"/>
        <v>17735.939879275837</v>
      </c>
      <c r="F112" s="31">
        <f t="shared" si="15"/>
        <v>17736</v>
      </c>
      <c r="G112" s="33">
        <f t="shared" si="22"/>
        <v>-4.6953999997640494E-2</v>
      </c>
      <c r="H112" s="31"/>
      <c r="I112" s="31"/>
      <c r="J112" s="31"/>
      <c r="K112" s="31">
        <f t="shared" si="26"/>
        <v>-4.6953999997640494E-2</v>
      </c>
      <c r="L112" s="31"/>
      <c r="M112" s="31"/>
      <c r="N112" s="31"/>
      <c r="O112" s="31">
        <f t="shared" ca="1" si="24"/>
        <v>-4.8022479668414712E-2</v>
      </c>
      <c r="P112" s="31">
        <f t="shared" si="19"/>
        <v>-5.205484859365659E-2</v>
      </c>
      <c r="Q112" s="34">
        <f t="shared" si="18"/>
        <v>40069.500800000002</v>
      </c>
      <c r="R112" s="31">
        <f t="shared" si="20"/>
        <v>2.6018656399479374E-5</v>
      </c>
      <c r="S112" s="17">
        <v>1</v>
      </c>
      <c r="T112">
        <f t="shared" si="21"/>
        <v>2.6018656399479374E-5</v>
      </c>
    </row>
    <row r="113" spans="1:20" x14ac:dyDescent="0.2">
      <c r="A113" s="43" t="s">
        <v>61</v>
      </c>
      <c r="B113" s="44" t="s">
        <v>54</v>
      </c>
      <c r="C113" s="43">
        <v>55862.739500000003</v>
      </c>
      <c r="D113" s="43">
        <v>5.9999999999999995E-4</v>
      </c>
      <c r="E113" s="31">
        <f t="shared" si="17"/>
        <v>18727.92888305019</v>
      </c>
      <c r="F113" s="31">
        <f t="shared" si="15"/>
        <v>18728</v>
      </c>
      <c r="G113" s="33">
        <f t="shared" si="22"/>
        <v>-5.554199999460252E-2</v>
      </c>
      <c r="H113" s="31"/>
      <c r="I113" s="31"/>
      <c r="J113" s="31"/>
      <c r="K113" s="31">
        <f t="shared" si="26"/>
        <v>-5.554199999460252E-2</v>
      </c>
      <c r="L113" s="31"/>
      <c r="M113" s="31"/>
      <c r="N113" s="31"/>
      <c r="O113" s="31">
        <f t="shared" ca="1" si="24"/>
        <v>-5.4011210496210237E-2</v>
      </c>
      <c r="P113" s="31">
        <f t="shared" si="19"/>
        <v>-6.048926718490847E-2</v>
      </c>
      <c r="Q113" s="34">
        <f t="shared" si="18"/>
        <v>40844.239500000003</v>
      </c>
      <c r="R113" s="31">
        <f t="shared" si="20"/>
        <v>2.4475452652277726E-5</v>
      </c>
      <c r="S113" s="17">
        <v>1</v>
      </c>
      <c r="T113">
        <f t="shared" si="21"/>
        <v>2.4475452652277726E-5</v>
      </c>
    </row>
    <row r="114" spans="1:20" x14ac:dyDescent="0.2">
      <c r="A114" s="76" t="s">
        <v>1</v>
      </c>
      <c r="B114" s="77" t="s">
        <v>44</v>
      </c>
      <c r="C114" s="76">
        <v>56865.137699999847</v>
      </c>
      <c r="D114" s="76" t="s">
        <v>361</v>
      </c>
      <c r="E114" s="31">
        <f t="shared" si="17"/>
        <v>20011.41709888741</v>
      </c>
      <c r="F114" s="31">
        <f t="shared" si="15"/>
        <v>20011.5</v>
      </c>
      <c r="G114" s="33">
        <f t="shared" si="22"/>
        <v>-6.4745375151687767E-2</v>
      </c>
      <c r="H114" s="31"/>
      <c r="I114" s="31"/>
      <c r="J114" s="31"/>
      <c r="K114" s="31">
        <f t="shared" si="26"/>
        <v>-6.4745375151687767E-2</v>
      </c>
      <c r="L114" s="31"/>
      <c r="M114" s="31"/>
      <c r="O114" s="31">
        <f t="shared" ca="1" si="24"/>
        <v>-6.175973470737512E-2</v>
      </c>
      <c r="P114" s="31">
        <f t="shared" si="19"/>
        <v>-7.2276048963635375E-2</v>
      </c>
      <c r="Q114" s="34">
        <f t="shared" si="18"/>
        <v>41846.637699999847</v>
      </c>
      <c r="R114" s="31">
        <f t="shared" si="20"/>
        <v>5.6711048061953519E-5</v>
      </c>
      <c r="S114" s="17">
        <v>1</v>
      </c>
      <c r="T114">
        <f t="shared" si="21"/>
        <v>5.6711048061953519E-5</v>
      </c>
    </row>
    <row r="115" spans="1:20" x14ac:dyDescent="0.2">
      <c r="A115" s="35" t="s">
        <v>383</v>
      </c>
      <c r="B115" s="17" t="s">
        <v>44</v>
      </c>
      <c r="C115" s="46">
        <v>56865.137699999999</v>
      </c>
      <c r="D115" s="46" t="s">
        <v>70</v>
      </c>
      <c r="E115" s="31">
        <f t="shared" si="17"/>
        <v>20011.417098887607</v>
      </c>
      <c r="F115" s="31">
        <f t="shared" si="15"/>
        <v>20011.5</v>
      </c>
      <c r="G115" s="33">
        <f t="shared" si="22"/>
        <v>-6.4745374998892657E-2</v>
      </c>
      <c r="H115" s="31"/>
      <c r="I115" s="31"/>
      <c r="J115" s="31"/>
      <c r="K115" s="31">
        <f t="shared" si="26"/>
        <v>-6.4745374998892657E-2</v>
      </c>
      <c r="L115" s="31"/>
      <c r="M115" s="31"/>
      <c r="N115" s="31"/>
      <c r="O115" s="31">
        <f t="shared" ca="1" si="24"/>
        <v>-6.175973470737512E-2</v>
      </c>
      <c r="P115" s="31">
        <f t="shared" si="19"/>
        <v>-7.2276048963635375E-2</v>
      </c>
      <c r="Q115" s="34">
        <f t="shared" si="18"/>
        <v>41846.637699999999</v>
      </c>
      <c r="R115" s="31">
        <f t="shared" si="20"/>
        <v>5.6711050363253803E-5</v>
      </c>
      <c r="S115" s="17">
        <v>1</v>
      </c>
      <c r="T115">
        <f t="shared" si="21"/>
        <v>5.6711050363253803E-5</v>
      </c>
    </row>
    <row r="116" spans="1:20" x14ac:dyDescent="0.2">
      <c r="A116" s="69" t="s">
        <v>2</v>
      </c>
      <c r="B116" s="70" t="s">
        <v>54</v>
      </c>
      <c r="C116" s="71">
        <v>57329.440000000002</v>
      </c>
      <c r="D116" s="72">
        <v>4.0000000000000001E-3</v>
      </c>
      <c r="E116" s="31">
        <f t="shared" si="17"/>
        <v>20605.917897708088</v>
      </c>
      <c r="F116" s="31">
        <f t="shared" si="15"/>
        <v>20606</v>
      </c>
      <c r="G116" s="33">
        <f t="shared" si="22"/>
        <v>-6.4121499999600928E-2</v>
      </c>
      <c r="H116" s="31"/>
      <c r="I116" s="31">
        <f>+G116</f>
        <v>-6.4121499999600928E-2</v>
      </c>
      <c r="J116" s="31"/>
      <c r="L116" s="31"/>
      <c r="M116" s="31"/>
      <c r="N116" s="31"/>
      <c r="O116" s="31">
        <f t="shared" ca="1" si="24"/>
        <v>-6.5348747285121522E-2</v>
      </c>
      <c r="P116" s="31">
        <f t="shared" si="19"/>
        <v>-7.8069598507488264E-2</v>
      </c>
      <c r="Q116" s="34">
        <f t="shared" si="18"/>
        <v>42310.94</v>
      </c>
      <c r="R116" s="31">
        <f t="shared" si="20"/>
        <v>1.9454945198572892E-4</v>
      </c>
      <c r="S116" s="17">
        <v>1</v>
      </c>
      <c r="T116">
        <f t="shared" si="21"/>
        <v>1.9454945198572892E-4</v>
      </c>
    </row>
    <row r="117" spans="1:20" x14ac:dyDescent="0.2">
      <c r="A117" s="76" t="s">
        <v>0</v>
      </c>
      <c r="B117" s="77" t="s">
        <v>44</v>
      </c>
      <c r="C117" s="76">
        <v>57635.98</v>
      </c>
      <c r="D117" s="76" t="s">
        <v>361</v>
      </c>
      <c r="E117" s="31">
        <f>+(C117-C$7)/C$8</f>
        <v>20998.417083842705</v>
      </c>
      <c r="F117" s="31">
        <f t="shared" si="15"/>
        <v>20998.5</v>
      </c>
      <c r="G117" s="33">
        <f>+C117-(C$7+F117*C$8)</f>
        <v>-6.4757124993775506E-2</v>
      </c>
      <c r="H117" s="31"/>
      <c r="I117" s="31"/>
      <c r="J117" s="31"/>
      <c r="K117" s="31">
        <f>+G117</f>
        <v>-6.4757124993775506E-2</v>
      </c>
      <c r="L117" s="31"/>
      <c r="M117" s="31"/>
      <c r="N117" s="31"/>
      <c r="O117" s="31">
        <f ca="1">+C$11+C$12*F117</f>
        <v>-6.7718280399949898E-2</v>
      </c>
      <c r="P117" s="31">
        <f>+D$11+D$12*F117+D$13*F117^2</f>
        <v>-8.2010525072873375E-2</v>
      </c>
      <c r="Q117" s="34">
        <f>+C117-15018.5</f>
        <v>42617.48</v>
      </c>
      <c r="R117" s="31">
        <f>+(P117-G117)^2</f>
        <v>2.9767981428941435E-4</v>
      </c>
      <c r="S117" s="17">
        <v>1</v>
      </c>
      <c r="T117">
        <f>+S117*R117</f>
        <v>2.9767981428941435E-4</v>
      </c>
    </row>
    <row r="118" spans="1:20" x14ac:dyDescent="0.2">
      <c r="A118" s="78" t="s">
        <v>392</v>
      </c>
      <c r="B118" s="79" t="s">
        <v>54</v>
      </c>
      <c r="C118" s="82">
        <v>59101.507000000216</v>
      </c>
      <c r="D118" s="83">
        <v>5.0000000000000001E-3</v>
      </c>
      <c r="E118" s="31">
        <f t="shared" ref="E118:E123" si="27">+(C118-C$7)/C$8</f>
        <v>22874.903528542865</v>
      </c>
      <c r="F118" s="31">
        <f t="shared" ref="F118:F123" si="28">ROUND(2*E118,0)/2</f>
        <v>22875</v>
      </c>
      <c r="G118" s="33">
        <f t="shared" ref="G118:G123" si="29">+C118-(C$7+F118*C$8)</f>
        <v>-7.5343749784224201E-2</v>
      </c>
      <c r="H118" s="31"/>
      <c r="I118" s="31"/>
      <c r="J118" s="31"/>
      <c r="K118" s="31">
        <f t="shared" ref="K118:K123" si="30">+G118</f>
        <v>-7.5343749784224201E-2</v>
      </c>
      <c r="L118" s="31"/>
      <c r="M118" s="31"/>
      <c r="N118" s="31"/>
      <c r="O118" s="31">
        <f t="shared" ref="O118:O123" ca="1" si="31">+C$11+C$12*F118</f>
        <v>-7.9046761648294966E-2</v>
      </c>
      <c r="P118" s="31">
        <f t="shared" ref="P118:P123" si="32">+D$11+D$12*F118+D$13*F118^2</f>
        <v>-0.1021256796888218</v>
      </c>
      <c r="Q118" s="34">
        <f t="shared" ref="Q118:Q123" si="33">+C118-15018.5</f>
        <v>44083.007000000216</v>
      </c>
      <c r="R118" s="31">
        <f t="shared" ref="R118:R123" si="34">+(P118-G118)^2</f>
        <v>7.172717694147793E-4</v>
      </c>
      <c r="S118" s="17">
        <v>1</v>
      </c>
      <c r="T118">
        <f t="shared" ref="T118:T123" si="35">+S118*R118</f>
        <v>7.172717694147793E-4</v>
      </c>
    </row>
    <row r="119" spans="1:20" x14ac:dyDescent="0.2">
      <c r="A119" s="78" t="s">
        <v>393</v>
      </c>
      <c r="B119" s="79" t="s">
        <v>54</v>
      </c>
      <c r="C119" s="82">
        <v>59431.074200000148</v>
      </c>
      <c r="D119" s="83" t="s">
        <v>394</v>
      </c>
      <c r="E119" s="31">
        <f t="shared" si="27"/>
        <v>23296.887144960419</v>
      </c>
      <c r="F119" s="31">
        <f t="shared" si="28"/>
        <v>23297</v>
      </c>
      <c r="G119" s="33">
        <f t="shared" si="29"/>
        <v>-8.8139249855885282E-2</v>
      </c>
      <c r="H119" s="31"/>
      <c r="I119" s="31"/>
      <c r="J119" s="31"/>
      <c r="K119" s="31">
        <f t="shared" si="30"/>
        <v>-8.8139249855885282E-2</v>
      </c>
      <c r="L119" s="31"/>
      <c r="M119" s="31"/>
      <c r="N119" s="31"/>
      <c r="O119" s="31">
        <f t="shared" ca="1" si="31"/>
        <v>-8.1594387060925727E-2</v>
      </c>
      <c r="P119" s="31">
        <f t="shared" si="32"/>
        <v>-0.10693954486842427</v>
      </c>
      <c r="Q119" s="34">
        <f t="shared" si="33"/>
        <v>44412.574200000148</v>
      </c>
      <c r="R119" s="31">
        <f t="shared" si="34"/>
        <v>3.5345109255849853E-4</v>
      </c>
      <c r="S119" s="17">
        <v>1</v>
      </c>
      <c r="T119">
        <f t="shared" si="35"/>
        <v>3.5345109255849853E-4</v>
      </c>
    </row>
    <row r="120" spans="1:20" x14ac:dyDescent="0.2">
      <c r="A120" s="78" t="s">
        <v>393</v>
      </c>
      <c r="B120" s="79" t="s">
        <v>54</v>
      </c>
      <c r="C120" s="82">
        <v>59431.075600000098</v>
      </c>
      <c r="D120" s="83" t="s">
        <v>395</v>
      </c>
      <c r="E120" s="31">
        <f t="shared" si="27"/>
        <v>23296.888937544882</v>
      </c>
      <c r="F120" s="31">
        <f t="shared" si="28"/>
        <v>23297</v>
      </c>
      <c r="G120" s="33">
        <f t="shared" si="29"/>
        <v>-8.6739249905804172E-2</v>
      </c>
      <c r="H120" s="31"/>
      <c r="I120" s="31"/>
      <c r="J120" s="31"/>
      <c r="K120" s="31">
        <f t="shared" si="30"/>
        <v>-8.6739249905804172E-2</v>
      </c>
      <c r="L120" s="31"/>
      <c r="M120" s="31"/>
      <c r="N120" s="31"/>
      <c r="O120" s="31">
        <f t="shared" ca="1" si="31"/>
        <v>-8.1594387060925727E-2</v>
      </c>
      <c r="P120" s="31">
        <f t="shared" si="32"/>
        <v>-0.10693954486842427</v>
      </c>
      <c r="Q120" s="34">
        <f t="shared" si="33"/>
        <v>44412.575600000098</v>
      </c>
      <c r="R120" s="31">
        <f t="shared" si="34"/>
        <v>4.0805191657685509E-4</v>
      </c>
      <c r="S120" s="17">
        <v>1</v>
      </c>
      <c r="T120">
        <f t="shared" si="35"/>
        <v>4.0805191657685509E-4</v>
      </c>
    </row>
    <row r="121" spans="1:20" x14ac:dyDescent="0.2">
      <c r="A121" s="78" t="s">
        <v>393</v>
      </c>
      <c r="B121" s="79" t="s">
        <v>54</v>
      </c>
      <c r="C121" s="82">
        <v>59477.927500000224</v>
      </c>
      <c r="D121" s="83" t="s">
        <v>361</v>
      </c>
      <c r="E121" s="31">
        <f t="shared" si="27"/>
        <v>23356.878931082134</v>
      </c>
      <c r="F121" s="31">
        <f t="shared" si="28"/>
        <v>23357</v>
      </c>
      <c r="G121" s="33">
        <f t="shared" si="29"/>
        <v>-9.4554249779321253E-2</v>
      </c>
      <c r="H121" s="31"/>
      <c r="I121" s="31"/>
      <c r="J121" s="31"/>
      <c r="K121" s="31">
        <f t="shared" si="30"/>
        <v>-9.4554249779321253E-2</v>
      </c>
      <c r="L121" s="31"/>
      <c r="M121" s="31"/>
      <c r="N121" s="31"/>
      <c r="O121" s="31">
        <f t="shared" ca="1" si="31"/>
        <v>-8.1956608683574655E-2</v>
      </c>
      <c r="P121" s="31">
        <f t="shared" si="32"/>
        <v>-0.10763263411120932</v>
      </c>
      <c r="Q121" s="34">
        <f t="shared" si="33"/>
        <v>44459.427500000224</v>
      </c>
      <c r="R121" s="31">
        <f t="shared" si="34"/>
        <v>1.7104413673257537E-4</v>
      </c>
      <c r="S121" s="17">
        <v>1</v>
      </c>
      <c r="T121">
        <f t="shared" si="35"/>
        <v>1.7104413673257537E-4</v>
      </c>
    </row>
    <row r="122" spans="1:20" ht="12" customHeight="1" x14ac:dyDescent="0.2">
      <c r="A122" s="78" t="s">
        <v>393</v>
      </c>
      <c r="B122" s="79" t="s">
        <v>54</v>
      </c>
      <c r="C122" s="82">
        <v>59484.961600000039</v>
      </c>
      <c r="D122" s="83" t="s">
        <v>361</v>
      </c>
      <c r="E122" s="31">
        <f t="shared" si="27"/>
        <v>23365.885515949092</v>
      </c>
      <c r="F122" s="31">
        <f t="shared" si="28"/>
        <v>23366</v>
      </c>
      <c r="G122" s="33">
        <f t="shared" si="29"/>
        <v>-8.9411499960988294E-2</v>
      </c>
      <c r="H122" s="31"/>
      <c r="I122" s="31"/>
      <c r="J122" s="31"/>
      <c r="K122" s="31">
        <f t="shared" si="30"/>
        <v>-8.9411499960988294E-2</v>
      </c>
      <c r="L122" s="31"/>
      <c r="M122" s="31"/>
      <c r="N122" s="31"/>
      <c r="O122" s="31">
        <f t="shared" ca="1" si="31"/>
        <v>-8.2010941926971975E-2</v>
      </c>
      <c r="P122" s="31">
        <f t="shared" si="32"/>
        <v>-0.10773678331309375</v>
      </c>
      <c r="Q122" s="34">
        <f t="shared" si="33"/>
        <v>44466.461600000039</v>
      </c>
      <c r="R122" s="31">
        <f t="shared" si="34"/>
        <v>3.3581600993495332E-4</v>
      </c>
      <c r="S122" s="17">
        <v>1</v>
      </c>
      <c r="T122">
        <f t="shared" si="35"/>
        <v>3.3581600993495332E-4</v>
      </c>
    </row>
    <row r="123" spans="1:20" ht="12" customHeight="1" x14ac:dyDescent="0.2">
      <c r="A123" s="78" t="s">
        <v>393</v>
      </c>
      <c r="B123" s="79" t="s">
        <v>54</v>
      </c>
      <c r="C123" s="82">
        <v>59484.963399999775</v>
      </c>
      <c r="D123" s="83" t="s">
        <v>396</v>
      </c>
      <c r="E123" s="31">
        <f t="shared" si="27"/>
        <v>23365.887820700285</v>
      </c>
      <c r="F123" s="31">
        <f t="shared" si="28"/>
        <v>23366</v>
      </c>
      <c r="G123" s="33">
        <f t="shared" si="29"/>
        <v>-8.7611500224738847E-2</v>
      </c>
      <c r="H123" s="31"/>
      <c r="I123" s="31"/>
      <c r="J123" s="31"/>
      <c r="K123" s="31">
        <f t="shared" si="30"/>
        <v>-8.7611500224738847E-2</v>
      </c>
      <c r="L123" s="31"/>
      <c r="M123" s="31"/>
      <c r="N123" s="31"/>
      <c r="O123" s="31">
        <f t="shared" ca="1" si="31"/>
        <v>-8.2010941926971975E-2</v>
      </c>
      <c r="P123" s="31">
        <f t="shared" si="32"/>
        <v>-0.10773678331309375</v>
      </c>
      <c r="Q123" s="34">
        <f t="shared" si="33"/>
        <v>44466.463399999775</v>
      </c>
      <c r="R123" s="31">
        <f t="shared" si="34"/>
        <v>4.0502701938642375E-4</v>
      </c>
      <c r="S123" s="17">
        <v>1</v>
      </c>
      <c r="T123">
        <f t="shared" si="35"/>
        <v>4.0502701938642375E-4</v>
      </c>
    </row>
    <row r="124" spans="1:20" ht="12" customHeight="1" x14ac:dyDescent="0.2">
      <c r="A124" s="80" t="s">
        <v>397</v>
      </c>
      <c r="B124" s="81" t="s">
        <v>54</v>
      </c>
      <c r="C124" s="82">
        <v>59892.667800000003</v>
      </c>
      <c r="D124" s="83">
        <v>1.6999999999999999E-3</v>
      </c>
      <c r="E124" s="31">
        <f t="shared" ref="E124" si="36">+(C124-C$7)/C$8</f>
        <v>23887.919676848232</v>
      </c>
      <c r="F124" s="31">
        <f t="shared" ref="F124" si="37">ROUND(2*E124,0)/2</f>
        <v>23888</v>
      </c>
      <c r="G124" s="33">
        <f t="shared" ref="G124" si="38">+C124-(C$7+F124*C$8)</f>
        <v>-6.2731999998504762E-2</v>
      </c>
      <c r="H124" s="31"/>
      <c r="I124" s="31"/>
      <c r="J124" s="31"/>
      <c r="K124" s="31">
        <f t="shared" ref="K124" si="39">+G124</f>
        <v>-6.2731999998504762E-2</v>
      </c>
      <c r="L124" s="31"/>
      <c r="M124" s="31"/>
      <c r="N124" s="31"/>
      <c r="O124" s="31">
        <f t="shared" ref="O124" ca="1" si="40">+C$11+C$12*F124</f>
        <v>-8.5162270044017607E-2</v>
      </c>
      <c r="P124" s="31">
        <f t="shared" ref="P124" si="41">+D$11+D$12*F124+D$13*F124^2</f>
        <v>-0.11386037535198365</v>
      </c>
      <c r="Q124" s="34">
        <f t="shared" ref="Q124" si="42">+C124-15018.5</f>
        <v>44874.167800000003</v>
      </c>
      <c r="R124" s="31">
        <f t="shared" ref="R124" si="43">+(P124-G124)^2</f>
        <v>2.6141107662862274E-3</v>
      </c>
      <c r="S124" s="17">
        <v>1</v>
      </c>
      <c r="T124">
        <f t="shared" ref="T124" si="44">+S124*R124</f>
        <v>2.6141107662862274E-3</v>
      </c>
    </row>
    <row r="125" spans="1:20" ht="12" customHeight="1" x14ac:dyDescent="0.2">
      <c r="B125" s="17"/>
      <c r="C125" s="46"/>
      <c r="D125" s="46"/>
    </row>
    <row r="126" spans="1:20" ht="12" customHeight="1" x14ac:dyDescent="0.2">
      <c r="B126" s="17"/>
      <c r="C126" s="46"/>
      <c r="D126" s="46"/>
    </row>
    <row r="127" spans="1:20" ht="12" customHeight="1" x14ac:dyDescent="0.2">
      <c r="B127" s="17"/>
      <c r="C127" s="46"/>
      <c r="D127" s="46"/>
    </row>
    <row r="128" spans="1:20" ht="12" customHeight="1" x14ac:dyDescent="0.2">
      <c r="B128" s="17"/>
      <c r="C128" s="46"/>
      <c r="D128" s="46"/>
    </row>
    <row r="129" spans="2:4" x14ac:dyDescent="0.2">
      <c r="B129" s="17"/>
      <c r="C129" s="46"/>
      <c r="D129" s="46"/>
    </row>
    <row r="130" spans="2:4" x14ac:dyDescent="0.2">
      <c r="C130" s="46"/>
      <c r="D130" s="46"/>
    </row>
    <row r="131" spans="2:4" x14ac:dyDescent="0.2">
      <c r="C131" s="46"/>
      <c r="D131" s="46"/>
    </row>
    <row r="132" spans="2:4" x14ac:dyDescent="0.2">
      <c r="C132" s="46"/>
      <c r="D132" s="46"/>
    </row>
    <row r="133" spans="2:4" x14ac:dyDescent="0.2">
      <c r="C133" s="46"/>
      <c r="D133" s="46"/>
    </row>
    <row r="134" spans="2:4" x14ac:dyDescent="0.2">
      <c r="C134" s="46"/>
      <c r="D134" s="46"/>
    </row>
    <row r="135" spans="2:4" x14ac:dyDescent="0.2">
      <c r="C135" s="46"/>
      <c r="D135" s="46"/>
    </row>
    <row r="136" spans="2:4" x14ac:dyDescent="0.2">
      <c r="C136" s="46"/>
      <c r="D136" s="46"/>
    </row>
    <row r="137" spans="2:4" x14ac:dyDescent="0.2">
      <c r="C137" s="46"/>
      <c r="D137" s="46"/>
    </row>
    <row r="138" spans="2:4" x14ac:dyDescent="0.2">
      <c r="C138" s="46"/>
      <c r="D138" s="46"/>
    </row>
    <row r="139" spans="2:4" x14ac:dyDescent="0.2">
      <c r="C139" s="46"/>
      <c r="D139" s="46"/>
    </row>
    <row r="140" spans="2:4" x14ac:dyDescent="0.2">
      <c r="C140" s="46"/>
      <c r="D140" s="46"/>
    </row>
    <row r="141" spans="2:4" x14ac:dyDescent="0.2">
      <c r="C141" s="46"/>
      <c r="D141" s="46"/>
    </row>
    <row r="142" spans="2:4" x14ac:dyDescent="0.2">
      <c r="C142" s="46"/>
      <c r="D142" s="46"/>
    </row>
    <row r="143" spans="2:4" x14ac:dyDescent="0.2">
      <c r="C143" s="46"/>
      <c r="D143" s="46"/>
    </row>
    <row r="144" spans="2:4" x14ac:dyDescent="0.2">
      <c r="C144" s="46"/>
      <c r="D144" s="46"/>
    </row>
    <row r="145" spans="3:4" x14ac:dyDescent="0.2">
      <c r="C145" s="46"/>
      <c r="D145" s="46"/>
    </row>
    <row r="146" spans="3:4" x14ac:dyDescent="0.2">
      <c r="C146" s="46"/>
      <c r="D146" s="46"/>
    </row>
    <row r="147" spans="3:4" x14ac:dyDescent="0.2">
      <c r="C147" s="46"/>
      <c r="D147" s="46"/>
    </row>
    <row r="148" spans="3:4" x14ac:dyDescent="0.2">
      <c r="C148" s="46"/>
      <c r="D148" s="46"/>
    </row>
    <row r="149" spans="3:4" x14ac:dyDescent="0.2">
      <c r="C149" s="46"/>
      <c r="D149" s="46"/>
    </row>
    <row r="150" spans="3:4" x14ac:dyDescent="0.2">
      <c r="C150" s="46"/>
      <c r="D150" s="46"/>
    </row>
    <row r="151" spans="3:4" x14ac:dyDescent="0.2">
      <c r="C151" s="46"/>
      <c r="D151" s="46"/>
    </row>
    <row r="152" spans="3:4" x14ac:dyDescent="0.2">
      <c r="C152" s="46"/>
      <c r="D152" s="46"/>
    </row>
    <row r="153" spans="3:4" x14ac:dyDescent="0.2">
      <c r="C153" s="46"/>
      <c r="D153" s="46"/>
    </row>
    <row r="154" spans="3:4" x14ac:dyDescent="0.2">
      <c r="C154" s="46"/>
      <c r="D154" s="46"/>
    </row>
    <row r="155" spans="3:4" x14ac:dyDescent="0.2">
      <c r="C155" s="46"/>
      <c r="D155" s="46"/>
    </row>
    <row r="156" spans="3:4" x14ac:dyDescent="0.2">
      <c r="C156" s="46"/>
      <c r="D156" s="46"/>
    </row>
    <row r="157" spans="3:4" x14ac:dyDescent="0.2">
      <c r="C157" s="46"/>
      <c r="D157" s="46"/>
    </row>
    <row r="158" spans="3:4" x14ac:dyDescent="0.2">
      <c r="C158" s="46"/>
      <c r="D158" s="46"/>
    </row>
    <row r="159" spans="3:4" x14ac:dyDescent="0.2">
      <c r="C159" s="46"/>
      <c r="D159" s="46"/>
    </row>
    <row r="160" spans="3:4" x14ac:dyDescent="0.2">
      <c r="C160" s="46"/>
      <c r="D160" s="46"/>
    </row>
    <row r="161" spans="3:4" x14ac:dyDescent="0.2">
      <c r="C161" s="46"/>
      <c r="D161" s="46"/>
    </row>
    <row r="162" spans="3:4" x14ac:dyDescent="0.2">
      <c r="C162" s="46"/>
      <c r="D162" s="46"/>
    </row>
    <row r="163" spans="3:4" x14ac:dyDescent="0.2">
      <c r="C163" s="46"/>
      <c r="D163" s="46"/>
    </row>
    <row r="164" spans="3:4" x14ac:dyDescent="0.2">
      <c r="C164" s="46"/>
      <c r="D164" s="46"/>
    </row>
    <row r="165" spans="3:4" x14ac:dyDescent="0.2">
      <c r="C165" s="46"/>
      <c r="D165" s="46"/>
    </row>
    <row r="166" spans="3:4" x14ac:dyDescent="0.2">
      <c r="C166" s="46"/>
      <c r="D166" s="46"/>
    </row>
    <row r="167" spans="3:4" x14ac:dyDescent="0.2">
      <c r="C167" s="46"/>
      <c r="D167" s="46"/>
    </row>
    <row r="168" spans="3:4" x14ac:dyDescent="0.2">
      <c r="C168" s="46"/>
      <c r="D168" s="46"/>
    </row>
    <row r="169" spans="3:4" x14ac:dyDescent="0.2">
      <c r="C169" s="46"/>
      <c r="D169" s="46"/>
    </row>
    <row r="170" spans="3:4" x14ac:dyDescent="0.2">
      <c r="C170" s="46"/>
      <c r="D170" s="46"/>
    </row>
    <row r="171" spans="3:4" x14ac:dyDescent="0.2">
      <c r="C171" s="46"/>
      <c r="D171" s="46"/>
    </row>
    <row r="172" spans="3:4" x14ac:dyDescent="0.2">
      <c r="C172" s="46"/>
      <c r="D172" s="46"/>
    </row>
    <row r="173" spans="3:4" x14ac:dyDescent="0.2">
      <c r="C173" s="46"/>
      <c r="D173" s="46"/>
    </row>
    <row r="174" spans="3:4" x14ac:dyDescent="0.2">
      <c r="C174" s="46"/>
      <c r="D174" s="46"/>
    </row>
    <row r="175" spans="3:4" x14ac:dyDescent="0.2">
      <c r="C175" s="46"/>
      <c r="D175" s="46"/>
    </row>
    <row r="176" spans="3:4" x14ac:dyDescent="0.2">
      <c r="C176" s="46"/>
      <c r="D176" s="46"/>
    </row>
    <row r="177" spans="3:4" x14ac:dyDescent="0.2">
      <c r="C177" s="46"/>
      <c r="D177" s="46"/>
    </row>
    <row r="178" spans="3:4" x14ac:dyDescent="0.2">
      <c r="C178" s="46"/>
      <c r="D178" s="46"/>
    </row>
    <row r="179" spans="3:4" x14ac:dyDescent="0.2">
      <c r="C179" s="46"/>
      <c r="D179" s="46"/>
    </row>
    <row r="180" spans="3:4" x14ac:dyDescent="0.2">
      <c r="C180" s="46"/>
      <c r="D180" s="46"/>
    </row>
    <row r="181" spans="3:4" x14ac:dyDescent="0.2">
      <c r="C181" s="46"/>
      <c r="D181" s="46"/>
    </row>
    <row r="182" spans="3:4" x14ac:dyDescent="0.2">
      <c r="C182" s="46"/>
      <c r="D182" s="46"/>
    </row>
    <row r="183" spans="3:4" x14ac:dyDescent="0.2">
      <c r="C183" s="46"/>
      <c r="D183" s="46"/>
    </row>
    <row r="184" spans="3:4" x14ac:dyDescent="0.2">
      <c r="C184" s="46"/>
      <c r="D184" s="46"/>
    </row>
    <row r="185" spans="3:4" x14ac:dyDescent="0.2">
      <c r="C185" s="46"/>
      <c r="D185" s="46"/>
    </row>
    <row r="186" spans="3:4" x14ac:dyDescent="0.2">
      <c r="C186" s="46"/>
      <c r="D186" s="46"/>
    </row>
    <row r="187" spans="3:4" x14ac:dyDescent="0.2">
      <c r="C187" s="46"/>
      <c r="D187" s="46"/>
    </row>
    <row r="188" spans="3:4" x14ac:dyDescent="0.2">
      <c r="C188" s="46"/>
      <c r="D188" s="46"/>
    </row>
    <row r="189" spans="3:4" x14ac:dyDescent="0.2">
      <c r="C189" s="46"/>
      <c r="D189" s="46"/>
    </row>
    <row r="190" spans="3:4" x14ac:dyDescent="0.2">
      <c r="C190" s="46"/>
      <c r="D190" s="46"/>
    </row>
    <row r="191" spans="3:4" x14ac:dyDescent="0.2">
      <c r="C191" s="46"/>
      <c r="D191" s="46"/>
    </row>
    <row r="192" spans="3:4" x14ac:dyDescent="0.2">
      <c r="C192" s="46"/>
      <c r="D192" s="46"/>
    </row>
    <row r="193" spans="3:4" x14ac:dyDescent="0.2">
      <c r="C193" s="46"/>
      <c r="D193" s="46"/>
    </row>
    <row r="194" spans="3:4" x14ac:dyDescent="0.2">
      <c r="C194" s="46"/>
      <c r="D194" s="46"/>
    </row>
    <row r="195" spans="3:4" x14ac:dyDescent="0.2">
      <c r="C195" s="46"/>
      <c r="D195" s="46"/>
    </row>
    <row r="196" spans="3:4" x14ac:dyDescent="0.2">
      <c r="C196" s="46"/>
      <c r="D196" s="46"/>
    </row>
    <row r="197" spans="3:4" x14ac:dyDescent="0.2">
      <c r="C197" s="46"/>
      <c r="D197" s="46"/>
    </row>
    <row r="198" spans="3:4" x14ac:dyDescent="0.2">
      <c r="C198" s="46"/>
      <c r="D198" s="46"/>
    </row>
    <row r="199" spans="3:4" x14ac:dyDescent="0.2">
      <c r="C199" s="46"/>
      <c r="D199" s="46"/>
    </row>
    <row r="200" spans="3:4" x14ac:dyDescent="0.2">
      <c r="C200" s="46"/>
      <c r="D200" s="46"/>
    </row>
    <row r="201" spans="3:4" x14ac:dyDescent="0.2">
      <c r="C201" s="46"/>
      <c r="D201" s="46"/>
    </row>
    <row r="202" spans="3:4" x14ac:dyDescent="0.2">
      <c r="C202" s="46"/>
      <c r="D202" s="46"/>
    </row>
    <row r="203" spans="3:4" x14ac:dyDescent="0.2">
      <c r="C203" s="46"/>
      <c r="D203" s="46"/>
    </row>
    <row r="204" spans="3:4" x14ac:dyDescent="0.2">
      <c r="C204" s="46"/>
      <c r="D204" s="46"/>
    </row>
    <row r="205" spans="3:4" x14ac:dyDescent="0.2">
      <c r="C205" s="46"/>
      <c r="D205" s="46"/>
    </row>
    <row r="206" spans="3:4" x14ac:dyDescent="0.2">
      <c r="C206" s="46"/>
      <c r="D206" s="46"/>
    </row>
    <row r="207" spans="3:4" x14ac:dyDescent="0.2">
      <c r="C207" s="46"/>
      <c r="D207" s="46"/>
    </row>
    <row r="208" spans="3:4" x14ac:dyDescent="0.2">
      <c r="C208" s="46"/>
      <c r="D208" s="46"/>
    </row>
    <row r="209" spans="3:4" x14ac:dyDescent="0.2">
      <c r="C209" s="46"/>
      <c r="D209" s="46"/>
    </row>
    <row r="210" spans="3:4" x14ac:dyDescent="0.2">
      <c r="C210" s="46"/>
      <c r="D210" s="46"/>
    </row>
    <row r="211" spans="3:4" x14ac:dyDescent="0.2">
      <c r="C211" s="46"/>
      <c r="D211" s="46"/>
    </row>
    <row r="212" spans="3:4" x14ac:dyDescent="0.2">
      <c r="C212" s="46"/>
      <c r="D212" s="46"/>
    </row>
    <row r="213" spans="3:4" x14ac:dyDescent="0.2">
      <c r="C213" s="46"/>
      <c r="D213" s="46"/>
    </row>
    <row r="214" spans="3:4" x14ac:dyDescent="0.2">
      <c r="C214" s="46"/>
      <c r="D214" s="46"/>
    </row>
    <row r="215" spans="3:4" x14ac:dyDescent="0.2">
      <c r="C215" s="46"/>
      <c r="D215" s="46"/>
    </row>
    <row r="216" spans="3:4" x14ac:dyDescent="0.2">
      <c r="C216" s="46"/>
      <c r="D216" s="46"/>
    </row>
    <row r="217" spans="3:4" x14ac:dyDescent="0.2">
      <c r="C217" s="46"/>
      <c r="D217" s="46"/>
    </row>
    <row r="218" spans="3:4" x14ac:dyDescent="0.2">
      <c r="C218" s="46"/>
      <c r="D218" s="46"/>
    </row>
    <row r="219" spans="3:4" x14ac:dyDescent="0.2">
      <c r="C219" s="46"/>
      <c r="D219" s="46"/>
    </row>
    <row r="220" spans="3:4" x14ac:dyDescent="0.2">
      <c r="C220" s="46"/>
      <c r="D220" s="46"/>
    </row>
    <row r="221" spans="3:4" x14ac:dyDescent="0.2">
      <c r="C221" s="46"/>
      <c r="D221" s="46"/>
    </row>
  </sheetData>
  <phoneticPr fontId="8" type="noConversion"/>
  <hyperlinks>
    <hyperlink ref="H3387" r:id="rId1" display="http://vsolj.cetus-net.org/bulletin.html" xr:uid="{00000000-0004-0000-0000-000000000000}"/>
    <hyperlink ref="H65031" r:id="rId2" display="http://vsolj.cetus-net.org/bulletin.html" xr:uid="{00000000-0004-0000-0000-000001000000}"/>
    <hyperlink ref="H65024" r:id="rId3" display="https://www.aavso.org/ejaavso" xr:uid="{00000000-0004-0000-0000-000002000000}"/>
    <hyperlink ref="I65031" r:id="rId4" display="http://vsolj.cetus-net.org/bulletin.html" xr:uid="{00000000-0004-0000-0000-000003000000}"/>
    <hyperlink ref="AQ58682" r:id="rId5" display="http://cdsbib.u-strasbg.fr/cgi-bin/cdsbib?1990RMxAA..21..381G" xr:uid="{00000000-0004-0000-0000-000004000000}"/>
    <hyperlink ref="H65028" r:id="rId6" display="https://www.aavso.org/ejaavso" xr:uid="{00000000-0004-0000-0000-000005000000}"/>
    <hyperlink ref="AP6046" r:id="rId7" display="http://cdsbib.u-strasbg.fr/cgi-bin/cdsbib?1990RMxAA..21..381G" xr:uid="{00000000-0004-0000-0000-000006000000}"/>
    <hyperlink ref="AP6049" r:id="rId8" display="http://cdsbib.u-strasbg.fr/cgi-bin/cdsbib?1990RMxAA..21..381G" xr:uid="{00000000-0004-0000-0000-000007000000}"/>
    <hyperlink ref="AP6047" r:id="rId9" display="http://cdsbib.u-strasbg.fr/cgi-bin/cdsbib?1990RMxAA..21..381G" xr:uid="{00000000-0004-0000-0000-000008000000}"/>
    <hyperlink ref="AP6031" r:id="rId10" display="http://cdsbib.u-strasbg.fr/cgi-bin/cdsbib?1990RMxAA..21..381G" xr:uid="{00000000-0004-0000-0000-000009000000}"/>
    <hyperlink ref="AQ6260" r:id="rId11" display="http://cdsbib.u-strasbg.fr/cgi-bin/cdsbib?1990RMxAA..21..381G" xr:uid="{00000000-0004-0000-0000-00000A000000}"/>
    <hyperlink ref="AQ6264" r:id="rId12" display="http://cdsbib.u-strasbg.fr/cgi-bin/cdsbib?1990RMxAA..21..381G" xr:uid="{00000000-0004-0000-0000-00000B000000}"/>
    <hyperlink ref="AQ408" r:id="rId13" display="http://cdsbib.u-strasbg.fr/cgi-bin/cdsbib?1990RMxAA..21..381G" xr:uid="{00000000-0004-0000-0000-00000C000000}"/>
    <hyperlink ref="I3152" r:id="rId14" display="http://vsolj.cetus-net.org/bulletin.html" xr:uid="{00000000-0004-0000-0000-00000D000000}"/>
    <hyperlink ref="H3152" r:id="rId15" display="http://vsolj.cetus-net.org/bulletin.html" xr:uid="{00000000-0004-0000-0000-00000E000000}"/>
    <hyperlink ref="AQ1069" r:id="rId16" display="http://cdsbib.u-strasbg.fr/cgi-bin/cdsbib?1990RMxAA..21..381G" xr:uid="{00000000-0004-0000-0000-00000F000000}"/>
    <hyperlink ref="AQ1068" r:id="rId17" display="http://cdsbib.u-strasbg.fr/cgi-bin/cdsbib?1990RMxAA..21..381G" xr:uid="{00000000-0004-0000-0000-000010000000}"/>
    <hyperlink ref="AP4322" r:id="rId18" display="http://cdsbib.u-strasbg.fr/cgi-bin/cdsbib?1990RMxAA..21..381G" xr:uid="{00000000-0004-0000-0000-000011000000}"/>
    <hyperlink ref="AP4340" r:id="rId19" display="http://cdsbib.u-strasbg.fr/cgi-bin/cdsbib?1990RMxAA..21..381G" xr:uid="{00000000-0004-0000-0000-000012000000}"/>
    <hyperlink ref="AP4341" r:id="rId20" display="http://cdsbib.u-strasbg.fr/cgi-bin/cdsbib?1990RMxAA..21..381G" xr:uid="{00000000-0004-0000-0000-000013000000}"/>
    <hyperlink ref="AP4337" r:id="rId21" display="http://cdsbib.u-strasbg.fr/cgi-bin/cdsbib?1990RMxAA..21..381G" xr:uid="{00000000-0004-0000-0000-000014000000}"/>
  </hyperlinks>
  <pageMargins left="0.75" right="0.75" top="1" bottom="1" header="0.5" footer="0.5"/>
  <pageSetup orientation="portrait" horizontalDpi="300" verticalDpi="300" r:id="rId22"/>
  <headerFooter alignWithMargins="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52"/>
  <sheetViews>
    <sheetView topLeftCell="A62" workbookViewId="0">
      <selection activeCell="A33" sqref="A33:D97"/>
    </sheetView>
  </sheetViews>
  <sheetFormatPr defaultRowHeight="12.75" x14ac:dyDescent="0.2"/>
  <cols>
    <col min="1" max="1" width="19.7109375" style="46" customWidth="1"/>
    <col min="2" max="2" width="4.42578125" style="14" customWidth="1"/>
    <col min="3" max="3" width="12.7109375" style="46" customWidth="1"/>
    <col min="4" max="4" width="5.42578125" style="14" customWidth="1"/>
    <col min="5" max="5" width="14.85546875" style="14" customWidth="1"/>
    <col min="6" max="6" width="9.140625" style="14"/>
    <col min="7" max="7" width="12" style="14" customWidth="1"/>
    <col min="8" max="8" width="14.140625" style="46" customWidth="1"/>
    <col min="9" max="9" width="22.5703125" style="14" customWidth="1"/>
    <col min="10" max="10" width="25.140625" style="14" customWidth="1"/>
    <col min="11" max="11" width="15.7109375" style="14" customWidth="1"/>
    <col min="12" max="12" width="14.140625" style="14" customWidth="1"/>
    <col min="13" max="13" width="9.5703125" style="14" customWidth="1"/>
    <col min="14" max="14" width="14.140625" style="14" customWidth="1"/>
    <col min="15" max="15" width="23.42578125" style="14" customWidth="1"/>
    <col min="16" max="16" width="16.5703125" style="14" customWidth="1"/>
    <col min="17" max="17" width="41" style="14" customWidth="1"/>
    <col min="18" max="16384" width="9.140625" style="14"/>
  </cols>
  <sheetData>
    <row r="1" spans="1:16" ht="15.75" x14ac:dyDescent="0.25">
      <c r="A1" s="45" t="s">
        <v>62</v>
      </c>
      <c r="I1" s="47" t="s">
        <v>63</v>
      </c>
      <c r="J1" s="48" t="s">
        <v>64</v>
      </c>
    </row>
    <row r="2" spans="1:16" x14ac:dyDescent="0.2">
      <c r="I2" s="49" t="s">
        <v>65</v>
      </c>
      <c r="J2" s="50" t="s">
        <v>60</v>
      </c>
    </row>
    <row r="3" spans="1:16" x14ac:dyDescent="0.2">
      <c r="A3" s="51" t="s">
        <v>66</v>
      </c>
      <c r="I3" s="49" t="s">
        <v>67</v>
      </c>
      <c r="J3" s="50" t="s">
        <v>68</v>
      </c>
    </row>
    <row r="4" spans="1:16" x14ac:dyDescent="0.2">
      <c r="I4" s="49" t="s">
        <v>69</v>
      </c>
      <c r="J4" s="50" t="s">
        <v>68</v>
      </c>
    </row>
    <row r="5" spans="1:16" ht="13.5" thickBot="1" x14ac:dyDescent="0.25">
      <c r="I5" s="52" t="s">
        <v>36</v>
      </c>
      <c r="J5" s="53" t="s">
        <v>70</v>
      </c>
    </row>
    <row r="10" spans="1:16" ht="13.5" thickBot="1" x14ac:dyDescent="0.25"/>
    <row r="11" spans="1:16" ht="12.75" customHeight="1" thickBot="1" x14ac:dyDescent="0.25">
      <c r="A11" s="46" t="str">
        <f t="shared" ref="A11:A42" si="0">P11</f>
        <v> MNS 30.157 </v>
      </c>
      <c r="B11" s="17" t="str">
        <f t="shared" ref="B11:B42" si="1">IF(H11=INT(H11),"I","II")</f>
        <v>I</v>
      </c>
      <c r="C11" s="46">
        <f t="shared" ref="C11:C42" si="2">1*G11</f>
        <v>41236.315999999999</v>
      </c>
      <c r="D11" s="14" t="str">
        <f t="shared" ref="D11:D42" si="3">VLOOKUP(F11,I$1:J$5,2,FALSE)</f>
        <v>vis</v>
      </c>
      <c r="E11" s="54" t="e">
        <f>VLOOKUP(C11,Active!C$21:E$973,3,FALSE)</f>
        <v>#N/A</v>
      </c>
      <c r="F11" s="17" t="s">
        <v>36</v>
      </c>
      <c r="G11" s="14" t="str">
        <f t="shared" ref="G11:G42" si="4">MID(I11,3,LEN(I11)-3)</f>
        <v>41236.316</v>
      </c>
      <c r="H11" s="46">
        <f t="shared" ref="H11:H42" si="5">1*K11</f>
        <v>-14423</v>
      </c>
      <c r="I11" s="55" t="s">
        <v>201</v>
      </c>
      <c r="J11" s="56" t="s">
        <v>202</v>
      </c>
      <c r="K11" s="55">
        <v>-14423</v>
      </c>
      <c r="L11" s="55" t="s">
        <v>203</v>
      </c>
      <c r="M11" s="56" t="s">
        <v>180</v>
      </c>
      <c r="N11" s="56" t="s">
        <v>181</v>
      </c>
      <c r="O11" s="57" t="s">
        <v>182</v>
      </c>
      <c r="P11" s="57" t="s">
        <v>183</v>
      </c>
    </row>
    <row r="12" spans="1:16" ht="12.75" customHeight="1" thickBot="1" x14ac:dyDescent="0.25">
      <c r="A12" s="46" t="str">
        <f t="shared" si="0"/>
        <v>IBVS 3277 </v>
      </c>
      <c r="B12" s="17" t="str">
        <f t="shared" si="1"/>
        <v>I</v>
      </c>
      <c r="C12" s="46">
        <f t="shared" si="2"/>
        <v>43801.910400000001</v>
      </c>
      <c r="D12" s="14" t="str">
        <f t="shared" si="3"/>
        <v>vis</v>
      </c>
      <c r="E12" s="54">
        <f>VLOOKUP(C12,Active!C$21:E$973,3,FALSE)</f>
        <v>3285.0320152395316</v>
      </c>
      <c r="F12" s="17" t="s">
        <v>36</v>
      </c>
      <c r="G12" s="14" t="str">
        <f t="shared" si="4"/>
        <v>43801.9104</v>
      </c>
      <c r="H12" s="46">
        <f t="shared" si="5"/>
        <v>-11138</v>
      </c>
      <c r="I12" s="55" t="s">
        <v>204</v>
      </c>
      <c r="J12" s="56" t="s">
        <v>205</v>
      </c>
      <c r="K12" s="55">
        <v>-11138</v>
      </c>
      <c r="L12" s="55" t="s">
        <v>206</v>
      </c>
      <c r="M12" s="56" t="s">
        <v>180</v>
      </c>
      <c r="N12" s="56" t="s">
        <v>181</v>
      </c>
      <c r="O12" s="57" t="s">
        <v>207</v>
      </c>
      <c r="P12" s="58" t="s">
        <v>208</v>
      </c>
    </row>
    <row r="13" spans="1:16" ht="12.75" customHeight="1" thickBot="1" x14ac:dyDescent="0.25">
      <c r="A13" s="46" t="str">
        <f t="shared" si="0"/>
        <v>IBVS 3277 </v>
      </c>
      <c r="B13" s="17" t="str">
        <f t="shared" si="1"/>
        <v>II</v>
      </c>
      <c r="C13" s="46">
        <f t="shared" si="2"/>
        <v>43835.887699999999</v>
      </c>
      <c r="D13" s="14" t="str">
        <f t="shared" si="3"/>
        <v>vis</v>
      </c>
      <c r="E13" s="54">
        <f>VLOOKUP(C13,Active!C$21:E$973,3,FALSE)</f>
        <v>3328.5371453923699</v>
      </c>
      <c r="F13" s="17" t="s">
        <v>36</v>
      </c>
      <c r="G13" s="14" t="str">
        <f t="shared" si="4"/>
        <v>43835.8877</v>
      </c>
      <c r="H13" s="46">
        <f t="shared" si="5"/>
        <v>-11094.5</v>
      </c>
      <c r="I13" s="55" t="s">
        <v>209</v>
      </c>
      <c r="J13" s="56" t="s">
        <v>210</v>
      </c>
      <c r="K13" s="55">
        <v>-11094.5</v>
      </c>
      <c r="L13" s="55" t="s">
        <v>211</v>
      </c>
      <c r="M13" s="56" t="s">
        <v>180</v>
      </c>
      <c r="N13" s="56" t="s">
        <v>181</v>
      </c>
      <c r="O13" s="57" t="s">
        <v>207</v>
      </c>
      <c r="P13" s="58" t="s">
        <v>208</v>
      </c>
    </row>
    <row r="14" spans="1:16" ht="12.75" customHeight="1" thickBot="1" x14ac:dyDescent="0.25">
      <c r="A14" s="46" t="str">
        <f t="shared" si="0"/>
        <v>IBVS 2159 </v>
      </c>
      <c r="B14" s="17" t="str">
        <f t="shared" si="1"/>
        <v>I</v>
      </c>
      <c r="C14" s="46">
        <f t="shared" si="2"/>
        <v>44845.389799999997</v>
      </c>
      <c r="D14" s="14" t="str">
        <f t="shared" si="3"/>
        <v>vis</v>
      </c>
      <c r="E14" s="54">
        <f>VLOOKUP(C14,Active!C$21:E$973,3,FALSE)</f>
        <v>4621.1213192397754</v>
      </c>
      <c r="F14" s="17" t="s">
        <v>36</v>
      </c>
      <c r="G14" s="14" t="str">
        <f t="shared" si="4"/>
        <v>44845.3898</v>
      </c>
      <c r="H14" s="46">
        <f t="shared" si="5"/>
        <v>-9802</v>
      </c>
      <c r="I14" s="55" t="s">
        <v>212</v>
      </c>
      <c r="J14" s="56" t="s">
        <v>213</v>
      </c>
      <c r="K14" s="55">
        <v>-9802</v>
      </c>
      <c r="L14" s="55" t="s">
        <v>214</v>
      </c>
      <c r="M14" s="56" t="s">
        <v>180</v>
      </c>
      <c r="N14" s="56" t="s">
        <v>181</v>
      </c>
      <c r="O14" s="57" t="s">
        <v>215</v>
      </c>
      <c r="P14" s="58" t="s">
        <v>216</v>
      </c>
    </row>
    <row r="15" spans="1:16" ht="12.75" customHeight="1" thickBot="1" x14ac:dyDescent="0.25">
      <c r="A15" s="46" t="str">
        <f t="shared" si="0"/>
        <v> VSSC 63.21 </v>
      </c>
      <c r="B15" s="17" t="str">
        <f t="shared" si="1"/>
        <v>I</v>
      </c>
      <c r="C15" s="46">
        <f t="shared" si="2"/>
        <v>46292.483999999997</v>
      </c>
      <c r="D15" s="14" t="str">
        <f t="shared" si="3"/>
        <v>vis</v>
      </c>
      <c r="E15" s="54">
        <f>VLOOKUP(C15,Active!C$21:E$973,3,FALSE)</f>
        <v>6474.006083903836</v>
      </c>
      <c r="F15" s="17" t="s">
        <v>36</v>
      </c>
      <c r="G15" s="14" t="str">
        <f t="shared" si="4"/>
        <v>46292.484</v>
      </c>
      <c r="H15" s="46">
        <f t="shared" si="5"/>
        <v>-7949</v>
      </c>
      <c r="I15" s="55" t="s">
        <v>217</v>
      </c>
      <c r="J15" s="56" t="s">
        <v>218</v>
      </c>
      <c r="K15" s="55">
        <v>-7949</v>
      </c>
      <c r="L15" s="55" t="s">
        <v>219</v>
      </c>
      <c r="M15" s="56" t="s">
        <v>74</v>
      </c>
      <c r="N15" s="56"/>
      <c r="O15" s="57" t="s">
        <v>220</v>
      </c>
      <c r="P15" s="57" t="s">
        <v>221</v>
      </c>
    </row>
    <row r="16" spans="1:16" ht="12.75" customHeight="1" thickBot="1" x14ac:dyDescent="0.25">
      <c r="A16" s="46" t="str">
        <f t="shared" si="0"/>
        <v> BBS 81 </v>
      </c>
      <c r="B16" s="17" t="str">
        <f t="shared" si="1"/>
        <v>I</v>
      </c>
      <c r="C16" s="46">
        <f t="shared" si="2"/>
        <v>46346.343999999997</v>
      </c>
      <c r="D16" s="14" t="str">
        <f t="shared" si="3"/>
        <v>vis</v>
      </c>
      <c r="E16" s="54">
        <f>VLOOKUP(C16,Active!C$21:E$973,3,FALSE)</f>
        <v>6542.9693714526411</v>
      </c>
      <c r="F16" s="17" t="s">
        <v>36</v>
      </c>
      <c r="G16" s="14" t="str">
        <f t="shared" si="4"/>
        <v>46346.344</v>
      </c>
      <c r="H16" s="46">
        <f t="shared" si="5"/>
        <v>-7880</v>
      </c>
      <c r="I16" s="55" t="s">
        <v>222</v>
      </c>
      <c r="J16" s="56" t="s">
        <v>223</v>
      </c>
      <c r="K16" s="55">
        <v>-7880</v>
      </c>
      <c r="L16" s="55" t="s">
        <v>224</v>
      </c>
      <c r="M16" s="56" t="s">
        <v>74</v>
      </c>
      <c r="N16" s="56"/>
      <c r="O16" s="57" t="s">
        <v>225</v>
      </c>
      <c r="P16" s="57" t="s">
        <v>226</v>
      </c>
    </row>
    <row r="17" spans="1:16" ht="12.75" customHeight="1" thickBot="1" x14ac:dyDescent="0.25">
      <c r="A17" s="46" t="str">
        <f t="shared" si="0"/>
        <v> BBS 81 </v>
      </c>
      <c r="B17" s="17" t="str">
        <f t="shared" si="1"/>
        <v>I</v>
      </c>
      <c r="C17" s="46">
        <f t="shared" si="2"/>
        <v>46350.264000000003</v>
      </c>
      <c r="D17" s="14" t="str">
        <f t="shared" si="3"/>
        <v>vis</v>
      </c>
      <c r="E17" s="54">
        <f>VLOOKUP(C17,Active!C$21:E$973,3,FALSE)</f>
        <v>6547.9886081253426</v>
      </c>
      <c r="F17" s="17" t="s">
        <v>36</v>
      </c>
      <c r="G17" s="14" t="str">
        <f t="shared" si="4"/>
        <v>46350.264</v>
      </c>
      <c r="H17" s="46">
        <f t="shared" si="5"/>
        <v>-7875</v>
      </c>
      <c r="I17" s="55" t="s">
        <v>227</v>
      </c>
      <c r="J17" s="56" t="s">
        <v>228</v>
      </c>
      <c r="K17" s="55">
        <v>-7875</v>
      </c>
      <c r="L17" s="55" t="s">
        <v>229</v>
      </c>
      <c r="M17" s="56" t="s">
        <v>74</v>
      </c>
      <c r="N17" s="56"/>
      <c r="O17" s="57" t="s">
        <v>225</v>
      </c>
      <c r="P17" s="57" t="s">
        <v>226</v>
      </c>
    </row>
    <row r="18" spans="1:16" ht="12.75" customHeight="1" thickBot="1" x14ac:dyDescent="0.25">
      <c r="A18" s="46" t="str">
        <f t="shared" si="0"/>
        <v> BBS 81 </v>
      </c>
      <c r="B18" s="17" t="str">
        <f t="shared" si="1"/>
        <v>I</v>
      </c>
      <c r="C18" s="46">
        <f t="shared" si="2"/>
        <v>46627.523999999998</v>
      </c>
      <c r="D18" s="14" t="str">
        <f t="shared" si="3"/>
        <v>vis</v>
      </c>
      <c r="E18" s="54">
        <f>VLOOKUP(C18,Active!C$21:E$973,3,FALSE)</f>
        <v>6902.9971693169691</v>
      </c>
      <c r="F18" s="17" t="s">
        <v>36</v>
      </c>
      <c r="G18" s="14" t="str">
        <f t="shared" si="4"/>
        <v>46627.524</v>
      </c>
      <c r="H18" s="46">
        <f t="shared" si="5"/>
        <v>-7520</v>
      </c>
      <c r="I18" s="55" t="s">
        <v>230</v>
      </c>
      <c r="J18" s="56" t="s">
        <v>231</v>
      </c>
      <c r="K18" s="55">
        <v>-7520</v>
      </c>
      <c r="L18" s="55" t="s">
        <v>232</v>
      </c>
      <c r="M18" s="56" t="s">
        <v>74</v>
      </c>
      <c r="N18" s="56"/>
      <c r="O18" s="57" t="s">
        <v>225</v>
      </c>
      <c r="P18" s="57" t="s">
        <v>226</v>
      </c>
    </row>
    <row r="19" spans="1:16" ht="12.75" customHeight="1" thickBot="1" x14ac:dyDescent="0.25">
      <c r="A19" s="46" t="str">
        <f t="shared" si="0"/>
        <v>BAVM 46 </v>
      </c>
      <c r="B19" s="17" t="str">
        <f t="shared" si="1"/>
        <v>I</v>
      </c>
      <c r="C19" s="46">
        <f t="shared" si="2"/>
        <v>46645.491000000002</v>
      </c>
      <c r="D19" s="14" t="str">
        <f t="shared" si="3"/>
        <v>vis</v>
      </c>
      <c r="E19" s="54">
        <f>VLOOKUP(C19,Active!C$21:E$973,3,FALSE)</f>
        <v>6926.0024308726624</v>
      </c>
      <c r="F19" s="17" t="s">
        <v>36</v>
      </c>
      <c r="G19" s="14" t="str">
        <f t="shared" si="4"/>
        <v>46645.491</v>
      </c>
      <c r="H19" s="46">
        <f t="shared" si="5"/>
        <v>-7497</v>
      </c>
      <c r="I19" s="55" t="s">
        <v>233</v>
      </c>
      <c r="J19" s="56" t="s">
        <v>234</v>
      </c>
      <c r="K19" s="55">
        <v>-7497</v>
      </c>
      <c r="L19" s="55" t="s">
        <v>235</v>
      </c>
      <c r="M19" s="56" t="s">
        <v>74</v>
      </c>
      <c r="N19" s="56"/>
      <c r="O19" s="57" t="s">
        <v>225</v>
      </c>
      <c r="P19" s="58" t="s">
        <v>236</v>
      </c>
    </row>
    <row r="20" spans="1:16" ht="12.75" customHeight="1" thickBot="1" x14ac:dyDescent="0.25">
      <c r="A20" s="46" t="str">
        <f t="shared" si="0"/>
        <v> VSSC 66.34 </v>
      </c>
      <c r="B20" s="17" t="str">
        <f t="shared" si="1"/>
        <v>I</v>
      </c>
      <c r="C20" s="46">
        <f t="shared" si="2"/>
        <v>46677.512000000002</v>
      </c>
      <c r="D20" s="14" t="str">
        <f t="shared" si="3"/>
        <v>vis</v>
      </c>
      <c r="E20" s="54">
        <f>VLOOKUP(C20,Active!C$21:E$973,3,FALSE)</f>
        <v>6967.0026802339753</v>
      </c>
      <c r="F20" s="17" t="s">
        <v>36</v>
      </c>
      <c r="G20" s="14" t="str">
        <f t="shared" si="4"/>
        <v>46677.512</v>
      </c>
      <c r="H20" s="46">
        <f t="shared" si="5"/>
        <v>-7456</v>
      </c>
      <c r="I20" s="55" t="s">
        <v>237</v>
      </c>
      <c r="J20" s="56" t="s">
        <v>238</v>
      </c>
      <c r="K20" s="55">
        <v>-7456</v>
      </c>
      <c r="L20" s="55" t="s">
        <v>239</v>
      </c>
      <c r="M20" s="56" t="s">
        <v>74</v>
      </c>
      <c r="N20" s="56"/>
      <c r="O20" s="57" t="s">
        <v>220</v>
      </c>
      <c r="P20" s="57" t="s">
        <v>240</v>
      </c>
    </row>
    <row r="21" spans="1:16" ht="12.75" customHeight="1" thickBot="1" x14ac:dyDescent="0.25">
      <c r="A21" s="46" t="str">
        <f t="shared" si="0"/>
        <v> BBS 81 </v>
      </c>
      <c r="B21" s="17" t="str">
        <f t="shared" si="1"/>
        <v>II</v>
      </c>
      <c r="C21" s="46">
        <f t="shared" si="2"/>
        <v>46679.434999999998</v>
      </c>
      <c r="D21" s="14" t="str">
        <f t="shared" si="3"/>
        <v>vis</v>
      </c>
      <c r="E21" s="54">
        <f>VLOOKUP(C21,Active!C$21:E$973,3,FALSE)</f>
        <v>6969.4649231221301</v>
      </c>
      <c r="F21" s="17" t="s">
        <v>36</v>
      </c>
      <c r="G21" s="14" t="str">
        <f t="shared" si="4"/>
        <v>46679.435</v>
      </c>
      <c r="H21" s="46">
        <f t="shared" si="5"/>
        <v>-7453.5</v>
      </c>
      <c r="I21" s="55" t="s">
        <v>241</v>
      </c>
      <c r="J21" s="56" t="s">
        <v>242</v>
      </c>
      <c r="K21" s="55">
        <v>-7453.5</v>
      </c>
      <c r="L21" s="55" t="s">
        <v>243</v>
      </c>
      <c r="M21" s="56" t="s">
        <v>74</v>
      </c>
      <c r="N21" s="56"/>
      <c r="O21" s="57" t="s">
        <v>225</v>
      </c>
      <c r="P21" s="57" t="s">
        <v>226</v>
      </c>
    </row>
    <row r="22" spans="1:16" ht="12.75" customHeight="1" thickBot="1" x14ac:dyDescent="0.25">
      <c r="A22" s="46" t="str">
        <f t="shared" si="0"/>
        <v> VSSC 66.34 </v>
      </c>
      <c r="B22" s="17" t="str">
        <f t="shared" si="1"/>
        <v>I</v>
      </c>
      <c r="C22" s="46">
        <f t="shared" si="2"/>
        <v>46688.468000000001</v>
      </c>
      <c r="D22" s="14" t="str">
        <f t="shared" si="3"/>
        <v>vis</v>
      </c>
      <c r="E22" s="54">
        <f>VLOOKUP(C22,Active!C$21:E$973,3,FALSE)</f>
        <v>6981.0309345671458</v>
      </c>
      <c r="F22" s="17" t="s">
        <v>36</v>
      </c>
      <c r="G22" s="14" t="str">
        <f t="shared" si="4"/>
        <v>46688.468</v>
      </c>
      <c r="H22" s="46">
        <f t="shared" si="5"/>
        <v>-7442</v>
      </c>
      <c r="I22" s="55" t="s">
        <v>244</v>
      </c>
      <c r="J22" s="56" t="s">
        <v>245</v>
      </c>
      <c r="K22" s="55">
        <v>-7442</v>
      </c>
      <c r="L22" s="55" t="s">
        <v>246</v>
      </c>
      <c r="M22" s="56" t="s">
        <v>74</v>
      </c>
      <c r="N22" s="56"/>
      <c r="O22" s="57" t="s">
        <v>220</v>
      </c>
      <c r="P22" s="57" t="s">
        <v>240</v>
      </c>
    </row>
    <row r="23" spans="1:16" ht="12.75" customHeight="1" thickBot="1" x14ac:dyDescent="0.25">
      <c r="A23" s="46" t="str">
        <f t="shared" si="0"/>
        <v>BAVM 50 </v>
      </c>
      <c r="B23" s="17" t="str">
        <f t="shared" si="1"/>
        <v>I</v>
      </c>
      <c r="C23" s="46">
        <f t="shared" si="2"/>
        <v>47030.512699999999</v>
      </c>
      <c r="D23" s="14" t="str">
        <f t="shared" si="3"/>
        <v>vis</v>
      </c>
      <c r="E23" s="54">
        <f>VLOOKUP(C23,Active!C$21:E$973,3,FALSE)</f>
        <v>7418.9909605724233</v>
      </c>
      <c r="F23" s="17" t="s">
        <v>36</v>
      </c>
      <c r="G23" s="14" t="str">
        <f t="shared" si="4"/>
        <v>47030.5127</v>
      </c>
      <c r="H23" s="46">
        <f t="shared" si="5"/>
        <v>-7004</v>
      </c>
      <c r="I23" s="55" t="s">
        <v>247</v>
      </c>
      <c r="J23" s="56" t="s">
        <v>248</v>
      </c>
      <c r="K23" s="55">
        <v>-7004</v>
      </c>
      <c r="L23" s="55" t="s">
        <v>249</v>
      </c>
      <c r="M23" s="56" t="s">
        <v>180</v>
      </c>
      <c r="N23" s="56" t="s">
        <v>36</v>
      </c>
      <c r="O23" s="57" t="s">
        <v>250</v>
      </c>
      <c r="P23" s="58" t="s">
        <v>251</v>
      </c>
    </row>
    <row r="24" spans="1:16" ht="12.75" customHeight="1" thickBot="1" x14ac:dyDescent="0.25">
      <c r="A24" s="46" t="str">
        <f t="shared" si="0"/>
        <v>BAVM 56 </v>
      </c>
      <c r="B24" s="17" t="str">
        <f t="shared" si="1"/>
        <v>I</v>
      </c>
      <c r="C24" s="46">
        <f t="shared" si="2"/>
        <v>47862.270299999996</v>
      </c>
      <c r="D24" s="14" t="str">
        <f t="shared" si="3"/>
        <v>vis</v>
      </c>
      <c r="E24" s="54">
        <f>VLOOKUP(C24,Active!C$21:E$973,3,FALSE)</f>
        <v>8483.9879627949049</v>
      </c>
      <c r="F24" s="17" t="s">
        <v>36</v>
      </c>
      <c r="G24" s="14" t="str">
        <f t="shared" si="4"/>
        <v>47862.2703</v>
      </c>
      <c r="H24" s="46">
        <f t="shared" si="5"/>
        <v>-5939</v>
      </c>
      <c r="I24" s="55" t="s">
        <v>266</v>
      </c>
      <c r="J24" s="56" t="s">
        <v>267</v>
      </c>
      <c r="K24" s="55">
        <v>-5939</v>
      </c>
      <c r="L24" s="55" t="s">
        <v>268</v>
      </c>
      <c r="M24" s="56" t="s">
        <v>180</v>
      </c>
      <c r="N24" s="56" t="s">
        <v>269</v>
      </c>
      <c r="O24" s="57" t="s">
        <v>270</v>
      </c>
      <c r="P24" s="58" t="s">
        <v>271</v>
      </c>
    </row>
    <row r="25" spans="1:16" ht="12.75" customHeight="1" thickBot="1" x14ac:dyDescent="0.25">
      <c r="A25" s="46" t="str">
        <f t="shared" si="0"/>
        <v>BAVM 60 </v>
      </c>
      <c r="B25" s="17" t="str">
        <f t="shared" si="1"/>
        <v>I</v>
      </c>
      <c r="C25" s="46">
        <f t="shared" si="2"/>
        <v>48525.330999999998</v>
      </c>
      <c r="D25" s="14" t="str">
        <f t="shared" si="3"/>
        <v>vis</v>
      </c>
      <c r="E25" s="54">
        <f>VLOOKUP(C25,Active!C$21:E$973,3,FALSE)</f>
        <v>9332.9824989332519</v>
      </c>
      <c r="F25" s="17" t="s">
        <v>36</v>
      </c>
      <c r="G25" s="14" t="str">
        <f t="shared" si="4"/>
        <v>48525.331</v>
      </c>
      <c r="H25" s="46">
        <f t="shared" si="5"/>
        <v>-5090</v>
      </c>
      <c r="I25" s="55" t="s">
        <v>272</v>
      </c>
      <c r="J25" s="56" t="s">
        <v>273</v>
      </c>
      <c r="K25" s="55">
        <v>-5090</v>
      </c>
      <c r="L25" s="55" t="s">
        <v>274</v>
      </c>
      <c r="M25" s="56" t="s">
        <v>180</v>
      </c>
      <c r="N25" s="56" t="s">
        <v>275</v>
      </c>
      <c r="O25" s="57" t="s">
        <v>250</v>
      </c>
      <c r="P25" s="58" t="s">
        <v>276</v>
      </c>
    </row>
    <row r="26" spans="1:16" ht="12.75" customHeight="1" thickBot="1" x14ac:dyDescent="0.25">
      <c r="A26" s="46" t="str">
        <f t="shared" si="0"/>
        <v>BAVM 99 </v>
      </c>
      <c r="B26" s="17" t="str">
        <f t="shared" si="1"/>
        <v>I</v>
      </c>
      <c r="C26" s="46">
        <f t="shared" si="2"/>
        <v>50394.243499999997</v>
      </c>
      <c r="D26" s="14" t="str">
        <f t="shared" si="3"/>
        <v>vis</v>
      </c>
      <c r="E26" s="54">
        <f>VLOOKUP(C26,Active!C$21:E$973,3,FALSE)</f>
        <v>11725.970804559947</v>
      </c>
      <c r="F26" s="17" t="s">
        <v>36</v>
      </c>
      <c r="G26" s="14" t="str">
        <f t="shared" si="4"/>
        <v>50394.2435</v>
      </c>
      <c r="H26" s="46">
        <f t="shared" si="5"/>
        <v>-2697</v>
      </c>
      <c r="I26" s="55" t="s">
        <v>280</v>
      </c>
      <c r="J26" s="56" t="s">
        <v>281</v>
      </c>
      <c r="K26" s="55">
        <v>-2697</v>
      </c>
      <c r="L26" s="55" t="s">
        <v>282</v>
      </c>
      <c r="M26" s="56" t="s">
        <v>180</v>
      </c>
      <c r="N26" s="56" t="s">
        <v>283</v>
      </c>
      <c r="O26" s="57" t="s">
        <v>284</v>
      </c>
      <c r="P26" s="58" t="s">
        <v>285</v>
      </c>
    </row>
    <row r="27" spans="1:16" ht="12.75" customHeight="1" thickBot="1" x14ac:dyDescent="0.25">
      <c r="A27" s="46" t="str">
        <f t="shared" si="0"/>
        <v>BAVM 111 </v>
      </c>
      <c r="B27" s="17" t="str">
        <f t="shared" si="1"/>
        <v>I</v>
      </c>
      <c r="C27" s="46">
        <f t="shared" si="2"/>
        <v>50754.278299999998</v>
      </c>
      <c r="D27" s="14" t="str">
        <f t="shared" si="3"/>
        <v>PE</v>
      </c>
      <c r="E27" s="54">
        <f>VLOOKUP(C27,Active!C$21:E$973,3,FALSE)</f>
        <v>12186.965669765596</v>
      </c>
      <c r="F27" s="17" t="str">
        <f>LEFT(M27,1)</f>
        <v>E</v>
      </c>
      <c r="G27" s="14" t="str">
        <f t="shared" si="4"/>
        <v>50754.2783</v>
      </c>
      <c r="H27" s="46">
        <f t="shared" si="5"/>
        <v>-2236</v>
      </c>
      <c r="I27" s="55" t="s">
        <v>292</v>
      </c>
      <c r="J27" s="56" t="s">
        <v>293</v>
      </c>
      <c r="K27" s="55">
        <v>-2236</v>
      </c>
      <c r="L27" s="55" t="s">
        <v>294</v>
      </c>
      <c r="M27" s="56" t="s">
        <v>180</v>
      </c>
      <c r="N27" s="56" t="s">
        <v>283</v>
      </c>
      <c r="O27" s="57" t="s">
        <v>284</v>
      </c>
      <c r="P27" s="58" t="s">
        <v>295</v>
      </c>
    </row>
    <row r="28" spans="1:16" ht="12.75" customHeight="1" thickBot="1" x14ac:dyDescent="0.25">
      <c r="A28" s="46" t="str">
        <f t="shared" si="0"/>
        <v>BAVM 152 </v>
      </c>
      <c r="B28" s="17" t="str">
        <f t="shared" si="1"/>
        <v>I</v>
      </c>
      <c r="C28" s="46">
        <f t="shared" si="2"/>
        <v>51780.502699999997</v>
      </c>
      <c r="D28" s="14" t="str">
        <f t="shared" si="3"/>
        <v>PE</v>
      </c>
      <c r="E28" s="54">
        <f>VLOOKUP(C28,Active!C$21:E$973,3,FALSE)</f>
        <v>13500.961369483359</v>
      </c>
      <c r="F28" s="17" t="str">
        <f>LEFT(M28,1)</f>
        <v>E</v>
      </c>
      <c r="G28" s="14" t="str">
        <f t="shared" si="4"/>
        <v>51780.5027</v>
      </c>
      <c r="H28" s="46">
        <f t="shared" si="5"/>
        <v>-922</v>
      </c>
      <c r="I28" s="55" t="s">
        <v>305</v>
      </c>
      <c r="J28" s="56" t="s">
        <v>306</v>
      </c>
      <c r="K28" s="55">
        <v>-922</v>
      </c>
      <c r="L28" s="55" t="s">
        <v>307</v>
      </c>
      <c r="M28" s="56" t="s">
        <v>180</v>
      </c>
      <c r="N28" s="56" t="s">
        <v>308</v>
      </c>
      <c r="O28" s="57" t="s">
        <v>284</v>
      </c>
      <c r="P28" s="58" t="s">
        <v>309</v>
      </c>
    </row>
    <row r="29" spans="1:16" ht="12.75" customHeight="1" thickBot="1" x14ac:dyDescent="0.25">
      <c r="A29" s="46" t="str">
        <f t="shared" si="0"/>
        <v>IBVS 5843 </v>
      </c>
      <c r="B29" s="17" t="str">
        <f t="shared" si="1"/>
        <v>I</v>
      </c>
      <c r="C29" s="46">
        <f t="shared" si="2"/>
        <v>53259.703300000001</v>
      </c>
      <c r="D29" s="14" t="str">
        <f t="shared" si="3"/>
        <v>vis</v>
      </c>
      <c r="E29" s="54">
        <f>VLOOKUP(C29,Active!C$21:E$973,3,FALSE)</f>
        <v>15394.95573116482</v>
      </c>
      <c r="F29" s="17" t="s">
        <v>36</v>
      </c>
      <c r="G29" s="14" t="str">
        <f t="shared" si="4"/>
        <v>53259.7033</v>
      </c>
      <c r="H29" s="46">
        <f t="shared" si="5"/>
        <v>972</v>
      </c>
      <c r="I29" s="55" t="s">
        <v>330</v>
      </c>
      <c r="J29" s="56" t="s">
        <v>331</v>
      </c>
      <c r="K29" s="55" t="s">
        <v>332</v>
      </c>
      <c r="L29" s="55" t="s">
        <v>333</v>
      </c>
      <c r="M29" s="56" t="s">
        <v>289</v>
      </c>
      <c r="N29" s="56" t="s">
        <v>308</v>
      </c>
      <c r="O29" s="57" t="s">
        <v>334</v>
      </c>
      <c r="P29" s="58" t="s">
        <v>335</v>
      </c>
    </row>
    <row r="30" spans="1:16" ht="12.75" customHeight="1" thickBot="1" x14ac:dyDescent="0.25">
      <c r="A30" s="46" t="str">
        <f t="shared" si="0"/>
        <v>IBVS 5843 </v>
      </c>
      <c r="B30" s="17" t="str">
        <f t="shared" si="1"/>
        <v>I</v>
      </c>
      <c r="C30" s="46">
        <f t="shared" si="2"/>
        <v>53281.564599999998</v>
      </c>
      <c r="D30" s="14" t="str">
        <f t="shared" si="3"/>
        <v>vis</v>
      </c>
      <c r="E30" s="54">
        <f>VLOOKUP(C30,Active!C$21:E$973,3,FALSE)</f>
        <v>15422.947322662973</v>
      </c>
      <c r="F30" s="17" t="s">
        <v>36</v>
      </c>
      <c r="G30" s="14" t="str">
        <f t="shared" si="4"/>
        <v>53281.5646</v>
      </c>
      <c r="H30" s="46">
        <f t="shared" si="5"/>
        <v>1000</v>
      </c>
      <c r="I30" s="55" t="s">
        <v>336</v>
      </c>
      <c r="J30" s="56" t="s">
        <v>337</v>
      </c>
      <c r="K30" s="55" t="s">
        <v>338</v>
      </c>
      <c r="L30" s="55" t="s">
        <v>339</v>
      </c>
      <c r="M30" s="56" t="s">
        <v>289</v>
      </c>
      <c r="N30" s="56" t="s">
        <v>308</v>
      </c>
      <c r="O30" s="57" t="s">
        <v>334</v>
      </c>
      <c r="P30" s="58" t="s">
        <v>335</v>
      </c>
    </row>
    <row r="31" spans="1:16" ht="12.75" customHeight="1" thickBot="1" x14ac:dyDescent="0.25">
      <c r="A31" s="46" t="str">
        <f t="shared" si="0"/>
        <v>BAVM 183 </v>
      </c>
      <c r="B31" s="17" t="str">
        <f t="shared" si="1"/>
        <v>I</v>
      </c>
      <c r="C31" s="46">
        <f t="shared" si="2"/>
        <v>53991.492299999998</v>
      </c>
      <c r="D31" s="14" t="str">
        <f t="shared" si="3"/>
        <v>vis</v>
      </c>
      <c r="E31" s="54">
        <f>VLOOKUP(C31,Active!C$21:E$973,3,FALSE)</f>
        <v>16331.951186642938</v>
      </c>
      <c r="F31" s="17" t="s">
        <v>36</v>
      </c>
      <c r="G31" s="14" t="str">
        <f t="shared" si="4"/>
        <v>53991.4923</v>
      </c>
      <c r="H31" s="46">
        <f t="shared" si="5"/>
        <v>1909</v>
      </c>
      <c r="I31" s="55" t="s">
        <v>346</v>
      </c>
      <c r="J31" s="56" t="s">
        <v>347</v>
      </c>
      <c r="K31" s="55" t="s">
        <v>348</v>
      </c>
      <c r="L31" s="55" t="s">
        <v>349</v>
      </c>
      <c r="M31" s="56" t="s">
        <v>289</v>
      </c>
      <c r="N31" s="56" t="s">
        <v>308</v>
      </c>
      <c r="O31" s="57" t="s">
        <v>250</v>
      </c>
      <c r="P31" s="58" t="s">
        <v>350</v>
      </c>
    </row>
    <row r="32" spans="1:16" ht="12.75" customHeight="1" thickBot="1" x14ac:dyDescent="0.25">
      <c r="A32" s="46" t="str">
        <f t="shared" si="0"/>
        <v>IBVS 6011 </v>
      </c>
      <c r="B32" s="17" t="str">
        <f t="shared" si="1"/>
        <v>I</v>
      </c>
      <c r="C32" s="46">
        <f t="shared" si="2"/>
        <v>55862.739500000003</v>
      </c>
      <c r="D32" s="14" t="str">
        <f t="shared" si="3"/>
        <v>vis</v>
      </c>
      <c r="E32" s="54">
        <f>VLOOKUP(C32,Active!C$21:E$973,3,FALSE)</f>
        <v>18727.92888305019</v>
      </c>
      <c r="F32" s="17" t="s">
        <v>36</v>
      </c>
      <c r="G32" s="14" t="str">
        <f t="shared" si="4"/>
        <v>55862.7395</v>
      </c>
      <c r="H32" s="46">
        <f t="shared" si="5"/>
        <v>4305</v>
      </c>
      <c r="I32" s="55" t="s">
        <v>373</v>
      </c>
      <c r="J32" s="56" t="s">
        <v>374</v>
      </c>
      <c r="K32" s="55" t="s">
        <v>375</v>
      </c>
      <c r="L32" s="55" t="s">
        <v>376</v>
      </c>
      <c r="M32" s="56" t="s">
        <v>289</v>
      </c>
      <c r="N32" s="56" t="s">
        <v>36</v>
      </c>
      <c r="O32" s="57" t="s">
        <v>377</v>
      </c>
      <c r="P32" s="58" t="s">
        <v>378</v>
      </c>
    </row>
    <row r="33" spans="1:16" ht="12.75" customHeight="1" thickBot="1" x14ac:dyDescent="0.25">
      <c r="A33" s="46" t="str">
        <f t="shared" si="0"/>
        <v> AN 242.211 </v>
      </c>
      <c r="B33" s="17" t="str">
        <f t="shared" si="1"/>
        <v>II</v>
      </c>
      <c r="C33" s="46">
        <f t="shared" si="2"/>
        <v>19675.843000000001</v>
      </c>
      <c r="D33" s="14" t="str">
        <f t="shared" si="3"/>
        <v>vis</v>
      </c>
      <c r="E33" s="54">
        <f>VLOOKUP(C33,Active!C$21:E$973,3,FALSE)</f>
        <v>-27606.407337304543</v>
      </c>
      <c r="F33" s="17" t="s">
        <v>36</v>
      </c>
      <c r="G33" s="14" t="str">
        <f t="shared" si="4"/>
        <v>19675.843</v>
      </c>
      <c r="H33" s="46">
        <f t="shared" si="5"/>
        <v>-42029.5</v>
      </c>
      <c r="I33" s="55" t="s">
        <v>71</v>
      </c>
      <c r="J33" s="56" t="s">
        <v>72</v>
      </c>
      <c r="K33" s="55">
        <v>-42029.5</v>
      </c>
      <c r="L33" s="55" t="s">
        <v>73</v>
      </c>
      <c r="M33" s="56" t="s">
        <v>74</v>
      </c>
      <c r="N33" s="56"/>
      <c r="O33" s="57" t="s">
        <v>75</v>
      </c>
      <c r="P33" s="57" t="s">
        <v>76</v>
      </c>
    </row>
    <row r="34" spans="1:16" ht="12.75" customHeight="1" thickBot="1" x14ac:dyDescent="0.25">
      <c r="A34" s="46" t="str">
        <f t="shared" si="0"/>
        <v> TTAO 1.43 </v>
      </c>
      <c r="B34" s="17" t="str">
        <f t="shared" si="1"/>
        <v>II</v>
      </c>
      <c r="C34" s="46">
        <f t="shared" si="2"/>
        <v>23640.26</v>
      </c>
      <c r="D34" s="14" t="str">
        <f t="shared" si="3"/>
        <v>vis</v>
      </c>
      <c r="E34" s="54">
        <f>VLOOKUP(C34,Active!C$21:E$973,3,FALSE)</f>
        <v>-22530.298359689128</v>
      </c>
      <c r="F34" s="17" t="s">
        <v>36</v>
      </c>
      <c r="G34" s="14" t="str">
        <f t="shared" si="4"/>
        <v>23640.26</v>
      </c>
      <c r="H34" s="46">
        <f t="shared" si="5"/>
        <v>-36953.5</v>
      </c>
      <c r="I34" s="55" t="s">
        <v>77</v>
      </c>
      <c r="J34" s="56" t="s">
        <v>78</v>
      </c>
      <c r="K34" s="55">
        <v>-36953.5</v>
      </c>
      <c r="L34" s="55" t="s">
        <v>79</v>
      </c>
      <c r="M34" s="56" t="s">
        <v>74</v>
      </c>
      <c r="N34" s="56"/>
      <c r="O34" s="57" t="s">
        <v>80</v>
      </c>
      <c r="P34" s="57" t="s">
        <v>81</v>
      </c>
    </row>
    <row r="35" spans="1:16" ht="12.75" customHeight="1" thickBot="1" x14ac:dyDescent="0.25">
      <c r="A35" s="46" t="str">
        <f t="shared" si="0"/>
        <v> TTAO 1.43 </v>
      </c>
      <c r="B35" s="17" t="str">
        <f t="shared" si="1"/>
        <v>II</v>
      </c>
      <c r="C35" s="46">
        <f t="shared" si="2"/>
        <v>23643.39</v>
      </c>
      <c r="D35" s="14" t="str">
        <f t="shared" si="3"/>
        <v>vis</v>
      </c>
      <c r="E35" s="54">
        <f>VLOOKUP(C35,Active!C$21:E$973,3,FALSE)</f>
        <v>-22526.290652856082</v>
      </c>
      <c r="F35" s="17" t="s">
        <v>36</v>
      </c>
      <c r="G35" s="14" t="str">
        <f t="shared" si="4"/>
        <v>23643.39</v>
      </c>
      <c r="H35" s="46">
        <f t="shared" si="5"/>
        <v>-36949.5</v>
      </c>
      <c r="I35" s="55" t="s">
        <v>82</v>
      </c>
      <c r="J35" s="56" t="s">
        <v>83</v>
      </c>
      <c r="K35" s="55">
        <v>-36949.5</v>
      </c>
      <c r="L35" s="55" t="s">
        <v>84</v>
      </c>
      <c r="M35" s="56" t="s">
        <v>74</v>
      </c>
      <c r="N35" s="56"/>
      <c r="O35" s="57" t="s">
        <v>80</v>
      </c>
      <c r="P35" s="57" t="s">
        <v>81</v>
      </c>
    </row>
    <row r="36" spans="1:16" ht="12.75" customHeight="1" thickBot="1" x14ac:dyDescent="0.25">
      <c r="A36" s="46" t="str">
        <f t="shared" si="0"/>
        <v> TTAO 1.43 </v>
      </c>
      <c r="B36" s="17" t="str">
        <f t="shared" si="1"/>
        <v>II</v>
      </c>
      <c r="C36" s="46">
        <f t="shared" si="2"/>
        <v>23644.2</v>
      </c>
      <c r="D36" s="14" t="str">
        <f t="shared" si="3"/>
        <v>vis</v>
      </c>
      <c r="E36" s="54">
        <f>VLOOKUP(C36,Active!C$21:E$973,3,FALSE)</f>
        <v>-22525.253514666059</v>
      </c>
      <c r="F36" s="17" t="s">
        <v>36</v>
      </c>
      <c r="G36" s="14" t="str">
        <f t="shared" si="4"/>
        <v>23644.20</v>
      </c>
      <c r="H36" s="46">
        <f t="shared" si="5"/>
        <v>-36948.5</v>
      </c>
      <c r="I36" s="55" t="s">
        <v>85</v>
      </c>
      <c r="J36" s="56" t="s">
        <v>86</v>
      </c>
      <c r="K36" s="55">
        <v>-36948.5</v>
      </c>
      <c r="L36" s="55" t="s">
        <v>87</v>
      </c>
      <c r="M36" s="56" t="s">
        <v>74</v>
      </c>
      <c r="N36" s="56"/>
      <c r="O36" s="57" t="s">
        <v>80</v>
      </c>
      <c r="P36" s="57" t="s">
        <v>81</v>
      </c>
    </row>
    <row r="37" spans="1:16" ht="12.75" customHeight="1" thickBot="1" x14ac:dyDescent="0.25">
      <c r="A37" s="46" t="str">
        <f t="shared" si="0"/>
        <v> TTAO 1.43 </v>
      </c>
      <c r="B37" s="17" t="str">
        <f t="shared" si="1"/>
        <v>II</v>
      </c>
      <c r="C37" s="46">
        <f t="shared" si="2"/>
        <v>23651.23</v>
      </c>
      <c r="D37" s="14" t="str">
        <f t="shared" si="3"/>
        <v>vis</v>
      </c>
      <c r="E37" s="54">
        <f>VLOOKUP(C37,Active!C$21:E$973,3,FALSE)</f>
        <v>-22516.252179510691</v>
      </c>
      <c r="F37" s="17" t="s">
        <v>36</v>
      </c>
      <c r="G37" s="14" t="str">
        <f t="shared" si="4"/>
        <v>23651.23</v>
      </c>
      <c r="H37" s="46">
        <f t="shared" si="5"/>
        <v>-36939.5</v>
      </c>
      <c r="I37" s="55" t="s">
        <v>88</v>
      </c>
      <c r="J37" s="56" t="s">
        <v>89</v>
      </c>
      <c r="K37" s="55">
        <v>-36939.5</v>
      </c>
      <c r="L37" s="55" t="s">
        <v>87</v>
      </c>
      <c r="M37" s="56" t="s">
        <v>74</v>
      </c>
      <c r="N37" s="56"/>
      <c r="O37" s="57" t="s">
        <v>80</v>
      </c>
      <c r="P37" s="57" t="s">
        <v>81</v>
      </c>
    </row>
    <row r="38" spans="1:16" ht="12.75" customHeight="1" thickBot="1" x14ac:dyDescent="0.25">
      <c r="A38" s="46" t="str">
        <f t="shared" si="0"/>
        <v> TTAO 1.43 </v>
      </c>
      <c r="B38" s="17" t="str">
        <f t="shared" si="1"/>
        <v>II</v>
      </c>
      <c r="C38" s="46">
        <f t="shared" si="2"/>
        <v>23654.35</v>
      </c>
      <c r="D38" s="14" t="str">
        <f t="shared" si="3"/>
        <v>vis</v>
      </c>
      <c r="E38" s="54">
        <f>VLOOKUP(C38,Active!C$21:E$973,3,FALSE)</f>
        <v>-22512.257276852837</v>
      </c>
      <c r="F38" s="17" t="s">
        <v>36</v>
      </c>
      <c r="G38" s="14" t="str">
        <f t="shared" si="4"/>
        <v>23654.35</v>
      </c>
      <c r="H38" s="46">
        <f t="shared" si="5"/>
        <v>-36935.5</v>
      </c>
      <c r="I38" s="55" t="s">
        <v>90</v>
      </c>
      <c r="J38" s="56" t="s">
        <v>91</v>
      </c>
      <c r="K38" s="55">
        <v>-36935.5</v>
      </c>
      <c r="L38" s="55" t="s">
        <v>87</v>
      </c>
      <c r="M38" s="56" t="s">
        <v>74</v>
      </c>
      <c r="N38" s="56"/>
      <c r="O38" s="57" t="s">
        <v>80</v>
      </c>
      <c r="P38" s="57" t="s">
        <v>81</v>
      </c>
    </row>
    <row r="39" spans="1:16" ht="12.75" customHeight="1" thickBot="1" x14ac:dyDescent="0.25">
      <c r="A39" s="46" t="str">
        <f t="shared" si="0"/>
        <v> TTAO 1.43 </v>
      </c>
      <c r="B39" s="17" t="str">
        <f t="shared" si="1"/>
        <v>II</v>
      </c>
      <c r="C39" s="46">
        <f t="shared" si="2"/>
        <v>23661.35</v>
      </c>
      <c r="D39" s="14" t="str">
        <f t="shared" si="3"/>
        <v>vis</v>
      </c>
      <c r="E39" s="54">
        <f>VLOOKUP(C39,Active!C$21:E$973,3,FALSE)</f>
        <v>-22503.294354223024</v>
      </c>
      <c r="F39" s="17" t="s">
        <v>36</v>
      </c>
      <c r="G39" s="14" t="str">
        <f t="shared" si="4"/>
        <v>23661.35</v>
      </c>
      <c r="H39" s="46">
        <f t="shared" si="5"/>
        <v>-36926.5</v>
      </c>
      <c r="I39" s="55" t="s">
        <v>92</v>
      </c>
      <c r="J39" s="56" t="s">
        <v>93</v>
      </c>
      <c r="K39" s="55">
        <v>-36926.5</v>
      </c>
      <c r="L39" s="55" t="s">
        <v>84</v>
      </c>
      <c r="M39" s="56" t="s">
        <v>74</v>
      </c>
      <c r="N39" s="56"/>
      <c r="O39" s="57" t="s">
        <v>80</v>
      </c>
      <c r="P39" s="57" t="s">
        <v>81</v>
      </c>
    </row>
    <row r="40" spans="1:16" ht="12.75" customHeight="1" thickBot="1" x14ac:dyDescent="0.25">
      <c r="A40" s="46" t="str">
        <f t="shared" si="0"/>
        <v> TTAO 1.43 </v>
      </c>
      <c r="B40" s="17" t="str">
        <f t="shared" si="1"/>
        <v>II</v>
      </c>
      <c r="C40" s="46">
        <f t="shared" si="2"/>
        <v>23662.15</v>
      </c>
      <c r="D40" s="14" t="str">
        <f t="shared" si="3"/>
        <v>vis</v>
      </c>
      <c r="E40" s="54">
        <f>VLOOKUP(C40,Active!C$21:E$973,3,FALSE)</f>
        <v>-22502.270020208187</v>
      </c>
      <c r="F40" s="17" t="s">
        <v>36</v>
      </c>
      <c r="G40" s="14" t="str">
        <f t="shared" si="4"/>
        <v>23662.15</v>
      </c>
      <c r="H40" s="46">
        <f t="shared" si="5"/>
        <v>-36925.5</v>
      </c>
      <c r="I40" s="55" t="s">
        <v>94</v>
      </c>
      <c r="J40" s="56" t="s">
        <v>95</v>
      </c>
      <c r="K40" s="55">
        <v>-36925.5</v>
      </c>
      <c r="L40" s="55" t="s">
        <v>96</v>
      </c>
      <c r="M40" s="56" t="s">
        <v>74</v>
      </c>
      <c r="N40" s="56"/>
      <c r="O40" s="57" t="s">
        <v>80</v>
      </c>
      <c r="P40" s="57" t="s">
        <v>81</v>
      </c>
    </row>
    <row r="41" spans="1:16" ht="12.75" customHeight="1" thickBot="1" x14ac:dyDescent="0.25">
      <c r="A41" s="46" t="str">
        <f t="shared" si="0"/>
        <v> TTAO 1.43 </v>
      </c>
      <c r="B41" s="17" t="str">
        <f t="shared" si="1"/>
        <v>I</v>
      </c>
      <c r="C41" s="46">
        <f t="shared" si="2"/>
        <v>23663.32</v>
      </c>
      <c r="D41" s="14" t="str">
        <f t="shared" si="3"/>
        <v>vis</v>
      </c>
      <c r="E41" s="54">
        <f>VLOOKUP(C41,Active!C$21:E$973,3,FALSE)</f>
        <v>-22500.77193171149</v>
      </c>
      <c r="F41" s="17" t="s">
        <v>36</v>
      </c>
      <c r="G41" s="14" t="str">
        <f t="shared" si="4"/>
        <v>23663.32</v>
      </c>
      <c r="H41" s="46">
        <f t="shared" si="5"/>
        <v>-36924</v>
      </c>
      <c r="I41" s="55" t="s">
        <v>97</v>
      </c>
      <c r="J41" s="56" t="s">
        <v>98</v>
      </c>
      <c r="K41" s="55">
        <v>-36924</v>
      </c>
      <c r="L41" s="55" t="s">
        <v>99</v>
      </c>
      <c r="M41" s="56" t="s">
        <v>74</v>
      </c>
      <c r="N41" s="56"/>
      <c r="O41" s="57" t="s">
        <v>80</v>
      </c>
      <c r="P41" s="57" t="s">
        <v>81</v>
      </c>
    </row>
    <row r="42" spans="1:16" ht="12.75" customHeight="1" thickBot="1" x14ac:dyDescent="0.25">
      <c r="A42" s="46" t="str">
        <f t="shared" si="0"/>
        <v> TTAO 1.43 </v>
      </c>
      <c r="B42" s="17" t="str">
        <f t="shared" si="1"/>
        <v>II</v>
      </c>
      <c r="C42" s="46">
        <f t="shared" si="2"/>
        <v>23665.27</v>
      </c>
      <c r="D42" s="14" t="str">
        <f t="shared" si="3"/>
        <v>vis</v>
      </c>
      <c r="E42" s="54">
        <f>VLOOKUP(C42,Active!C$21:E$973,3,FALSE)</f>
        <v>-22498.275117550329</v>
      </c>
      <c r="F42" s="17" t="s">
        <v>36</v>
      </c>
      <c r="G42" s="14" t="str">
        <f t="shared" si="4"/>
        <v>23665.27</v>
      </c>
      <c r="H42" s="46">
        <f t="shared" si="5"/>
        <v>-36921.5</v>
      </c>
      <c r="I42" s="55" t="s">
        <v>100</v>
      </c>
      <c r="J42" s="56" t="s">
        <v>101</v>
      </c>
      <c r="K42" s="55">
        <v>-36921.5</v>
      </c>
      <c r="L42" s="55" t="s">
        <v>99</v>
      </c>
      <c r="M42" s="56" t="s">
        <v>74</v>
      </c>
      <c r="N42" s="56"/>
      <c r="O42" s="57" t="s">
        <v>80</v>
      </c>
      <c r="P42" s="57" t="s">
        <v>81</v>
      </c>
    </row>
    <row r="43" spans="1:16" ht="12.75" customHeight="1" thickBot="1" x14ac:dyDescent="0.25">
      <c r="A43" s="46" t="str">
        <f t="shared" ref="A43:A74" si="6">P43</f>
        <v> TTAO 1.43 </v>
      </c>
      <c r="B43" s="17" t="str">
        <f t="shared" ref="B43:B74" si="7">IF(H43=INT(H43),"I","II")</f>
        <v>II</v>
      </c>
      <c r="C43" s="46">
        <f t="shared" ref="C43:C74" si="8">1*G43</f>
        <v>23669.15</v>
      </c>
      <c r="D43" s="14" t="str">
        <f t="shared" ref="D43:D74" si="9">VLOOKUP(F43,I$1:J$5,2,FALSE)</f>
        <v>vis</v>
      </c>
      <c r="E43" s="54">
        <f>VLOOKUP(C43,Active!C$21:E$973,3,FALSE)</f>
        <v>-22493.307097578374</v>
      </c>
      <c r="F43" s="17" t="s">
        <v>36</v>
      </c>
      <c r="G43" s="14" t="str">
        <f t="shared" ref="G43:G74" si="10">MID(I43,3,LEN(I43)-3)</f>
        <v>23669.15</v>
      </c>
      <c r="H43" s="46">
        <f t="shared" ref="H43:H74" si="11">1*K43</f>
        <v>-36916.5</v>
      </c>
      <c r="I43" s="55" t="s">
        <v>102</v>
      </c>
      <c r="J43" s="56" t="s">
        <v>103</v>
      </c>
      <c r="K43" s="55">
        <v>-36916.5</v>
      </c>
      <c r="L43" s="55" t="s">
        <v>79</v>
      </c>
      <c r="M43" s="56" t="s">
        <v>74</v>
      </c>
      <c r="N43" s="56"/>
      <c r="O43" s="57" t="s">
        <v>80</v>
      </c>
      <c r="P43" s="57" t="s">
        <v>81</v>
      </c>
    </row>
    <row r="44" spans="1:16" ht="12.75" customHeight="1" thickBot="1" x14ac:dyDescent="0.25">
      <c r="A44" s="46" t="str">
        <f t="shared" si="6"/>
        <v> TTAO 1.43 </v>
      </c>
      <c r="B44" s="17" t="str">
        <f t="shared" si="7"/>
        <v>II</v>
      </c>
      <c r="C44" s="46">
        <f t="shared" si="8"/>
        <v>23676.2</v>
      </c>
      <c r="D44" s="14" t="str">
        <f t="shared" si="9"/>
        <v>vis</v>
      </c>
      <c r="E44" s="54">
        <f>VLOOKUP(C44,Active!C$21:E$973,3,FALSE)</f>
        <v>-22484.280154072636</v>
      </c>
      <c r="F44" s="17" t="s">
        <v>36</v>
      </c>
      <c r="G44" s="14" t="str">
        <f t="shared" si="10"/>
        <v>23676.20</v>
      </c>
      <c r="H44" s="46">
        <f t="shared" si="11"/>
        <v>-36907.5</v>
      </c>
      <c r="I44" s="55" t="s">
        <v>104</v>
      </c>
      <c r="J44" s="56" t="s">
        <v>105</v>
      </c>
      <c r="K44" s="55">
        <v>-36907.5</v>
      </c>
      <c r="L44" s="55" t="s">
        <v>99</v>
      </c>
      <c r="M44" s="56" t="s">
        <v>74</v>
      </c>
      <c r="N44" s="56"/>
      <c r="O44" s="57" t="s">
        <v>80</v>
      </c>
      <c r="P44" s="57" t="s">
        <v>81</v>
      </c>
    </row>
    <row r="45" spans="1:16" ht="12.75" customHeight="1" thickBot="1" x14ac:dyDescent="0.25">
      <c r="A45" s="46" t="str">
        <f t="shared" si="6"/>
        <v> TTAO 1.43 </v>
      </c>
      <c r="B45" s="17" t="str">
        <f t="shared" si="7"/>
        <v>I</v>
      </c>
      <c r="C45" s="46">
        <f t="shared" si="8"/>
        <v>23678.17</v>
      </c>
      <c r="D45" s="14" t="str">
        <f t="shared" si="9"/>
        <v>vis</v>
      </c>
      <c r="E45" s="54">
        <f>VLOOKUP(C45,Active!C$21:E$973,3,FALSE)</f>
        <v>-22481.757731561109</v>
      </c>
      <c r="F45" s="17" t="s">
        <v>36</v>
      </c>
      <c r="G45" s="14" t="str">
        <f t="shared" si="10"/>
        <v>23678.17</v>
      </c>
      <c r="H45" s="46">
        <f t="shared" si="11"/>
        <v>-36905</v>
      </c>
      <c r="I45" s="55" t="s">
        <v>106</v>
      </c>
      <c r="J45" s="56" t="s">
        <v>107</v>
      </c>
      <c r="K45" s="55">
        <v>-36905</v>
      </c>
      <c r="L45" s="55" t="s">
        <v>87</v>
      </c>
      <c r="M45" s="56" t="s">
        <v>74</v>
      </c>
      <c r="N45" s="56"/>
      <c r="O45" s="57" t="s">
        <v>80</v>
      </c>
      <c r="P45" s="57" t="s">
        <v>81</v>
      </c>
    </row>
    <row r="46" spans="1:16" ht="12.75" customHeight="1" thickBot="1" x14ac:dyDescent="0.25">
      <c r="A46" s="46" t="str">
        <f t="shared" si="6"/>
        <v> TTAO 1.43 </v>
      </c>
      <c r="B46" s="17" t="str">
        <f t="shared" si="7"/>
        <v>II</v>
      </c>
      <c r="C46" s="46">
        <f t="shared" si="8"/>
        <v>23680.13</v>
      </c>
      <c r="D46" s="14" t="str">
        <f t="shared" si="9"/>
        <v>vis</v>
      </c>
      <c r="E46" s="54">
        <f>VLOOKUP(C46,Active!C$21:E$973,3,FALSE)</f>
        <v>-22479.248113224756</v>
      </c>
      <c r="F46" s="17" t="s">
        <v>36</v>
      </c>
      <c r="G46" s="14" t="str">
        <f t="shared" si="10"/>
        <v>23680.13</v>
      </c>
      <c r="H46" s="46">
        <f t="shared" si="11"/>
        <v>-36902.5</v>
      </c>
      <c r="I46" s="55" t="s">
        <v>108</v>
      </c>
      <c r="J46" s="56" t="s">
        <v>109</v>
      </c>
      <c r="K46" s="55">
        <v>-36902.5</v>
      </c>
      <c r="L46" s="55" t="s">
        <v>87</v>
      </c>
      <c r="M46" s="56" t="s">
        <v>74</v>
      </c>
      <c r="N46" s="56"/>
      <c r="O46" s="57" t="s">
        <v>80</v>
      </c>
      <c r="P46" s="57" t="s">
        <v>81</v>
      </c>
    </row>
    <row r="47" spans="1:16" ht="12.75" customHeight="1" thickBot="1" x14ac:dyDescent="0.25">
      <c r="A47" s="46" t="str">
        <f t="shared" si="6"/>
        <v> TTAO 1.43 </v>
      </c>
      <c r="B47" s="17" t="str">
        <f t="shared" si="7"/>
        <v>II</v>
      </c>
      <c r="C47" s="46">
        <f t="shared" si="8"/>
        <v>23694.15</v>
      </c>
      <c r="D47" s="14" t="str">
        <f t="shared" si="9"/>
        <v>vis</v>
      </c>
      <c r="E47" s="54">
        <f>VLOOKUP(C47,Active!C$21:E$973,3,FALSE)</f>
        <v>-22461.296659614763</v>
      </c>
      <c r="F47" s="17" t="s">
        <v>36</v>
      </c>
      <c r="G47" s="14" t="str">
        <f t="shared" si="10"/>
        <v>23694.15</v>
      </c>
      <c r="H47" s="46">
        <f t="shared" si="11"/>
        <v>-36884.5</v>
      </c>
      <c r="I47" s="55" t="s">
        <v>110</v>
      </c>
      <c r="J47" s="56" t="s">
        <v>111</v>
      </c>
      <c r="K47" s="55">
        <v>-36884.5</v>
      </c>
      <c r="L47" s="55" t="s">
        <v>84</v>
      </c>
      <c r="M47" s="56" t="s">
        <v>74</v>
      </c>
      <c r="N47" s="56"/>
      <c r="O47" s="57" t="s">
        <v>80</v>
      </c>
      <c r="P47" s="57" t="s">
        <v>81</v>
      </c>
    </row>
    <row r="48" spans="1:16" ht="12.75" customHeight="1" thickBot="1" x14ac:dyDescent="0.25">
      <c r="A48" s="46" t="str">
        <f t="shared" si="6"/>
        <v> TTAO 1.43 </v>
      </c>
      <c r="B48" s="17" t="str">
        <f t="shared" si="7"/>
        <v>II</v>
      </c>
      <c r="C48" s="46">
        <f t="shared" si="8"/>
        <v>23697.3</v>
      </c>
      <c r="D48" s="14" t="str">
        <f t="shared" si="9"/>
        <v>vis</v>
      </c>
      <c r="E48" s="54">
        <f>VLOOKUP(C48,Active!C$21:E$973,3,FALSE)</f>
        <v>-22457.263344431351</v>
      </c>
      <c r="F48" s="17" t="s">
        <v>36</v>
      </c>
      <c r="G48" s="14" t="str">
        <f t="shared" si="10"/>
        <v>23697.30</v>
      </c>
      <c r="H48" s="46">
        <f t="shared" si="11"/>
        <v>-36880.5</v>
      </c>
      <c r="I48" s="55" t="s">
        <v>112</v>
      </c>
      <c r="J48" s="56" t="s">
        <v>113</v>
      </c>
      <c r="K48" s="55">
        <v>-36880.5</v>
      </c>
      <c r="L48" s="55" t="s">
        <v>96</v>
      </c>
      <c r="M48" s="56" t="s">
        <v>74</v>
      </c>
      <c r="N48" s="56"/>
      <c r="O48" s="57" t="s">
        <v>80</v>
      </c>
      <c r="P48" s="57" t="s">
        <v>81</v>
      </c>
    </row>
    <row r="49" spans="1:16" ht="12.75" customHeight="1" thickBot="1" x14ac:dyDescent="0.25">
      <c r="A49" s="46" t="str">
        <f t="shared" si="6"/>
        <v> TTAO 1.43 </v>
      </c>
      <c r="B49" s="17" t="str">
        <f t="shared" si="7"/>
        <v>II</v>
      </c>
      <c r="C49" s="46">
        <f t="shared" si="8"/>
        <v>23733.200000000001</v>
      </c>
      <c r="D49" s="14" t="str">
        <f t="shared" si="9"/>
        <v>vis</v>
      </c>
      <c r="E49" s="54">
        <f>VLOOKUP(C49,Active!C$21:E$973,3,FALSE)</f>
        <v>-22411.296355515602</v>
      </c>
      <c r="F49" s="17" t="s">
        <v>36</v>
      </c>
      <c r="G49" s="14" t="str">
        <f t="shared" si="10"/>
        <v>23733.20</v>
      </c>
      <c r="H49" s="46">
        <f t="shared" si="11"/>
        <v>-36834.5</v>
      </c>
      <c r="I49" s="55" t="s">
        <v>114</v>
      </c>
      <c r="J49" s="56" t="s">
        <v>115</v>
      </c>
      <c r="K49" s="55">
        <v>-36834.5</v>
      </c>
      <c r="L49" s="55" t="s">
        <v>84</v>
      </c>
      <c r="M49" s="56" t="s">
        <v>74</v>
      </c>
      <c r="N49" s="56"/>
      <c r="O49" s="57" t="s">
        <v>80</v>
      </c>
      <c r="P49" s="57" t="s">
        <v>81</v>
      </c>
    </row>
    <row r="50" spans="1:16" ht="12.75" customHeight="1" thickBot="1" x14ac:dyDescent="0.25">
      <c r="A50" s="46" t="str">
        <f t="shared" si="6"/>
        <v> AAC 1.154 </v>
      </c>
      <c r="B50" s="17" t="str">
        <f t="shared" si="7"/>
        <v>I</v>
      </c>
      <c r="C50" s="46">
        <f t="shared" si="8"/>
        <v>25098.418000000001</v>
      </c>
      <c r="D50" s="14" t="str">
        <f t="shared" si="9"/>
        <v>vis</v>
      </c>
      <c r="E50" s="54">
        <f>VLOOKUP(C50,Active!C$21:E$973,3,FALSE)</f>
        <v>-20663.24731168339</v>
      </c>
      <c r="F50" s="17" t="s">
        <v>36</v>
      </c>
      <c r="G50" s="14" t="str">
        <f t="shared" si="10"/>
        <v>25098.418</v>
      </c>
      <c r="H50" s="46">
        <f t="shared" si="11"/>
        <v>-35086</v>
      </c>
      <c r="I50" s="55" t="s">
        <v>116</v>
      </c>
      <c r="J50" s="56" t="s">
        <v>117</v>
      </c>
      <c r="K50" s="55">
        <v>-35086</v>
      </c>
      <c r="L50" s="55" t="s">
        <v>118</v>
      </c>
      <c r="M50" s="56" t="s">
        <v>74</v>
      </c>
      <c r="N50" s="56"/>
      <c r="O50" s="57" t="s">
        <v>119</v>
      </c>
      <c r="P50" s="57" t="s">
        <v>120</v>
      </c>
    </row>
    <row r="51" spans="1:16" ht="12.75" customHeight="1" thickBot="1" x14ac:dyDescent="0.25">
      <c r="A51" s="46" t="str">
        <f t="shared" si="6"/>
        <v> AAC 1.154 </v>
      </c>
      <c r="B51" s="17" t="str">
        <f t="shared" si="7"/>
        <v>I</v>
      </c>
      <c r="C51" s="46">
        <f t="shared" si="8"/>
        <v>25145.294999999998</v>
      </c>
      <c r="D51" s="14" t="str">
        <f t="shared" si="9"/>
        <v>vis</v>
      </c>
      <c r="E51" s="54">
        <f>VLOOKUP(C51,Active!C$21:E$973,3,FALSE)</f>
        <v>-20603.225179666584</v>
      </c>
      <c r="F51" s="17" t="s">
        <v>36</v>
      </c>
      <c r="G51" s="14" t="str">
        <f t="shared" si="10"/>
        <v>25145.295</v>
      </c>
      <c r="H51" s="46">
        <f t="shared" si="11"/>
        <v>-35026</v>
      </c>
      <c r="I51" s="55" t="s">
        <v>121</v>
      </c>
      <c r="J51" s="56" t="s">
        <v>122</v>
      </c>
      <c r="K51" s="55">
        <v>-35026</v>
      </c>
      <c r="L51" s="55" t="s">
        <v>123</v>
      </c>
      <c r="M51" s="56" t="s">
        <v>74</v>
      </c>
      <c r="N51" s="56"/>
      <c r="O51" s="57" t="s">
        <v>119</v>
      </c>
      <c r="P51" s="57" t="s">
        <v>120</v>
      </c>
    </row>
    <row r="52" spans="1:16" ht="12.75" customHeight="1" thickBot="1" x14ac:dyDescent="0.25">
      <c r="A52" s="46" t="str">
        <f t="shared" si="6"/>
        <v> AAC 1.154 </v>
      </c>
      <c r="B52" s="17" t="str">
        <f t="shared" si="7"/>
        <v>I</v>
      </c>
      <c r="C52" s="46">
        <f t="shared" si="8"/>
        <v>25146.075000000001</v>
      </c>
      <c r="D52" s="14" t="str">
        <f t="shared" si="9"/>
        <v>vis</v>
      </c>
      <c r="E52" s="54">
        <f>VLOOKUP(C52,Active!C$21:E$973,3,FALSE)</f>
        <v>-20602.226454002117</v>
      </c>
      <c r="F52" s="17" t="s">
        <v>36</v>
      </c>
      <c r="G52" s="14" t="str">
        <f t="shared" si="10"/>
        <v>25146.075</v>
      </c>
      <c r="H52" s="46">
        <f t="shared" si="11"/>
        <v>-35025</v>
      </c>
      <c r="I52" s="55" t="s">
        <v>124</v>
      </c>
      <c r="J52" s="56" t="s">
        <v>125</v>
      </c>
      <c r="K52" s="55">
        <v>-35025</v>
      </c>
      <c r="L52" s="55" t="s">
        <v>126</v>
      </c>
      <c r="M52" s="56" t="s">
        <v>74</v>
      </c>
      <c r="N52" s="56"/>
      <c r="O52" s="57" t="s">
        <v>119</v>
      </c>
      <c r="P52" s="57" t="s">
        <v>120</v>
      </c>
    </row>
    <row r="53" spans="1:16" ht="12.75" customHeight="1" thickBot="1" x14ac:dyDescent="0.25">
      <c r="A53" s="46" t="str">
        <f t="shared" si="6"/>
        <v> PZ 8.233 </v>
      </c>
      <c r="B53" s="17" t="str">
        <f t="shared" si="7"/>
        <v>I</v>
      </c>
      <c r="C53" s="46">
        <f t="shared" si="8"/>
        <v>25470.2</v>
      </c>
      <c r="D53" s="14" t="str">
        <f t="shared" si="9"/>
        <v>vis</v>
      </c>
      <c r="E53" s="54">
        <f>VLOOKUP(C53,Active!C$21:E$973,3,FALSE)</f>
        <v>-20187.2111258039</v>
      </c>
      <c r="F53" s="17" t="s">
        <v>36</v>
      </c>
      <c r="G53" s="14" t="str">
        <f t="shared" si="10"/>
        <v>25470.20</v>
      </c>
      <c r="H53" s="46">
        <f t="shared" si="11"/>
        <v>-34610</v>
      </c>
      <c r="I53" s="55" t="s">
        <v>127</v>
      </c>
      <c r="J53" s="56" t="s">
        <v>128</v>
      </c>
      <c r="K53" s="55">
        <v>-34610</v>
      </c>
      <c r="L53" s="55" t="s">
        <v>129</v>
      </c>
      <c r="M53" s="56" t="s">
        <v>74</v>
      </c>
      <c r="N53" s="56"/>
      <c r="O53" s="57" t="s">
        <v>80</v>
      </c>
      <c r="P53" s="57" t="s">
        <v>130</v>
      </c>
    </row>
    <row r="54" spans="1:16" ht="12.75" customHeight="1" thickBot="1" x14ac:dyDescent="0.25">
      <c r="A54" s="46" t="str">
        <f t="shared" si="6"/>
        <v> PZ 8.233 </v>
      </c>
      <c r="B54" s="17" t="str">
        <f t="shared" si="7"/>
        <v>I</v>
      </c>
      <c r="C54" s="46">
        <f t="shared" si="8"/>
        <v>25484.23</v>
      </c>
      <c r="D54" s="14" t="str">
        <f t="shared" si="9"/>
        <v>vis</v>
      </c>
      <c r="E54" s="54">
        <f>VLOOKUP(C54,Active!C$21:E$973,3,FALSE)</f>
        <v>-20169.246868018723</v>
      </c>
      <c r="F54" s="17" t="s">
        <v>36</v>
      </c>
      <c r="G54" s="14" t="str">
        <f t="shared" si="10"/>
        <v>25484.23</v>
      </c>
      <c r="H54" s="46">
        <f t="shared" si="11"/>
        <v>-34592</v>
      </c>
      <c r="I54" s="55" t="s">
        <v>131</v>
      </c>
      <c r="J54" s="56" t="s">
        <v>132</v>
      </c>
      <c r="K54" s="55">
        <v>-34592</v>
      </c>
      <c r="L54" s="55" t="s">
        <v>133</v>
      </c>
      <c r="M54" s="56" t="s">
        <v>74</v>
      </c>
      <c r="N54" s="56"/>
      <c r="O54" s="57" t="s">
        <v>80</v>
      </c>
      <c r="P54" s="57" t="s">
        <v>130</v>
      </c>
    </row>
    <row r="55" spans="1:16" ht="12.75" customHeight="1" thickBot="1" x14ac:dyDescent="0.25">
      <c r="A55" s="46" t="str">
        <f t="shared" si="6"/>
        <v> PZ 8.233 </v>
      </c>
      <c r="B55" s="17" t="str">
        <f t="shared" si="7"/>
        <v>I</v>
      </c>
      <c r="C55" s="46">
        <f t="shared" si="8"/>
        <v>25491.27</v>
      </c>
      <c r="D55" s="14" t="str">
        <f t="shared" si="9"/>
        <v>vis</v>
      </c>
      <c r="E55" s="54">
        <f>VLOOKUP(C55,Active!C$21:E$973,3,FALSE)</f>
        <v>-20160.232728688166</v>
      </c>
      <c r="F55" s="17" t="s">
        <v>36</v>
      </c>
      <c r="G55" s="14" t="str">
        <f t="shared" si="10"/>
        <v>25491.27</v>
      </c>
      <c r="H55" s="46">
        <f t="shared" si="11"/>
        <v>-34583</v>
      </c>
      <c r="I55" s="55" t="s">
        <v>134</v>
      </c>
      <c r="J55" s="56" t="s">
        <v>135</v>
      </c>
      <c r="K55" s="55">
        <v>-34583</v>
      </c>
      <c r="L55" s="55" t="s">
        <v>136</v>
      </c>
      <c r="M55" s="56" t="s">
        <v>74</v>
      </c>
      <c r="N55" s="56"/>
      <c r="O55" s="57" t="s">
        <v>80</v>
      </c>
      <c r="P55" s="57" t="s">
        <v>130</v>
      </c>
    </row>
    <row r="56" spans="1:16" ht="12.75" customHeight="1" thickBot="1" x14ac:dyDescent="0.25">
      <c r="A56" s="46" t="str">
        <f t="shared" si="6"/>
        <v> PZ 8.233 </v>
      </c>
      <c r="B56" s="17" t="str">
        <f t="shared" si="7"/>
        <v>I</v>
      </c>
      <c r="C56" s="46">
        <f t="shared" si="8"/>
        <v>25495.16</v>
      </c>
      <c r="D56" s="14" t="str">
        <f t="shared" si="9"/>
        <v>vis</v>
      </c>
      <c r="E56" s="54">
        <f>VLOOKUP(C56,Active!C$21:E$973,3,FALSE)</f>
        <v>-20155.25190454103</v>
      </c>
      <c r="F56" s="17" t="s">
        <v>36</v>
      </c>
      <c r="G56" s="14" t="str">
        <f t="shared" si="10"/>
        <v>25495.16</v>
      </c>
      <c r="H56" s="46">
        <f t="shared" si="11"/>
        <v>-34578</v>
      </c>
      <c r="I56" s="55" t="s">
        <v>137</v>
      </c>
      <c r="J56" s="56" t="s">
        <v>138</v>
      </c>
      <c r="K56" s="55">
        <v>-34578</v>
      </c>
      <c r="L56" s="55" t="s">
        <v>133</v>
      </c>
      <c r="M56" s="56" t="s">
        <v>74</v>
      </c>
      <c r="N56" s="56"/>
      <c r="O56" s="57" t="s">
        <v>80</v>
      </c>
      <c r="P56" s="57" t="s">
        <v>130</v>
      </c>
    </row>
    <row r="57" spans="1:16" ht="12.75" customHeight="1" thickBot="1" x14ac:dyDescent="0.25">
      <c r="A57" s="46" t="str">
        <f t="shared" si="6"/>
        <v> PZ 8.233 </v>
      </c>
      <c r="B57" s="17" t="str">
        <f t="shared" si="7"/>
        <v>I</v>
      </c>
      <c r="C57" s="46">
        <f t="shared" si="8"/>
        <v>25502.21</v>
      </c>
      <c r="D57" s="14" t="str">
        <f t="shared" si="9"/>
        <v>vis</v>
      </c>
      <c r="E57" s="54">
        <f>VLOOKUP(C57,Active!C$21:E$973,3,FALSE)</f>
        <v>-20146.224961035292</v>
      </c>
      <c r="F57" s="17" t="s">
        <v>36</v>
      </c>
      <c r="G57" s="14" t="str">
        <f t="shared" si="10"/>
        <v>25502.21</v>
      </c>
      <c r="H57" s="46">
        <f t="shared" si="11"/>
        <v>-34569</v>
      </c>
      <c r="I57" s="55" t="s">
        <v>139</v>
      </c>
      <c r="J57" s="56" t="s">
        <v>140</v>
      </c>
      <c r="K57" s="55">
        <v>-34569</v>
      </c>
      <c r="L57" s="55" t="s">
        <v>141</v>
      </c>
      <c r="M57" s="56" t="s">
        <v>74</v>
      </c>
      <c r="N57" s="56"/>
      <c r="O57" s="57" t="s">
        <v>80</v>
      </c>
      <c r="P57" s="57" t="s">
        <v>130</v>
      </c>
    </row>
    <row r="58" spans="1:16" ht="12.75" customHeight="1" thickBot="1" x14ac:dyDescent="0.25">
      <c r="A58" s="46" t="str">
        <f t="shared" si="6"/>
        <v> PZ 8.233 </v>
      </c>
      <c r="B58" s="17" t="str">
        <f t="shared" si="7"/>
        <v>I</v>
      </c>
      <c r="C58" s="46">
        <f t="shared" si="8"/>
        <v>25520.16</v>
      </c>
      <c r="D58" s="14" t="str">
        <f t="shared" si="9"/>
        <v>vis</v>
      </c>
      <c r="E58" s="54">
        <f>VLOOKUP(C58,Active!C$21:E$973,3,FALSE)</f>
        <v>-20123.241466577419</v>
      </c>
      <c r="F58" s="17" t="s">
        <v>36</v>
      </c>
      <c r="G58" s="14" t="str">
        <f t="shared" si="10"/>
        <v>25520.16</v>
      </c>
      <c r="H58" s="46">
        <f t="shared" si="11"/>
        <v>-34546</v>
      </c>
      <c r="I58" s="55" t="s">
        <v>142</v>
      </c>
      <c r="J58" s="56" t="s">
        <v>143</v>
      </c>
      <c r="K58" s="55">
        <v>-34546</v>
      </c>
      <c r="L58" s="55" t="s">
        <v>136</v>
      </c>
      <c r="M58" s="56" t="s">
        <v>74</v>
      </c>
      <c r="N58" s="56"/>
      <c r="O58" s="57" t="s">
        <v>80</v>
      </c>
      <c r="P58" s="57" t="s">
        <v>130</v>
      </c>
    </row>
    <row r="59" spans="1:16" ht="12.75" customHeight="1" thickBot="1" x14ac:dyDescent="0.25">
      <c r="A59" s="46" t="str">
        <f t="shared" si="6"/>
        <v> PZ 8.233 </v>
      </c>
      <c r="B59" s="17" t="str">
        <f t="shared" si="7"/>
        <v>I</v>
      </c>
      <c r="C59" s="46">
        <f t="shared" si="8"/>
        <v>25538.14</v>
      </c>
      <c r="D59" s="14" t="str">
        <f t="shared" si="9"/>
        <v>vis</v>
      </c>
      <c r="E59" s="54">
        <f>VLOOKUP(C59,Active!C$21:E$973,3,FALSE)</f>
        <v>-20100.219559593992</v>
      </c>
      <c r="F59" s="17" t="s">
        <v>36</v>
      </c>
      <c r="G59" s="14" t="str">
        <f t="shared" si="10"/>
        <v>25538.14</v>
      </c>
      <c r="H59" s="46">
        <f t="shared" si="11"/>
        <v>-34523</v>
      </c>
      <c r="I59" s="55" t="s">
        <v>144</v>
      </c>
      <c r="J59" s="56" t="s">
        <v>145</v>
      </c>
      <c r="K59" s="55">
        <v>-34523</v>
      </c>
      <c r="L59" s="55" t="s">
        <v>141</v>
      </c>
      <c r="M59" s="56" t="s">
        <v>74</v>
      </c>
      <c r="N59" s="56"/>
      <c r="O59" s="57" t="s">
        <v>80</v>
      </c>
      <c r="P59" s="57" t="s">
        <v>130</v>
      </c>
    </row>
    <row r="60" spans="1:16" ht="12.75" customHeight="1" thickBot="1" x14ac:dyDescent="0.25">
      <c r="A60" s="46" t="str">
        <f t="shared" si="6"/>
        <v> PZ 8.233 </v>
      </c>
      <c r="B60" s="17" t="str">
        <f t="shared" si="7"/>
        <v>I</v>
      </c>
      <c r="C60" s="46">
        <f t="shared" si="8"/>
        <v>25545.17</v>
      </c>
      <c r="D60" s="14" t="str">
        <f t="shared" si="9"/>
        <v>vis</v>
      </c>
      <c r="E60" s="54">
        <f>VLOOKUP(C60,Active!C$21:E$973,3,FALSE)</f>
        <v>-20091.218224438624</v>
      </c>
      <c r="F60" s="17" t="s">
        <v>36</v>
      </c>
      <c r="G60" s="14" t="str">
        <f t="shared" si="10"/>
        <v>25545.17</v>
      </c>
      <c r="H60" s="46">
        <f t="shared" si="11"/>
        <v>-34514</v>
      </c>
      <c r="I60" s="55" t="s">
        <v>146</v>
      </c>
      <c r="J60" s="56" t="s">
        <v>147</v>
      </c>
      <c r="K60" s="55">
        <v>-34514</v>
      </c>
      <c r="L60" s="55" t="s">
        <v>141</v>
      </c>
      <c r="M60" s="56" t="s">
        <v>74</v>
      </c>
      <c r="N60" s="56"/>
      <c r="O60" s="57" t="s">
        <v>80</v>
      </c>
      <c r="P60" s="57" t="s">
        <v>130</v>
      </c>
    </row>
    <row r="61" spans="1:16" ht="12.75" customHeight="1" thickBot="1" x14ac:dyDescent="0.25">
      <c r="A61" s="46" t="str">
        <f t="shared" si="6"/>
        <v> AN 258.175 </v>
      </c>
      <c r="B61" s="17" t="str">
        <f t="shared" si="7"/>
        <v>I</v>
      </c>
      <c r="C61" s="46">
        <f t="shared" si="8"/>
        <v>25628.738000000001</v>
      </c>
      <c r="D61" s="14" t="str">
        <f t="shared" si="9"/>
        <v>vis</v>
      </c>
      <c r="E61" s="54">
        <f>VLOOKUP(C61,Active!C$21:E$973,3,FALSE)</f>
        <v>-19984.216293248897</v>
      </c>
      <c r="F61" s="17" t="s">
        <v>36</v>
      </c>
      <c r="G61" s="14" t="str">
        <f t="shared" si="10"/>
        <v>25628.738</v>
      </c>
      <c r="H61" s="46">
        <f t="shared" si="11"/>
        <v>-34407</v>
      </c>
      <c r="I61" s="55" t="s">
        <v>148</v>
      </c>
      <c r="J61" s="56" t="s">
        <v>149</v>
      </c>
      <c r="K61" s="55">
        <v>-34407</v>
      </c>
      <c r="L61" s="55" t="s">
        <v>150</v>
      </c>
      <c r="M61" s="56" t="s">
        <v>74</v>
      </c>
      <c r="N61" s="56"/>
      <c r="O61" s="57" t="s">
        <v>151</v>
      </c>
      <c r="P61" s="57" t="s">
        <v>152</v>
      </c>
    </row>
    <row r="62" spans="1:16" ht="12.75" customHeight="1" thickBot="1" x14ac:dyDescent="0.25">
      <c r="A62" s="46" t="str">
        <f t="shared" si="6"/>
        <v> PZ 8.233 </v>
      </c>
      <c r="B62" s="17" t="str">
        <f t="shared" si="7"/>
        <v>I</v>
      </c>
      <c r="C62" s="46">
        <f t="shared" si="8"/>
        <v>25830.27</v>
      </c>
      <c r="D62" s="14" t="str">
        <f t="shared" si="9"/>
        <v>vis</v>
      </c>
      <c r="E62" s="54">
        <f>VLOOKUP(C62,Active!C$21:E$973,3,FALSE)</f>
        <v>-19726.171189901601</v>
      </c>
      <c r="F62" s="17" t="s">
        <v>36</v>
      </c>
      <c r="G62" s="14" t="str">
        <f t="shared" si="10"/>
        <v>25830.27</v>
      </c>
      <c r="H62" s="46">
        <f t="shared" si="11"/>
        <v>-34149</v>
      </c>
      <c r="I62" s="55" t="s">
        <v>153</v>
      </c>
      <c r="J62" s="56" t="s">
        <v>154</v>
      </c>
      <c r="K62" s="55">
        <v>-34149</v>
      </c>
      <c r="L62" s="55" t="s">
        <v>155</v>
      </c>
      <c r="M62" s="56" t="s">
        <v>74</v>
      </c>
      <c r="N62" s="56"/>
      <c r="O62" s="57" t="s">
        <v>80</v>
      </c>
      <c r="P62" s="57" t="s">
        <v>130</v>
      </c>
    </row>
    <row r="63" spans="1:16" ht="12.75" customHeight="1" thickBot="1" x14ac:dyDescent="0.25">
      <c r="A63" s="46" t="str">
        <f t="shared" si="6"/>
        <v> PZ 8.233 </v>
      </c>
      <c r="B63" s="17" t="str">
        <f t="shared" si="7"/>
        <v>I</v>
      </c>
      <c r="C63" s="46">
        <f t="shared" si="8"/>
        <v>25837.27</v>
      </c>
      <c r="D63" s="14" t="str">
        <f t="shared" si="9"/>
        <v>vis</v>
      </c>
      <c r="E63" s="54">
        <f>VLOOKUP(C63,Active!C$21:E$973,3,FALSE)</f>
        <v>-19717.208267271788</v>
      </c>
      <c r="F63" s="17" t="s">
        <v>36</v>
      </c>
      <c r="G63" s="14" t="str">
        <f t="shared" si="10"/>
        <v>25837.27</v>
      </c>
      <c r="H63" s="46">
        <f t="shared" si="11"/>
        <v>-34140</v>
      </c>
      <c r="I63" s="55" t="s">
        <v>156</v>
      </c>
      <c r="J63" s="56" t="s">
        <v>157</v>
      </c>
      <c r="K63" s="55">
        <v>-34140</v>
      </c>
      <c r="L63" s="55" t="s">
        <v>129</v>
      </c>
      <c r="M63" s="56" t="s">
        <v>74</v>
      </c>
      <c r="N63" s="56"/>
      <c r="O63" s="57" t="s">
        <v>80</v>
      </c>
      <c r="P63" s="57" t="s">
        <v>130</v>
      </c>
    </row>
    <row r="64" spans="1:16" ht="12.75" customHeight="1" thickBot="1" x14ac:dyDescent="0.25">
      <c r="A64" s="46" t="str">
        <f t="shared" si="6"/>
        <v> PZ 8.233 </v>
      </c>
      <c r="B64" s="17" t="str">
        <f t="shared" si="7"/>
        <v>I</v>
      </c>
      <c r="C64" s="46">
        <f t="shared" si="8"/>
        <v>25852.12</v>
      </c>
      <c r="D64" s="14" t="str">
        <f t="shared" si="9"/>
        <v>vis</v>
      </c>
      <c r="E64" s="54">
        <f>VLOOKUP(C64,Active!C$21:E$973,3,FALSE)</f>
        <v>-19698.194067121407</v>
      </c>
      <c r="F64" s="17" t="s">
        <v>36</v>
      </c>
      <c r="G64" s="14" t="str">
        <f t="shared" si="10"/>
        <v>25852.12</v>
      </c>
      <c r="H64" s="46">
        <f t="shared" si="11"/>
        <v>-34121</v>
      </c>
      <c r="I64" s="55" t="s">
        <v>158</v>
      </c>
      <c r="J64" s="56" t="s">
        <v>159</v>
      </c>
      <c r="K64" s="55">
        <v>-34121</v>
      </c>
      <c r="L64" s="55" t="s">
        <v>160</v>
      </c>
      <c r="M64" s="56" t="s">
        <v>74</v>
      </c>
      <c r="N64" s="56"/>
      <c r="O64" s="57" t="s">
        <v>80</v>
      </c>
      <c r="P64" s="57" t="s">
        <v>130</v>
      </c>
    </row>
    <row r="65" spans="1:16" ht="12.75" customHeight="1" thickBot="1" x14ac:dyDescent="0.25">
      <c r="A65" s="46" t="str">
        <f t="shared" si="6"/>
        <v> PZ 8.233 </v>
      </c>
      <c r="B65" s="17" t="str">
        <f t="shared" si="7"/>
        <v>I</v>
      </c>
      <c r="C65" s="46">
        <f t="shared" si="8"/>
        <v>25855.23</v>
      </c>
      <c r="D65" s="14" t="str">
        <f t="shared" si="9"/>
        <v>vis</v>
      </c>
      <c r="E65" s="54">
        <f>VLOOKUP(C65,Active!C$21:E$973,3,FALSE)</f>
        <v>-19694.21196863873</v>
      </c>
      <c r="F65" s="17" t="s">
        <v>36</v>
      </c>
      <c r="G65" s="14" t="str">
        <f t="shared" si="10"/>
        <v>25855.23</v>
      </c>
      <c r="H65" s="46">
        <f t="shared" si="11"/>
        <v>-34117</v>
      </c>
      <c r="I65" s="55" t="s">
        <v>161</v>
      </c>
      <c r="J65" s="56" t="s">
        <v>162</v>
      </c>
      <c r="K65" s="55">
        <v>-34117</v>
      </c>
      <c r="L65" s="55" t="s">
        <v>129</v>
      </c>
      <c r="M65" s="56" t="s">
        <v>74</v>
      </c>
      <c r="N65" s="56"/>
      <c r="O65" s="57" t="s">
        <v>80</v>
      </c>
      <c r="P65" s="57" t="s">
        <v>130</v>
      </c>
    </row>
    <row r="66" spans="1:16" ht="12.75" customHeight="1" thickBot="1" x14ac:dyDescent="0.25">
      <c r="A66" s="46" t="str">
        <f t="shared" si="6"/>
        <v> PZ 8.233 </v>
      </c>
      <c r="B66" s="17" t="str">
        <f t="shared" si="7"/>
        <v>I</v>
      </c>
      <c r="C66" s="46">
        <f t="shared" si="8"/>
        <v>25859.16</v>
      </c>
      <c r="D66" s="14" t="str">
        <f t="shared" si="9"/>
        <v>vis</v>
      </c>
      <c r="E66" s="54">
        <f>VLOOKUP(C66,Active!C$21:E$973,3,FALSE)</f>
        <v>-19689.17992779085</v>
      </c>
      <c r="F66" s="17" t="s">
        <v>36</v>
      </c>
      <c r="G66" s="14" t="str">
        <f t="shared" si="10"/>
        <v>25859.16</v>
      </c>
      <c r="H66" s="46">
        <f t="shared" si="11"/>
        <v>-34112</v>
      </c>
      <c r="I66" s="55" t="s">
        <v>163</v>
      </c>
      <c r="J66" s="56" t="s">
        <v>164</v>
      </c>
      <c r="K66" s="55">
        <v>-34112</v>
      </c>
      <c r="L66" s="55" t="s">
        <v>155</v>
      </c>
      <c r="M66" s="56" t="s">
        <v>74</v>
      </c>
      <c r="N66" s="56"/>
      <c r="O66" s="57" t="s">
        <v>80</v>
      </c>
      <c r="P66" s="57" t="s">
        <v>130</v>
      </c>
    </row>
    <row r="67" spans="1:16" ht="12.75" customHeight="1" thickBot="1" x14ac:dyDescent="0.25">
      <c r="A67" s="46" t="str">
        <f t="shared" si="6"/>
        <v> PZ 8.233 </v>
      </c>
      <c r="B67" s="17" t="str">
        <f t="shared" si="7"/>
        <v>I</v>
      </c>
      <c r="C67" s="46">
        <f t="shared" si="8"/>
        <v>25862.25</v>
      </c>
      <c r="D67" s="14" t="str">
        <f t="shared" si="9"/>
        <v>vis</v>
      </c>
      <c r="E67" s="54">
        <f>VLOOKUP(C67,Active!C$21:E$973,3,FALSE)</f>
        <v>-19685.223437658551</v>
      </c>
      <c r="F67" s="17" t="s">
        <v>36</v>
      </c>
      <c r="G67" s="14" t="str">
        <f t="shared" si="10"/>
        <v>25862.25</v>
      </c>
      <c r="H67" s="46">
        <f t="shared" si="11"/>
        <v>-34108</v>
      </c>
      <c r="I67" s="55" t="s">
        <v>165</v>
      </c>
      <c r="J67" s="56" t="s">
        <v>166</v>
      </c>
      <c r="K67" s="55">
        <v>-34108</v>
      </c>
      <c r="L67" s="55" t="s">
        <v>141</v>
      </c>
      <c r="M67" s="56" t="s">
        <v>74</v>
      </c>
      <c r="N67" s="56"/>
      <c r="O67" s="57" t="s">
        <v>80</v>
      </c>
      <c r="P67" s="57" t="s">
        <v>130</v>
      </c>
    </row>
    <row r="68" spans="1:16" ht="12.75" customHeight="1" thickBot="1" x14ac:dyDescent="0.25">
      <c r="A68" s="46" t="str">
        <f t="shared" si="6"/>
        <v> PZ 8.233 </v>
      </c>
      <c r="B68" s="17" t="str">
        <f t="shared" si="7"/>
        <v>I</v>
      </c>
      <c r="C68" s="46">
        <f t="shared" si="8"/>
        <v>25880.23</v>
      </c>
      <c r="D68" s="14" t="str">
        <f t="shared" si="9"/>
        <v>vis</v>
      </c>
      <c r="E68" s="54">
        <f>VLOOKUP(C68,Active!C$21:E$973,3,FALSE)</f>
        <v>-19662.20153067512</v>
      </c>
      <c r="F68" s="17" t="s">
        <v>36</v>
      </c>
      <c r="G68" s="14" t="str">
        <f t="shared" si="10"/>
        <v>25880.23</v>
      </c>
      <c r="H68" s="46">
        <f t="shared" si="11"/>
        <v>-34085</v>
      </c>
      <c r="I68" s="55" t="s">
        <v>167</v>
      </c>
      <c r="J68" s="56" t="s">
        <v>168</v>
      </c>
      <c r="K68" s="55">
        <v>-34085</v>
      </c>
      <c r="L68" s="55" t="s">
        <v>160</v>
      </c>
      <c r="M68" s="56" t="s">
        <v>74</v>
      </c>
      <c r="N68" s="56"/>
      <c r="O68" s="57" t="s">
        <v>80</v>
      </c>
      <c r="P68" s="57" t="s">
        <v>130</v>
      </c>
    </row>
    <row r="69" spans="1:16" ht="12.75" customHeight="1" thickBot="1" x14ac:dyDescent="0.25">
      <c r="A69" s="46" t="str">
        <f t="shared" si="6"/>
        <v> PZ 8.233 </v>
      </c>
      <c r="B69" s="17" t="str">
        <f t="shared" si="7"/>
        <v>I</v>
      </c>
      <c r="C69" s="46">
        <f t="shared" si="8"/>
        <v>25887.26</v>
      </c>
      <c r="D69" s="14" t="str">
        <f t="shared" si="9"/>
        <v>vis</v>
      </c>
      <c r="E69" s="54">
        <f>VLOOKUP(C69,Active!C$21:E$973,3,FALSE)</f>
        <v>-19653.200195519756</v>
      </c>
      <c r="F69" s="17" t="s">
        <v>36</v>
      </c>
      <c r="G69" s="14" t="str">
        <f t="shared" si="10"/>
        <v>25887.26</v>
      </c>
      <c r="H69" s="46">
        <f t="shared" si="11"/>
        <v>-34076</v>
      </c>
      <c r="I69" s="55" t="s">
        <v>169</v>
      </c>
      <c r="J69" s="56" t="s">
        <v>170</v>
      </c>
      <c r="K69" s="55">
        <v>-34076</v>
      </c>
      <c r="L69" s="55" t="s">
        <v>160</v>
      </c>
      <c r="M69" s="56" t="s">
        <v>74</v>
      </c>
      <c r="N69" s="56"/>
      <c r="O69" s="57" t="s">
        <v>80</v>
      </c>
      <c r="P69" s="57" t="s">
        <v>130</v>
      </c>
    </row>
    <row r="70" spans="1:16" ht="12.75" customHeight="1" thickBot="1" x14ac:dyDescent="0.25">
      <c r="A70" s="46" t="str">
        <f t="shared" si="6"/>
        <v> PZ 8.233 </v>
      </c>
      <c r="B70" s="17" t="str">
        <f t="shared" si="7"/>
        <v>I</v>
      </c>
      <c r="C70" s="46">
        <f t="shared" si="8"/>
        <v>25891.16</v>
      </c>
      <c r="D70" s="14" t="str">
        <f t="shared" si="9"/>
        <v>vis</v>
      </c>
      <c r="E70" s="54">
        <f>VLOOKUP(C70,Active!C$21:E$973,3,FALSE)</f>
        <v>-19648.206567197431</v>
      </c>
      <c r="F70" s="17" t="s">
        <v>36</v>
      </c>
      <c r="G70" s="14" t="str">
        <f t="shared" si="10"/>
        <v>25891.16</v>
      </c>
      <c r="H70" s="46">
        <f t="shared" si="11"/>
        <v>-34071</v>
      </c>
      <c r="I70" s="55" t="s">
        <v>171</v>
      </c>
      <c r="J70" s="56" t="s">
        <v>172</v>
      </c>
      <c r="K70" s="55">
        <v>-34071</v>
      </c>
      <c r="L70" s="55" t="s">
        <v>160</v>
      </c>
      <c r="M70" s="56" t="s">
        <v>74</v>
      </c>
      <c r="N70" s="56"/>
      <c r="O70" s="57" t="s">
        <v>80</v>
      </c>
      <c r="P70" s="57" t="s">
        <v>130</v>
      </c>
    </row>
    <row r="71" spans="1:16" ht="12.75" customHeight="1" thickBot="1" x14ac:dyDescent="0.25">
      <c r="A71" s="46" t="str">
        <f t="shared" si="6"/>
        <v> PZ 8.233 </v>
      </c>
      <c r="B71" s="17" t="str">
        <f t="shared" si="7"/>
        <v>I</v>
      </c>
      <c r="C71" s="46">
        <f t="shared" si="8"/>
        <v>25909.119999999999</v>
      </c>
      <c r="D71" s="14" t="str">
        <f t="shared" si="9"/>
        <v>vis</v>
      </c>
      <c r="E71" s="54">
        <f>VLOOKUP(C71,Active!C$21:E$973,3,FALSE)</f>
        <v>-19625.210268564373</v>
      </c>
      <c r="F71" s="17" t="s">
        <v>36</v>
      </c>
      <c r="G71" s="14" t="str">
        <f t="shared" si="10"/>
        <v>25909.12</v>
      </c>
      <c r="H71" s="46">
        <f t="shared" si="11"/>
        <v>-34048</v>
      </c>
      <c r="I71" s="55" t="s">
        <v>173</v>
      </c>
      <c r="J71" s="56" t="s">
        <v>174</v>
      </c>
      <c r="K71" s="55">
        <v>-34048</v>
      </c>
      <c r="L71" s="55" t="s">
        <v>129</v>
      </c>
      <c r="M71" s="56" t="s">
        <v>74</v>
      </c>
      <c r="N71" s="56"/>
      <c r="O71" s="57" t="s">
        <v>80</v>
      </c>
      <c r="P71" s="57" t="s">
        <v>130</v>
      </c>
    </row>
    <row r="72" spans="1:16" ht="12.75" customHeight="1" thickBot="1" x14ac:dyDescent="0.25">
      <c r="A72" s="46" t="str">
        <f t="shared" si="6"/>
        <v> PZ 8.233 </v>
      </c>
      <c r="B72" s="17" t="str">
        <f t="shared" si="7"/>
        <v>I</v>
      </c>
      <c r="C72" s="46">
        <f t="shared" si="8"/>
        <v>25912.240000000002</v>
      </c>
      <c r="D72" s="14" t="str">
        <f t="shared" si="9"/>
        <v>vis</v>
      </c>
      <c r="E72" s="54">
        <f>VLOOKUP(C72,Active!C$21:E$973,3,FALSE)</f>
        <v>-19621.215365906512</v>
      </c>
      <c r="F72" s="17" t="s">
        <v>36</v>
      </c>
      <c r="G72" s="14" t="str">
        <f t="shared" si="10"/>
        <v>25912.24</v>
      </c>
      <c r="H72" s="46">
        <f t="shared" si="11"/>
        <v>-34044</v>
      </c>
      <c r="I72" s="55" t="s">
        <v>175</v>
      </c>
      <c r="J72" s="56" t="s">
        <v>176</v>
      </c>
      <c r="K72" s="55">
        <v>-34044</v>
      </c>
      <c r="L72" s="55" t="s">
        <v>129</v>
      </c>
      <c r="M72" s="56" t="s">
        <v>74</v>
      </c>
      <c r="N72" s="56"/>
      <c r="O72" s="57" t="s">
        <v>80</v>
      </c>
      <c r="P72" s="57" t="s">
        <v>130</v>
      </c>
    </row>
    <row r="73" spans="1:16" ht="12.75" customHeight="1" thickBot="1" x14ac:dyDescent="0.25">
      <c r="A73" s="46" t="str">
        <f t="shared" si="6"/>
        <v> MNS 30.157 </v>
      </c>
      <c r="B73" s="17" t="str">
        <f t="shared" si="7"/>
        <v>I</v>
      </c>
      <c r="C73" s="46">
        <f t="shared" si="8"/>
        <v>39756.330600000001</v>
      </c>
      <c r="D73" s="14" t="str">
        <f t="shared" si="9"/>
        <v>vis</v>
      </c>
      <c r="E73" s="54">
        <f>VLOOKUP(C73,Active!C$21:E$973,3,FALSE)</f>
        <v>-1894.9992333500079</v>
      </c>
      <c r="F73" s="17" t="s">
        <v>36</v>
      </c>
      <c r="G73" s="14" t="str">
        <f t="shared" si="10"/>
        <v>39756.3306</v>
      </c>
      <c r="H73" s="46">
        <f t="shared" si="11"/>
        <v>-16318</v>
      </c>
      <c r="I73" s="55" t="s">
        <v>177</v>
      </c>
      <c r="J73" s="56" t="s">
        <v>178</v>
      </c>
      <c r="K73" s="55">
        <v>-16318</v>
      </c>
      <c r="L73" s="55" t="s">
        <v>179</v>
      </c>
      <c r="M73" s="56" t="s">
        <v>180</v>
      </c>
      <c r="N73" s="56" t="s">
        <v>181</v>
      </c>
      <c r="O73" s="57" t="s">
        <v>182</v>
      </c>
      <c r="P73" s="57" t="s">
        <v>183</v>
      </c>
    </row>
    <row r="74" spans="1:16" ht="12.75" customHeight="1" thickBot="1" x14ac:dyDescent="0.25">
      <c r="A74" s="46" t="str">
        <f t="shared" si="6"/>
        <v> AJ 78.626 </v>
      </c>
      <c r="B74" s="17" t="str">
        <f t="shared" si="7"/>
        <v>I</v>
      </c>
      <c r="C74" s="46">
        <f t="shared" si="8"/>
        <v>39768.824200000003</v>
      </c>
      <c r="D74" s="14" t="str">
        <f t="shared" si="9"/>
        <v>vis</v>
      </c>
      <c r="E74" s="54">
        <f>VLOOKUP(C74,Active!C$21:E$973,3,FALSE)</f>
        <v>-1879.0022090403188</v>
      </c>
      <c r="F74" s="17" t="s">
        <v>36</v>
      </c>
      <c r="G74" s="14" t="str">
        <f t="shared" si="10"/>
        <v>39768.8242</v>
      </c>
      <c r="H74" s="46">
        <f t="shared" si="11"/>
        <v>-16302</v>
      </c>
      <c r="I74" s="55" t="s">
        <v>184</v>
      </c>
      <c r="J74" s="56" t="s">
        <v>185</v>
      </c>
      <c r="K74" s="55">
        <v>-16302</v>
      </c>
      <c r="L74" s="55" t="s">
        <v>186</v>
      </c>
      <c r="M74" s="56" t="s">
        <v>180</v>
      </c>
      <c r="N74" s="56" t="s">
        <v>181</v>
      </c>
      <c r="O74" s="57" t="s">
        <v>187</v>
      </c>
      <c r="P74" s="57" t="s">
        <v>188</v>
      </c>
    </row>
    <row r="75" spans="1:16" ht="12.75" customHeight="1" thickBot="1" x14ac:dyDescent="0.25">
      <c r="A75" s="46" t="str">
        <f t="shared" ref="A75:A97" si="12">P75</f>
        <v> AJ 78.626 </v>
      </c>
      <c r="B75" s="17" t="str">
        <f t="shared" ref="B75:B97" si="13">IF(H75=INT(H75),"I","II")</f>
        <v>I</v>
      </c>
      <c r="C75" s="46">
        <f t="shared" ref="C75:C97" si="14">1*G75</f>
        <v>39769.609100000001</v>
      </c>
      <c r="D75" s="14" t="str">
        <f t="shared" ref="D75:D97" si="15">VLOOKUP(F75,I$1:J$5,2,FALSE)</f>
        <v>vis</v>
      </c>
      <c r="E75" s="54">
        <f>VLOOKUP(C75,Active!C$21:E$973,3,FALSE)</f>
        <v>-1877.997209330015</v>
      </c>
      <c r="F75" s="17" t="s">
        <v>36</v>
      </c>
      <c r="G75" s="14" t="str">
        <f t="shared" ref="G75:G97" si="16">MID(I75,3,LEN(I75)-3)</f>
        <v>39769.6091</v>
      </c>
      <c r="H75" s="46">
        <f t="shared" ref="H75:H97" si="17">1*K75</f>
        <v>-16301</v>
      </c>
      <c r="I75" s="55" t="s">
        <v>189</v>
      </c>
      <c r="J75" s="56" t="s">
        <v>190</v>
      </c>
      <c r="K75" s="55">
        <v>-16301</v>
      </c>
      <c r="L75" s="55" t="s">
        <v>191</v>
      </c>
      <c r="M75" s="56" t="s">
        <v>180</v>
      </c>
      <c r="N75" s="56" t="s">
        <v>181</v>
      </c>
      <c r="O75" s="57" t="s">
        <v>187</v>
      </c>
      <c r="P75" s="57" t="s">
        <v>188</v>
      </c>
    </row>
    <row r="76" spans="1:16" ht="12.75" customHeight="1" thickBot="1" x14ac:dyDescent="0.25">
      <c r="A76" s="46" t="str">
        <f t="shared" si="12"/>
        <v> AJ 78.626 </v>
      </c>
      <c r="B76" s="17" t="str">
        <f t="shared" si="13"/>
        <v>I</v>
      </c>
      <c r="C76" s="46">
        <f t="shared" si="14"/>
        <v>39775.849199999997</v>
      </c>
      <c r="D76" s="14" t="str">
        <f t="shared" si="15"/>
        <v>vis</v>
      </c>
      <c r="E76" s="54">
        <f>VLOOKUP(C76,Active!C$21:E$973,3,FALSE)</f>
        <v>-1870.0072759725515</v>
      </c>
      <c r="F76" s="17" t="s">
        <v>36</v>
      </c>
      <c r="G76" s="14" t="str">
        <f t="shared" si="16"/>
        <v>39775.8492</v>
      </c>
      <c r="H76" s="46">
        <f t="shared" si="17"/>
        <v>-16293</v>
      </c>
      <c r="I76" s="55" t="s">
        <v>192</v>
      </c>
      <c r="J76" s="56" t="s">
        <v>193</v>
      </c>
      <c r="K76" s="55">
        <v>-16293</v>
      </c>
      <c r="L76" s="55" t="s">
        <v>194</v>
      </c>
      <c r="M76" s="56" t="s">
        <v>180</v>
      </c>
      <c r="N76" s="56" t="s">
        <v>181</v>
      </c>
      <c r="O76" s="57" t="s">
        <v>187</v>
      </c>
      <c r="P76" s="57" t="s">
        <v>188</v>
      </c>
    </row>
    <row r="77" spans="1:16" ht="12.75" customHeight="1" thickBot="1" x14ac:dyDescent="0.25">
      <c r="A77" s="46" t="str">
        <f t="shared" si="12"/>
        <v> AJ 78.626 </v>
      </c>
      <c r="B77" s="17" t="str">
        <f t="shared" si="13"/>
        <v>I</v>
      </c>
      <c r="C77" s="46">
        <f t="shared" si="14"/>
        <v>39787.572899999999</v>
      </c>
      <c r="D77" s="14" t="str">
        <f t="shared" si="15"/>
        <v>vis</v>
      </c>
      <c r="E77" s="54">
        <f>VLOOKUP(C77,Active!C$21:E$973,3,FALSE)</f>
        <v>-1854.9960451103891</v>
      </c>
      <c r="F77" s="17" t="s">
        <v>36</v>
      </c>
      <c r="G77" s="14" t="str">
        <f t="shared" si="16"/>
        <v>39787.5729</v>
      </c>
      <c r="H77" s="46">
        <f t="shared" si="17"/>
        <v>-16278</v>
      </c>
      <c r="I77" s="55" t="s">
        <v>195</v>
      </c>
      <c r="J77" s="56" t="s">
        <v>196</v>
      </c>
      <c r="K77" s="55">
        <v>-16278</v>
      </c>
      <c r="L77" s="55" t="s">
        <v>197</v>
      </c>
      <c r="M77" s="56" t="s">
        <v>180</v>
      </c>
      <c r="N77" s="56" t="s">
        <v>181</v>
      </c>
      <c r="O77" s="57" t="s">
        <v>187</v>
      </c>
      <c r="P77" s="57" t="s">
        <v>188</v>
      </c>
    </row>
    <row r="78" spans="1:16" ht="12.75" customHeight="1" thickBot="1" x14ac:dyDescent="0.25">
      <c r="A78" s="46" t="str">
        <f t="shared" si="12"/>
        <v> MNS 30.157 </v>
      </c>
      <c r="B78" s="17" t="str">
        <f t="shared" si="13"/>
        <v>I</v>
      </c>
      <c r="C78" s="46">
        <f t="shared" si="14"/>
        <v>40854.408000000003</v>
      </c>
      <c r="D78" s="14" t="str">
        <f t="shared" si="15"/>
        <v>vis</v>
      </c>
      <c r="E78" s="54">
        <f>VLOOKUP(C78,Active!C$21:E$973,3,FALSE)</f>
        <v>-489.00169367226727</v>
      </c>
      <c r="F78" s="17" t="s">
        <v>36</v>
      </c>
      <c r="G78" s="14" t="str">
        <f t="shared" si="16"/>
        <v>40854.408</v>
      </c>
      <c r="H78" s="46">
        <f t="shared" si="17"/>
        <v>-14912</v>
      </c>
      <c r="I78" s="55" t="s">
        <v>198</v>
      </c>
      <c r="J78" s="56" t="s">
        <v>199</v>
      </c>
      <c r="K78" s="55">
        <v>-14912</v>
      </c>
      <c r="L78" s="55" t="s">
        <v>200</v>
      </c>
      <c r="M78" s="56" t="s">
        <v>180</v>
      </c>
      <c r="N78" s="56" t="s">
        <v>181</v>
      </c>
      <c r="O78" s="57" t="s">
        <v>182</v>
      </c>
      <c r="P78" s="57" t="s">
        <v>183</v>
      </c>
    </row>
    <row r="79" spans="1:16" ht="12.75" customHeight="1" thickBot="1" x14ac:dyDescent="0.25">
      <c r="A79" s="46" t="str">
        <f t="shared" si="12"/>
        <v> VSSC 72.24 </v>
      </c>
      <c r="B79" s="17" t="str">
        <f t="shared" si="13"/>
        <v>I</v>
      </c>
      <c r="C79" s="46">
        <f t="shared" si="14"/>
        <v>47477.243999999999</v>
      </c>
      <c r="D79" s="14" t="str">
        <f t="shared" si="15"/>
        <v>vis</v>
      </c>
      <c r="E79" s="54">
        <f>VLOOKUP(C79,Active!C$21:E$973,3,FALSE)</f>
        <v>7990.993543174558</v>
      </c>
      <c r="F79" s="17" t="s">
        <v>36</v>
      </c>
      <c r="G79" s="14" t="str">
        <f t="shared" si="16"/>
        <v>47477.244</v>
      </c>
      <c r="H79" s="46">
        <f t="shared" si="17"/>
        <v>-6432</v>
      </c>
      <c r="I79" s="55" t="s">
        <v>252</v>
      </c>
      <c r="J79" s="56" t="s">
        <v>253</v>
      </c>
      <c r="K79" s="55">
        <v>-6432</v>
      </c>
      <c r="L79" s="55" t="s">
        <v>254</v>
      </c>
      <c r="M79" s="56" t="s">
        <v>74</v>
      </c>
      <c r="N79" s="56"/>
      <c r="O79" s="57" t="s">
        <v>255</v>
      </c>
      <c r="P79" s="57" t="s">
        <v>256</v>
      </c>
    </row>
    <row r="80" spans="1:16" ht="12.75" customHeight="1" thickBot="1" x14ac:dyDescent="0.25">
      <c r="A80" s="46" t="str">
        <f t="shared" si="12"/>
        <v> VSSC 73 </v>
      </c>
      <c r="B80" s="17" t="str">
        <f t="shared" si="13"/>
        <v>I</v>
      </c>
      <c r="C80" s="46">
        <f t="shared" si="14"/>
        <v>47776.353999999999</v>
      </c>
      <c r="D80" s="14" t="str">
        <f t="shared" si="15"/>
        <v>vis</v>
      </c>
      <c r="E80" s="54">
        <f>VLOOKUP(C80,Active!C$21:E$973,3,FALSE)</f>
        <v>8373.9792271463884</v>
      </c>
      <c r="F80" s="17" t="s">
        <v>36</v>
      </c>
      <c r="G80" s="14" t="str">
        <f t="shared" si="16"/>
        <v>47776.354</v>
      </c>
      <c r="H80" s="46">
        <f t="shared" si="17"/>
        <v>-6049</v>
      </c>
      <c r="I80" s="55" t="s">
        <v>257</v>
      </c>
      <c r="J80" s="56" t="s">
        <v>258</v>
      </c>
      <c r="K80" s="55">
        <v>-6049</v>
      </c>
      <c r="L80" s="55" t="s">
        <v>259</v>
      </c>
      <c r="M80" s="56" t="s">
        <v>74</v>
      </c>
      <c r="N80" s="56"/>
      <c r="O80" s="57" t="s">
        <v>220</v>
      </c>
      <c r="P80" s="57" t="s">
        <v>260</v>
      </c>
    </row>
    <row r="81" spans="1:16" ht="12.75" customHeight="1" thickBot="1" x14ac:dyDescent="0.25">
      <c r="A81" s="46" t="str">
        <f t="shared" si="12"/>
        <v>IBVS 3423 </v>
      </c>
      <c r="B81" s="17" t="str">
        <f t="shared" si="13"/>
        <v>I</v>
      </c>
      <c r="C81" s="46">
        <f t="shared" si="14"/>
        <v>47819.312599999997</v>
      </c>
      <c r="D81" s="14" t="str">
        <f t="shared" si="15"/>
        <v>vis</v>
      </c>
      <c r="E81" s="54">
        <f>VLOOKUP(C81,Active!C$21:E$973,3,FALSE)</f>
        <v>8428.9841711585286</v>
      </c>
      <c r="F81" s="17" t="s">
        <v>36</v>
      </c>
      <c r="G81" s="14" t="str">
        <f t="shared" si="16"/>
        <v>47819.3126</v>
      </c>
      <c r="H81" s="46">
        <f t="shared" si="17"/>
        <v>-5994</v>
      </c>
      <c r="I81" s="55" t="s">
        <v>261</v>
      </c>
      <c r="J81" s="56" t="s">
        <v>262</v>
      </c>
      <c r="K81" s="55">
        <v>-5994</v>
      </c>
      <c r="L81" s="55" t="s">
        <v>263</v>
      </c>
      <c r="M81" s="56" t="s">
        <v>180</v>
      </c>
      <c r="N81" s="56" t="s">
        <v>181</v>
      </c>
      <c r="O81" s="57" t="s">
        <v>264</v>
      </c>
      <c r="P81" s="58" t="s">
        <v>265</v>
      </c>
    </row>
    <row r="82" spans="1:16" ht="12.75" customHeight="1" thickBot="1" x14ac:dyDescent="0.25">
      <c r="A82" s="46" t="str">
        <f t="shared" si="12"/>
        <v>BAVM 60 </v>
      </c>
      <c r="B82" s="17" t="str">
        <f t="shared" si="13"/>
        <v>I</v>
      </c>
      <c r="C82" s="46">
        <f t="shared" si="14"/>
        <v>48525.332000000002</v>
      </c>
      <c r="D82" s="14" t="str">
        <f t="shared" si="15"/>
        <v>vis</v>
      </c>
      <c r="E82" s="54">
        <f>VLOOKUP(C82,Active!C$21:E$973,3,FALSE)</f>
        <v>9332.9837793507741</v>
      </c>
      <c r="F82" s="17" t="s">
        <v>36</v>
      </c>
      <c r="G82" s="14" t="str">
        <f t="shared" si="16"/>
        <v>48525.332</v>
      </c>
      <c r="H82" s="46">
        <f t="shared" si="17"/>
        <v>-5090</v>
      </c>
      <c r="I82" s="55" t="s">
        <v>277</v>
      </c>
      <c r="J82" s="56" t="s">
        <v>278</v>
      </c>
      <c r="K82" s="55">
        <v>-5090</v>
      </c>
      <c r="L82" s="55" t="s">
        <v>279</v>
      </c>
      <c r="M82" s="56" t="s">
        <v>180</v>
      </c>
      <c r="N82" s="56" t="s">
        <v>269</v>
      </c>
      <c r="O82" s="57" t="s">
        <v>250</v>
      </c>
      <c r="P82" s="58" t="s">
        <v>276</v>
      </c>
    </row>
    <row r="83" spans="1:16" ht="12.75" customHeight="1" thickBot="1" x14ac:dyDescent="0.25">
      <c r="A83" s="46" t="str">
        <f t="shared" si="12"/>
        <v>VSB 47 </v>
      </c>
      <c r="B83" s="17" t="str">
        <f t="shared" si="13"/>
        <v>I</v>
      </c>
      <c r="C83" s="46">
        <f t="shared" si="14"/>
        <v>50719.934999999998</v>
      </c>
      <c r="D83" s="14" t="str">
        <f t="shared" si="15"/>
        <v>vis</v>
      </c>
      <c r="E83" s="54">
        <f>VLOOKUP(C83,Active!C$21:E$973,3,FALSE)</f>
        <v>12142.991906800968</v>
      </c>
      <c r="F83" s="17" t="s">
        <v>36</v>
      </c>
      <c r="G83" s="14" t="str">
        <f t="shared" si="16"/>
        <v>50719.935</v>
      </c>
      <c r="H83" s="46">
        <f t="shared" si="17"/>
        <v>-2280</v>
      </c>
      <c r="I83" s="55" t="s">
        <v>286</v>
      </c>
      <c r="J83" s="56" t="s">
        <v>287</v>
      </c>
      <c r="K83" s="55">
        <v>-2280</v>
      </c>
      <c r="L83" s="55" t="s">
        <v>288</v>
      </c>
      <c r="M83" s="56" t="s">
        <v>289</v>
      </c>
      <c r="N83" s="56" t="s">
        <v>36</v>
      </c>
      <c r="O83" s="57" t="s">
        <v>290</v>
      </c>
      <c r="P83" s="58" t="s">
        <v>291</v>
      </c>
    </row>
    <row r="84" spans="1:16" ht="12.75" customHeight="1" thickBot="1" x14ac:dyDescent="0.25">
      <c r="A84" s="46" t="str">
        <f t="shared" si="12"/>
        <v>VSB 47 </v>
      </c>
      <c r="B84" s="17" t="str">
        <f t="shared" si="13"/>
        <v>I</v>
      </c>
      <c r="C84" s="46">
        <f t="shared" si="14"/>
        <v>51140.868000000002</v>
      </c>
      <c r="D84" s="14" t="str">
        <f t="shared" si="15"/>
        <v>CCD</v>
      </c>
      <c r="E84" s="54">
        <f>VLOOKUP(C84,Active!C$21:E$973,3,FALSE)</f>
        <v>12681.961894134443</v>
      </c>
      <c r="F84" s="17" t="str">
        <f>LEFT(M84,1)</f>
        <v>C</v>
      </c>
      <c r="G84" s="14" t="str">
        <f t="shared" si="16"/>
        <v>51140.868</v>
      </c>
      <c r="H84" s="46">
        <f t="shared" si="17"/>
        <v>-1741</v>
      </c>
      <c r="I84" s="55" t="s">
        <v>296</v>
      </c>
      <c r="J84" s="56" t="s">
        <v>297</v>
      </c>
      <c r="K84" s="55">
        <v>-1741</v>
      </c>
      <c r="L84" s="55" t="s">
        <v>229</v>
      </c>
      <c r="M84" s="56" t="s">
        <v>289</v>
      </c>
      <c r="N84" s="56" t="s">
        <v>36</v>
      </c>
      <c r="O84" s="57" t="s">
        <v>290</v>
      </c>
      <c r="P84" s="58" t="s">
        <v>291</v>
      </c>
    </row>
    <row r="85" spans="1:16" ht="12.75" customHeight="1" thickBot="1" x14ac:dyDescent="0.25">
      <c r="A85" s="46" t="str">
        <f t="shared" si="12"/>
        <v>VSB 38 </v>
      </c>
      <c r="B85" s="17" t="str">
        <f t="shared" si="13"/>
        <v>II</v>
      </c>
      <c r="C85" s="46">
        <f t="shared" si="14"/>
        <v>51755.124400000001</v>
      </c>
      <c r="D85" s="14" t="str">
        <f t="shared" si="15"/>
        <v>PE</v>
      </c>
      <c r="E85" s="54">
        <f>VLOOKUP(C85,Active!C$21:E$973,3,FALSE)</f>
        <v>13468.466549572486</v>
      </c>
      <c r="F85" s="17" t="str">
        <f>LEFT(M85,1)</f>
        <v>E</v>
      </c>
      <c r="G85" s="14" t="str">
        <f t="shared" si="16"/>
        <v>51755.1244</v>
      </c>
      <c r="H85" s="46">
        <f t="shared" si="17"/>
        <v>-954.5</v>
      </c>
      <c r="I85" s="55" t="s">
        <v>298</v>
      </c>
      <c r="J85" s="56" t="s">
        <v>299</v>
      </c>
      <c r="K85" s="55">
        <v>-954.5</v>
      </c>
      <c r="L85" s="55" t="s">
        <v>268</v>
      </c>
      <c r="M85" s="56" t="s">
        <v>180</v>
      </c>
      <c r="N85" s="56" t="s">
        <v>181</v>
      </c>
      <c r="O85" s="57" t="s">
        <v>300</v>
      </c>
      <c r="P85" s="58" t="s">
        <v>301</v>
      </c>
    </row>
    <row r="86" spans="1:16" ht="12.75" customHeight="1" thickBot="1" x14ac:dyDescent="0.25">
      <c r="A86" s="46" t="str">
        <f t="shared" si="12"/>
        <v>VSB 38 </v>
      </c>
      <c r="B86" s="17" t="str">
        <f t="shared" si="13"/>
        <v>I</v>
      </c>
      <c r="C86" s="46">
        <f t="shared" si="14"/>
        <v>51757.073400000001</v>
      </c>
      <c r="D86" s="14" t="str">
        <f t="shared" si="15"/>
        <v>PE</v>
      </c>
      <c r="E86" s="54">
        <f>VLOOKUP(C86,Active!C$21:E$973,3,FALSE)</f>
        <v>13470.96208331613</v>
      </c>
      <c r="F86" s="17" t="str">
        <f>LEFT(M86,1)</f>
        <v>E</v>
      </c>
      <c r="G86" s="14" t="str">
        <f t="shared" si="16"/>
        <v>51757.0734</v>
      </c>
      <c r="H86" s="46">
        <f t="shared" si="17"/>
        <v>-952</v>
      </c>
      <c r="I86" s="55" t="s">
        <v>302</v>
      </c>
      <c r="J86" s="56" t="s">
        <v>303</v>
      </c>
      <c r="K86" s="55">
        <v>-952</v>
      </c>
      <c r="L86" s="55" t="s">
        <v>304</v>
      </c>
      <c r="M86" s="56" t="s">
        <v>180</v>
      </c>
      <c r="N86" s="56" t="s">
        <v>181</v>
      </c>
      <c r="O86" s="57" t="s">
        <v>290</v>
      </c>
      <c r="P86" s="58" t="s">
        <v>301</v>
      </c>
    </row>
    <row r="87" spans="1:16" ht="12.75" customHeight="1" thickBot="1" x14ac:dyDescent="0.25">
      <c r="A87" s="46" t="str">
        <f t="shared" si="12"/>
        <v>VSB 39 </v>
      </c>
      <c r="B87" s="17" t="str">
        <f t="shared" si="13"/>
        <v>I</v>
      </c>
      <c r="C87" s="46">
        <f t="shared" si="14"/>
        <v>52171.001199999999</v>
      </c>
      <c r="D87" s="14" t="str">
        <f t="shared" si="15"/>
        <v>vis</v>
      </c>
      <c r="E87" s="54">
        <f>VLOOKUP(C87,Active!C$21:E$973,3,FALSE)</f>
        <v>14000.962489848689</v>
      </c>
      <c r="F87" s="17" t="s">
        <v>36</v>
      </c>
      <c r="G87" s="14" t="str">
        <f t="shared" si="16"/>
        <v>52171.0012</v>
      </c>
      <c r="H87" s="46">
        <f t="shared" si="17"/>
        <v>-422</v>
      </c>
      <c r="I87" s="55" t="s">
        <v>310</v>
      </c>
      <c r="J87" s="56" t="s">
        <v>311</v>
      </c>
      <c r="K87" s="55" t="s">
        <v>312</v>
      </c>
      <c r="L87" s="55" t="s">
        <v>313</v>
      </c>
      <c r="M87" s="56" t="s">
        <v>180</v>
      </c>
      <c r="N87" s="56" t="s">
        <v>181</v>
      </c>
      <c r="O87" s="57" t="s">
        <v>290</v>
      </c>
      <c r="P87" s="58" t="s">
        <v>314</v>
      </c>
    </row>
    <row r="88" spans="1:16" ht="12.75" customHeight="1" thickBot="1" x14ac:dyDescent="0.25">
      <c r="A88" s="46" t="str">
        <f t="shared" si="12"/>
        <v>VSB 40 </v>
      </c>
      <c r="B88" s="17" t="str">
        <f t="shared" si="13"/>
        <v>II</v>
      </c>
      <c r="C88" s="46">
        <f t="shared" si="14"/>
        <v>52529.089</v>
      </c>
      <c r="D88" s="14" t="str">
        <f t="shared" si="15"/>
        <v>vis</v>
      </c>
      <c r="E88" s="54">
        <f>VLOOKUP(C88,Active!C$21:E$973,3,FALSE)</f>
        <v>14459.46438214573</v>
      </c>
      <c r="F88" s="17" t="s">
        <v>36</v>
      </c>
      <c r="G88" s="14" t="str">
        <f t="shared" si="16"/>
        <v>52529.089</v>
      </c>
      <c r="H88" s="46">
        <f t="shared" si="17"/>
        <v>36.5</v>
      </c>
      <c r="I88" s="55" t="s">
        <v>315</v>
      </c>
      <c r="J88" s="56" t="s">
        <v>316</v>
      </c>
      <c r="K88" s="55" t="s">
        <v>317</v>
      </c>
      <c r="L88" s="55" t="s">
        <v>232</v>
      </c>
      <c r="M88" s="56" t="s">
        <v>180</v>
      </c>
      <c r="N88" s="56" t="s">
        <v>181</v>
      </c>
      <c r="O88" s="57" t="s">
        <v>290</v>
      </c>
      <c r="P88" s="58" t="s">
        <v>318</v>
      </c>
    </row>
    <row r="89" spans="1:16" ht="12.75" customHeight="1" thickBot="1" x14ac:dyDescent="0.25">
      <c r="A89" s="46" t="str">
        <f t="shared" si="12"/>
        <v>VSB 40 </v>
      </c>
      <c r="B89" s="17" t="str">
        <f t="shared" si="13"/>
        <v>II</v>
      </c>
      <c r="C89" s="46">
        <f t="shared" si="14"/>
        <v>52582.991099999999</v>
      </c>
      <c r="D89" s="14" t="str">
        <f t="shared" si="15"/>
        <v>vis</v>
      </c>
      <c r="E89" s="54">
        <f>VLOOKUP(C89,Active!C$21:E$973,3,FALSE)</f>
        <v>14528.481575272064</v>
      </c>
      <c r="F89" s="17" t="s">
        <v>36</v>
      </c>
      <c r="G89" s="14" t="str">
        <f t="shared" si="16"/>
        <v>52582.9911</v>
      </c>
      <c r="H89" s="46">
        <f t="shared" si="17"/>
        <v>105.5</v>
      </c>
      <c r="I89" s="55" t="s">
        <v>319</v>
      </c>
      <c r="J89" s="56" t="s">
        <v>320</v>
      </c>
      <c r="K89" s="55" t="s">
        <v>321</v>
      </c>
      <c r="L89" s="55" t="s">
        <v>322</v>
      </c>
      <c r="M89" s="56" t="s">
        <v>180</v>
      </c>
      <c r="N89" s="56" t="s">
        <v>181</v>
      </c>
      <c r="O89" s="57" t="s">
        <v>323</v>
      </c>
      <c r="P89" s="58" t="s">
        <v>318</v>
      </c>
    </row>
    <row r="90" spans="1:16" ht="12.75" customHeight="1" thickBot="1" x14ac:dyDescent="0.25">
      <c r="A90" s="46" t="str">
        <f t="shared" si="12"/>
        <v>VSB 42 </v>
      </c>
      <c r="B90" s="17" t="str">
        <f t="shared" si="13"/>
        <v>I</v>
      </c>
      <c r="C90" s="46">
        <f t="shared" si="14"/>
        <v>52951.997600000002</v>
      </c>
      <c r="D90" s="14" t="str">
        <f t="shared" si="15"/>
        <v>vis</v>
      </c>
      <c r="E90" s="54">
        <f>VLOOKUP(C90,Active!C$21:E$973,3,FALSE)</f>
        <v>15000.96396232884</v>
      </c>
      <c r="F90" s="17" t="s">
        <v>36</v>
      </c>
      <c r="G90" s="14" t="str">
        <f t="shared" si="16"/>
        <v>52951.9976</v>
      </c>
      <c r="H90" s="46">
        <f t="shared" si="17"/>
        <v>578</v>
      </c>
      <c r="I90" s="55" t="s">
        <v>324</v>
      </c>
      <c r="J90" s="56" t="s">
        <v>325</v>
      </c>
      <c r="K90" s="55" t="s">
        <v>326</v>
      </c>
      <c r="L90" s="55" t="s">
        <v>327</v>
      </c>
      <c r="M90" s="56" t="s">
        <v>180</v>
      </c>
      <c r="N90" s="56" t="s">
        <v>181</v>
      </c>
      <c r="O90" s="57" t="s">
        <v>328</v>
      </c>
      <c r="P90" s="58" t="s">
        <v>329</v>
      </c>
    </row>
    <row r="91" spans="1:16" ht="12.75" customHeight="1" thickBot="1" x14ac:dyDescent="0.25">
      <c r="A91" s="46" t="str">
        <f t="shared" si="12"/>
        <v>VSB 45 </v>
      </c>
      <c r="B91" s="17" t="str">
        <f t="shared" si="13"/>
        <v>I</v>
      </c>
      <c r="C91" s="46">
        <f t="shared" si="14"/>
        <v>53953.223400000003</v>
      </c>
      <c r="D91" s="14" t="str">
        <f t="shared" si="15"/>
        <v>vis</v>
      </c>
      <c r="E91" s="54">
        <f>VLOOKUP(C91,Active!C$21:E$973,3,FALSE)</f>
        <v>16282.951016667519</v>
      </c>
      <c r="F91" s="17" t="s">
        <v>36</v>
      </c>
      <c r="G91" s="14" t="str">
        <f t="shared" si="16"/>
        <v>53953.2234</v>
      </c>
      <c r="H91" s="46">
        <f t="shared" si="17"/>
        <v>1860</v>
      </c>
      <c r="I91" s="55" t="s">
        <v>340</v>
      </c>
      <c r="J91" s="56" t="s">
        <v>341</v>
      </c>
      <c r="K91" s="55" t="s">
        <v>342</v>
      </c>
      <c r="L91" s="55" t="s">
        <v>343</v>
      </c>
      <c r="M91" s="56" t="s">
        <v>180</v>
      </c>
      <c r="N91" s="56" t="s">
        <v>181</v>
      </c>
      <c r="O91" s="57" t="s">
        <v>344</v>
      </c>
      <c r="P91" s="58" t="s">
        <v>345</v>
      </c>
    </row>
    <row r="92" spans="1:16" ht="12.75" customHeight="1" thickBot="1" x14ac:dyDescent="0.25">
      <c r="A92" s="46" t="str">
        <f t="shared" si="12"/>
        <v>OEJV 0137 </v>
      </c>
      <c r="B92" s="17" t="str">
        <f t="shared" si="13"/>
        <v>I</v>
      </c>
      <c r="C92" s="46">
        <f t="shared" si="14"/>
        <v>55075.515800000001</v>
      </c>
      <c r="D92" s="14" t="str">
        <f t="shared" si="15"/>
        <v>vis</v>
      </c>
      <c r="E92" s="54">
        <f>VLOOKUP(C92,Active!C$21:E$973,3,FALSE)</f>
        <v>17719.953866556811</v>
      </c>
      <c r="F92" s="17" t="s">
        <v>36</v>
      </c>
      <c r="G92" s="14" t="str">
        <f t="shared" si="16"/>
        <v>55075.5158</v>
      </c>
      <c r="H92" s="46">
        <f t="shared" si="17"/>
        <v>3297</v>
      </c>
      <c r="I92" s="55" t="s">
        <v>351</v>
      </c>
      <c r="J92" s="56" t="s">
        <v>352</v>
      </c>
      <c r="K92" s="55" t="s">
        <v>353</v>
      </c>
      <c r="L92" s="55" t="s">
        <v>354</v>
      </c>
      <c r="M92" s="56" t="s">
        <v>289</v>
      </c>
      <c r="N92" s="56" t="s">
        <v>63</v>
      </c>
      <c r="O92" s="57" t="s">
        <v>355</v>
      </c>
      <c r="P92" s="58" t="s">
        <v>356</v>
      </c>
    </row>
    <row r="93" spans="1:16" ht="12.75" customHeight="1" thickBot="1" x14ac:dyDescent="0.25">
      <c r="A93" s="46" t="str">
        <f t="shared" si="12"/>
        <v>VSB 50 </v>
      </c>
      <c r="B93" s="17" t="str">
        <f t="shared" si="13"/>
        <v>I</v>
      </c>
      <c r="C93" s="46">
        <f t="shared" si="14"/>
        <v>55088.000800000002</v>
      </c>
      <c r="D93" s="14" t="str">
        <f t="shared" si="15"/>
        <v>vis</v>
      </c>
      <c r="E93" s="54">
        <f>VLOOKUP(C93,Active!C$21:E$973,3,FALSE)</f>
        <v>17735.939879275837</v>
      </c>
      <c r="F93" s="17" t="s">
        <v>36</v>
      </c>
      <c r="G93" s="14" t="str">
        <f t="shared" si="16"/>
        <v>55088.0008</v>
      </c>
      <c r="H93" s="46">
        <f t="shared" si="17"/>
        <v>3313</v>
      </c>
      <c r="I93" s="55" t="s">
        <v>357</v>
      </c>
      <c r="J93" s="56" t="s">
        <v>358</v>
      </c>
      <c r="K93" s="55" t="s">
        <v>359</v>
      </c>
      <c r="L93" s="55" t="s">
        <v>360</v>
      </c>
      <c r="M93" s="56" t="s">
        <v>289</v>
      </c>
      <c r="N93" s="56" t="s">
        <v>361</v>
      </c>
      <c r="O93" s="57" t="s">
        <v>290</v>
      </c>
      <c r="P93" s="58" t="s">
        <v>362</v>
      </c>
    </row>
    <row r="94" spans="1:16" ht="12.75" customHeight="1" thickBot="1" x14ac:dyDescent="0.25">
      <c r="A94" s="46" t="str">
        <f t="shared" si="12"/>
        <v>VSB 51 </v>
      </c>
      <c r="B94" s="17" t="str">
        <f t="shared" si="13"/>
        <v>II</v>
      </c>
      <c r="C94" s="46">
        <f t="shared" si="14"/>
        <v>55457.021999999997</v>
      </c>
      <c r="D94" s="14" t="str">
        <f t="shared" si="15"/>
        <v>vis</v>
      </c>
      <c r="E94" s="54">
        <f>VLOOKUP(C94,Active!C$21:E$973,3,FALSE)</f>
        <v>18208.441088470125</v>
      </c>
      <c r="F94" s="17" t="s">
        <v>36</v>
      </c>
      <c r="G94" s="14" t="str">
        <f t="shared" si="16"/>
        <v>55457.0220</v>
      </c>
      <c r="H94" s="46">
        <f t="shared" si="17"/>
        <v>3785.5</v>
      </c>
      <c r="I94" s="55" t="s">
        <v>363</v>
      </c>
      <c r="J94" s="56" t="s">
        <v>364</v>
      </c>
      <c r="K94" s="55" t="s">
        <v>365</v>
      </c>
      <c r="L94" s="55" t="s">
        <v>307</v>
      </c>
      <c r="M94" s="56" t="s">
        <v>289</v>
      </c>
      <c r="N94" s="56" t="s">
        <v>361</v>
      </c>
      <c r="O94" s="57" t="s">
        <v>290</v>
      </c>
      <c r="P94" s="58" t="s">
        <v>366</v>
      </c>
    </row>
    <row r="95" spans="1:16" ht="12.75" customHeight="1" thickBot="1" x14ac:dyDescent="0.25">
      <c r="A95" s="46" t="str">
        <f t="shared" si="12"/>
        <v>VSB 53 </v>
      </c>
      <c r="B95" s="17" t="str">
        <f t="shared" si="13"/>
        <v>I</v>
      </c>
      <c r="C95" s="46">
        <f t="shared" si="14"/>
        <v>55811.976999999999</v>
      </c>
      <c r="D95" s="14" t="str">
        <f t="shared" si="15"/>
        <v>vis</v>
      </c>
      <c r="E95" s="54">
        <f>VLOOKUP(C95,Active!C$21:E$973,3,FALSE)</f>
        <v>18662.931688765071</v>
      </c>
      <c r="F95" s="17" t="s">
        <v>36</v>
      </c>
      <c r="G95" s="14" t="str">
        <f t="shared" si="16"/>
        <v>55811.977</v>
      </c>
      <c r="H95" s="46">
        <f t="shared" si="17"/>
        <v>4240</v>
      </c>
      <c r="I95" s="55" t="s">
        <v>367</v>
      </c>
      <c r="J95" s="56" t="s">
        <v>368</v>
      </c>
      <c r="K95" s="55" t="s">
        <v>369</v>
      </c>
      <c r="L95" s="55" t="s">
        <v>370</v>
      </c>
      <c r="M95" s="56" t="s">
        <v>289</v>
      </c>
      <c r="N95" s="56" t="s">
        <v>371</v>
      </c>
      <c r="O95" s="57" t="s">
        <v>290</v>
      </c>
      <c r="P95" s="58" t="s">
        <v>372</v>
      </c>
    </row>
    <row r="96" spans="1:16" ht="12.75" customHeight="1" thickBot="1" x14ac:dyDescent="0.25">
      <c r="A96" s="46" t="str">
        <f t="shared" si="12"/>
        <v>VSB 53 </v>
      </c>
      <c r="B96" s="17" t="str">
        <f t="shared" si="13"/>
        <v>I</v>
      </c>
      <c r="C96" s="46">
        <f t="shared" si="14"/>
        <v>55811.976999999999</v>
      </c>
      <c r="D96" s="14" t="str">
        <f t="shared" si="15"/>
        <v>vis</v>
      </c>
      <c r="E96" s="54">
        <f>VLOOKUP(C96,Active!C$21:E$973,3,FALSE)</f>
        <v>18662.931688765071</v>
      </c>
      <c r="F96" s="17" t="s">
        <v>36</v>
      </c>
      <c r="G96" s="14" t="str">
        <f t="shared" si="16"/>
        <v>55811.977</v>
      </c>
      <c r="H96" s="46">
        <f t="shared" si="17"/>
        <v>4240</v>
      </c>
      <c r="I96" s="55" t="s">
        <v>367</v>
      </c>
      <c r="J96" s="56" t="s">
        <v>368</v>
      </c>
      <c r="K96" s="55" t="s">
        <v>369</v>
      </c>
      <c r="L96" s="55" t="s">
        <v>370</v>
      </c>
      <c r="M96" s="56" t="s">
        <v>289</v>
      </c>
      <c r="N96" s="56" t="s">
        <v>361</v>
      </c>
      <c r="O96" s="57" t="s">
        <v>290</v>
      </c>
      <c r="P96" s="58" t="s">
        <v>372</v>
      </c>
    </row>
    <row r="97" spans="1:16" ht="12.75" customHeight="1" thickBot="1" x14ac:dyDescent="0.25">
      <c r="A97" s="46" t="str">
        <f t="shared" si="12"/>
        <v>VSB 59 </v>
      </c>
      <c r="B97" s="17" t="str">
        <f t="shared" si="13"/>
        <v>II</v>
      </c>
      <c r="C97" s="46">
        <f t="shared" si="14"/>
        <v>56865.137699999999</v>
      </c>
      <c r="D97" s="14" t="str">
        <f t="shared" si="15"/>
        <v>vis</v>
      </c>
      <c r="E97" s="54">
        <f>VLOOKUP(C97,Active!C$21:E$973,3,FALSE)</f>
        <v>20011.417098887607</v>
      </c>
      <c r="F97" s="17" t="s">
        <v>36</v>
      </c>
      <c r="G97" s="14" t="str">
        <f t="shared" si="16"/>
        <v>56865.1377</v>
      </c>
      <c r="H97" s="46">
        <f t="shared" si="17"/>
        <v>5588.5</v>
      </c>
      <c r="I97" s="55" t="s">
        <v>379</v>
      </c>
      <c r="J97" s="56" t="s">
        <v>380</v>
      </c>
      <c r="K97" s="55" t="s">
        <v>381</v>
      </c>
      <c r="L97" s="55" t="s">
        <v>382</v>
      </c>
      <c r="M97" s="56" t="s">
        <v>289</v>
      </c>
      <c r="N97" s="56" t="s">
        <v>361</v>
      </c>
      <c r="O97" s="57" t="s">
        <v>290</v>
      </c>
      <c r="P97" s="58" t="s">
        <v>383</v>
      </c>
    </row>
    <row r="98" spans="1:16" x14ac:dyDescent="0.2">
      <c r="B98" s="17"/>
      <c r="F98" s="17"/>
    </row>
    <row r="99" spans="1:16" x14ac:dyDescent="0.2">
      <c r="B99" s="17"/>
      <c r="F99" s="17"/>
    </row>
    <row r="100" spans="1:16" x14ac:dyDescent="0.2">
      <c r="B100" s="17"/>
      <c r="F100" s="17"/>
    </row>
    <row r="101" spans="1:16" x14ac:dyDescent="0.2">
      <c r="B101" s="17"/>
      <c r="F101" s="17"/>
    </row>
    <row r="102" spans="1:16" x14ac:dyDescent="0.2">
      <c r="B102" s="17"/>
      <c r="F102" s="17"/>
    </row>
    <row r="103" spans="1:16" x14ac:dyDescent="0.2">
      <c r="B103" s="17"/>
      <c r="F103" s="17"/>
    </row>
    <row r="104" spans="1:16" x14ac:dyDescent="0.2">
      <c r="B104" s="17"/>
      <c r="F104" s="17"/>
    </row>
    <row r="105" spans="1:16" x14ac:dyDescent="0.2">
      <c r="B105" s="17"/>
      <c r="F105" s="17"/>
    </row>
    <row r="106" spans="1:16" x14ac:dyDescent="0.2">
      <c r="B106" s="17"/>
      <c r="F106" s="17"/>
    </row>
    <row r="107" spans="1:16" x14ac:dyDescent="0.2">
      <c r="B107" s="17"/>
      <c r="F107" s="17"/>
    </row>
    <row r="108" spans="1:16" x14ac:dyDescent="0.2">
      <c r="B108" s="17"/>
      <c r="F108" s="17"/>
    </row>
    <row r="109" spans="1:16" x14ac:dyDescent="0.2">
      <c r="B109" s="17"/>
      <c r="F109" s="17"/>
    </row>
    <row r="110" spans="1:16" x14ac:dyDescent="0.2">
      <c r="B110" s="17"/>
      <c r="F110" s="17"/>
    </row>
    <row r="111" spans="1:16" x14ac:dyDescent="0.2">
      <c r="B111" s="17"/>
      <c r="F111" s="17"/>
    </row>
    <row r="112" spans="1:16" x14ac:dyDescent="0.2">
      <c r="B112" s="17"/>
      <c r="F112" s="17"/>
    </row>
    <row r="113" spans="2:6" x14ac:dyDescent="0.2">
      <c r="B113" s="17"/>
      <c r="F113" s="17"/>
    </row>
    <row r="114" spans="2:6" x14ac:dyDescent="0.2">
      <c r="B114" s="17"/>
      <c r="F114" s="17"/>
    </row>
    <row r="115" spans="2:6" x14ac:dyDescent="0.2">
      <c r="B115" s="17"/>
      <c r="F115" s="17"/>
    </row>
    <row r="116" spans="2:6" x14ac:dyDescent="0.2">
      <c r="B116" s="17"/>
      <c r="F116" s="17"/>
    </row>
    <row r="117" spans="2:6" x14ac:dyDescent="0.2">
      <c r="B117" s="17"/>
      <c r="F117" s="17"/>
    </row>
    <row r="118" spans="2:6" x14ac:dyDescent="0.2">
      <c r="B118" s="17"/>
      <c r="F118" s="17"/>
    </row>
    <row r="119" spans="2:6" x14ac:dyDescent="0.2">
      <c r="B119" s="17"/>
      <c r="F119" s="17"/>
    </row>
    <row r="120" spans="2:6" x14ac:dyDescent="0.2">
      <c r="B120" s="17"/>
      <c r="F120" s="17"/>
    </row>
    <row r="121" spans="2:6" x14ac:dyDescent="0.2">
      <c r="B121" s="17"/>
      <c r="F121" s="17"/>
    </row>
    <row r="122" spans="2:6" x14ac:dyDescent="0.2">
      <c r="B122" s="17"/>
      <c r="F122" s="17"/>
    </row>
    <row r="123" spans="2:6" x14ac:dyDescent="0.2">
      <c r="B123" s="17"/>
      <c r="F123" s="17"/>
    </row>
    <row r="124" spans="2:6" x14ac:dyDescent="0.2">
      <c r="B124" s="17"/>
      <c r="F124" s="17"/>
    </row>
    <row r="125" spans="2:6" x14ac:dyDescent="0.2">
      <c r="B125" s="17"/>
      <c r="F125" s="17"/>
    </row>
    <row r="126" spans="2:6" x14ac:dyDescent="0.2">
      <c r="B126" s="17"/>
      <c r="F126" s="17"/>
    </row>
    <row r="127" spans="2:6" x14ac:dyDescent="0.2">
      <c r="B127" s="17"/>
      <c r="F127" s="17"/>
    </row>
    <row r="128" spans="2:6" x14ac:dyDescent="0.2">
      <c r="B128" s="17"/>
      <c r="F128" s="17"/>
    </row>
    <row r="129" spans="2:6" x14ac:dyDescent="0.2">
      <c r="B129" s="17"/>
      <c r="F129" s="17"/>
    </row>
    <row r="130" spans="2:6" x14ac:dyDescent="0.2">
      <c r="B130" s="17"/>
      <c r="F130" s="17"/>
    </row>
    <row r="131" spans="2:6" x14ac:dyDescent="0.2">
      <c r="B131" s="17"/>
      <c r="F131" s="17"/>
    </row>
    <row r="132" spans="2:6" x14ac:dyDescent="0.2">
      <c r="B132" s="17"/>
      <c r="F132" s="17"/>
    </row>
    <row r="133" spans="2:6" x14ac:dyDescent="0.2">
      <c r="B133" s="17"/>
      <c r="F133" s="17"/>
    </row>
    <row r="134" spans="2:6" x14ac:dyDescent="0.2">
      <c r="B134" s="17"/>
      <c r="F134" s="17"/>
    </row>
    <row r="135" spans="2:6" x14ac:dyDescent="0.2">
      <c r="B135" s="17"/>
      <c r="F135" s="17"/>
    </row>
    <row r="136" spans="2:6" x14ac:dyDescent="0.2">
      <c r="B136" s="17"/>
      <c r="F136" s="17"/>
    </row>
    <row r="137" spans="2:6" x14ac:dyDescent="0.2">
      <c r="B137" s="17"/>
      <c r="F137" s="17"/>
    </row>
    <row r="138" spans="2:6" x14ac:dyDescent="0.2">
      <c r="B138" s="17"/>
      <c r="F138" s="17"/>
    </row>
    <row r="139" spans="2:6" x14ac:dyDescent="0.2">
      <c r="B139" s="17"/>
      <c r="F139" s="17"/>
    </row>
    <row r="140" spans="2:6" x14ac:dyDescent="0.2">
      <c r="B140" s="17"/>
      <c r="F140" s="17"/>
    </row>
    <row r="141" spans="2:6" x14ac:dyDescent="0.2">
      <c r="B141" s="17"/>
      <c r="F141" s="17"/>
    </row>
    <row r="142" spans="2:6" x14ac:dyDescent="0.2">
      <c r="B142" s="17"/>
      <c r="F142" s="17"/>
    </row>
    <row r="143" spans="2:6" x14ac:dyDescent="0.2">
      <c r="B143" s="17"/>
      <c r="F143" s="17"/>
    </row>
    <row r="144" spans="2:6" x14ac:dyDescent="0.2">
      <c r="B144" s="17"/>
      <c r="F144" s="17"/>
    </row>
    <row r="145" spans="2:6" x14ac:dyDescent="0.2">
      <c r="B145" s="17"/>
      <c r="F145" s="17"/>
    </row>
    <row r="146" spans="2:6" x14ac:dyDescent="0.2">
      <c r="B146" s="17"/>
      <c r="F146" s="17"/>
    </row>
    <row r="147" spans="2:6" x14ac:dyDescent="0.2">
      <c r="B147" s="17"/>
      <c r="F147" s="17"/>
    </row>
    <row r="148" spans="2:6" x14ac:dyDescent="0.2">
      <c r="B148" s="17"/>
      <c r="F148" s="17"/>
    </row>
    <row r="149" spans="2:6" x14ac:dyDescent="0.2">
      <c r="B149" s="17"/>
      <c r="F149" s="17"/>
    </row>
    <row r="150" spans="2:6" x14ac:dyDescent="0.2">
      <c r="B150" s="17"/>
      <c r="F150" s="17"/>
    </row>
    <row r="151" spans="2:6" x14ac:dyDescent="0.2">
      <c r="B151" s="17"/>
      <c r="F151" s="17"/>
    </row>
    <row r="152" spans="2:6" x14ac:dyDescent="0.2">
      <c r="B152" s="17"/>
      <c r="F152" s="17"/>
    </row>
    <row r="153" spans="2:6" x14ac:dyDescent="0.2">
      <c r="B153" s="17"/>
      <c r="F153" s="17"/>
    </row>
    <row r="154" spans="2:6" x14ac:dyDescent="0.2">
      <c r="B154" s="17"/>
      <c r="F154" s="17"/>
    </row>
    <row r="155" spans="2:6" x14ac:dyDescent="0.2">
      <c r="B155" s="17"/>
      <c r="F155" s="17"/>
    </row>
    <row r="156" spans="2:6" x14ac:dyDescent="0.2">
      <c r="B156" s="17"/>
      <c r="F156" s="17"/>
    </row>
    <row r="157" spans="2:6" x14ac:dyDescent="0.2">
      <c r="B157" s="17"/>
      <c r="F157" s="17"/>
    </row>
    <row r="158" spans="2:6" x14ac:dyDescent="0.2">
      <c r="B158" s="17"/>
      <c r="F158" s="17"/>
    </row>
    <row r="159" spans="2:6" x14ac:dyDescent="0.2">
      <c r="B159" s="17"/>
      <c r="F159" s="17"/>
    </row>
    <row r="160" spans="2:6" x14ac:dyDescent="0.2">
      <c r="B160" s="17"/>
      <c r="F160" s="17"/>
    </row>
    <row r="161" spans="2:6" x14ac:dyDescent="0.2">
      <c r="B161" s="17"/>
      <c r="F161" s="17"/>
    </row>
    <row r="162" spans="2:6" x14ac:dyDescent="0.2">
      <c r="B162" s="17"/>
      <c r="F162" s="17"/>
    </row>
    <row r="163" spans="2:6" x14ac:dyDescent="0.2">
      <c r="B163" s="17"/>
      <c r="F163" s="17"/>
    </row>
    <row r="164" spans="2:6" x14ac:dyDescent="0.2">
      <c r="B164" s="17"/>
      <c r="F164" s="17"/>
    </row>
    <row r="165" spans="2:6" x14ac:dyDescent="0.2">
      <c r="B165" s="17"/>
      <c r="F165" s="17"/>
    </row>
    <row r="166" spans="2:6" x14ac:dyDescent="0.2">
      <c r="B166" s="17"/>
      <c r="F166" s="17"/>
    </row>
    <row r="167" spans="2:6" x14ac:dyDescent="0.2">
      <c r="B167" s="17"/>
      <c r="F167" s="17"/>
    </row>
    <row r="168" spans="2:6" x14ac:dyDescent="0.2">
      <c r="B168" s="17"/>
      <c r="F168" s="17"/>
    </row>
    <row r="169" spans="2:6" x14ac:dyDescent="0.2">
      <c r="B169" s="17"/>
      <c r="F169" s="17"/>
    </row>
    <row r="170" spans="2:6" x14ac:dyDescent="0.2">
      <c r="B170" s="17"/>
      <c r="F170" s="17"/>
    </row>
    <row r="171" spans="2:6" x14ac:dyDescent="0.2">
      <c r="B171" s="17"/>
      <c r="F171" s="17"/>
    </row>
    <row r="172" spans="2:6" x14ac:dyDescent="0.2">
      <c r="B172" s="17"/>
      <c r="F172" s="17"/>
    </row>
    <row r="173" spans="2:6" x14ac:dyDescent="0.2">
      <c r="B173" s="17"/>
      <c r="F173" s="17"/>
    </row>
    <row r="174" spans="2:6" x14ac:dyDescent="0.2">
      <c r="B174" s="17"/>
      <c r="F174" s="17"/>
    </row>
    <row r="175" spans="2:6" x14ac:dyDescent="0.2">
      <c r="B175" s="17"/>
      <c r="F175" s="17"/>
    </row>
    <row r="176" spans="2:6" x14ac:dyDescent="0.2">
      <c r="B176" s="17"/>
      <c r="F176" s="17"/>
    </row>
    <row r="177" spans="2:6" x14ac:dyDescent="0.2">
      <c r="B177" s="17"/>
      <c r="F177" s="17"/>
    </row>
    <row r="178" spans="2:6" x14ac:dyDescent="0.2">
      <c r="B178" s="17"/>
      <c r="F178" s="17"/>
    </row>
    <row r="179" spans="2:6" x14ac:dyDescent="0.2">
      <c r="B179" s="17"/>
      <c r="F179" s="17"/>
    </row>
    <row r="180" spans="2:6" x14ac:dyDescent="0.2">
      <c r="B180" s="17"/>
      <c r="F180" s="17"/>
    </row>
    <row r="181" spans="2:6" x14ac:dyDescent="0.2">
      <c r="B181" s="17"/>
      <c r="F181" s="17"/>
    </row>
    <row r="182" spans="2:6" x14ac:dyDescent="0.2">
      <c r="B182" s="17"/>
      <c r="F182" s="17"/>
    </row>
    <row r="183" spans="2:6" x14ac:dyDescent="0.2">
      <c r="B183" s="17"/>
      <c r="F183" s="17"/>
    </row>
    <row r="184" spans="2:6" x14ac:dyDescent="0.2">
      <c r="B184" s="17"/>
      <c r="F184" s="17"/>
    </row>
    <row r="185" spans="2:6" x14ac:dyDescent="0.2">
      <c r="B185" s="17"/>
      <c r="F185" s="17"/>
    </row>
    <row r="186" spans="2:6" x14ac:dyDescent="0.2">
      <c r="B186" s="17"/>
      <c r="F186" s="17"/>
    </row>
    <row r="187" spans="2:6" x14ac:dyDescent="0.2">
      <c r="B187" s="17"/>
      <c r="F187" s="17"/>
    </row>
    <row r="188" spans="2:6" x14ac:dyDescent="0.2">
      <c r="B188" s="17"/>
      <c r="F188" s="17"/>
    </row>
    <row r="189" spans="2:6" x14ac:dyDescent="0.2">
      <c r="B189" s="17"/>
      <c r="F189" s="17"/>
    </row>
    <row r="190" spans="2:6" x14ac:dyDescent="0.2">
      <c r="B190" s="17"/>
      <c r="F190" s="17"/>
    </row>
    <row r="191" spans="2:6" x14ac:dyDescent="0.2">
      <c r="B191" s="17"/>
      <c r="F191" s="17"/>
    </row>
    <row r="192" spans="2:6" x14ac:dyDescent="0.2">
      <c r="B192" s="17"/>
      <c r="F192" s="17"/>
    </row>
    <row r="193" spans="2:6" x14ac:dyDescent="0.2">
      <c r="B193" s="17"/>
      <c r="F193" s="17"/>
    </row>
    <row r="194" spans="2:6" x14ac:dyDescent="0.2">
      <c r="B194" s="17"/>
      <c r="F194" s="17"/>
    </row>
    <row r="195" spans="2:6" x14ac:dyDescent="0.2">
      <c r="B195" s="17"/>
      <c r="F195" s="17"/>
    </row>
    <row r="196" spans="2:6" x14ac:dyDescent="0.2">
      <c r="B196" s="17"/>
      <c r="F196" s="17"/>
    </row>
    <row r="197" spans="2:6" x14ac:dyDescent="0.2">
      <c r="B197" s="17"/>
      <c r="F197" s="17"/>
    </row>
    <row r="198" spans="2:6" x14ac:dyDescent="0.2">
      <c r="B198" s="17"/>
      <c r="F198" s="17"/>
    </row>
    <row r="199" spans="2:6" x14ac:dyDescent="0.2">
      <c r="B199" s="17"/>
      <c r="F199" s="17"/>
    </row>
    <row r="200" spans="2:6" x14ac:dyDescent="0.2">
      <c r="B200" s="17"/>
      <c r="F200" s="17"/>
    </row>
    <row r="201" spans="2:6" x14ac:dyDescent="0.2">
      <c r="B201" s="17"/>
      <c r="F201" s="17"/>
    </row>
    <row r="202" spans="2:6" x14ac:dyDescent="0.2">
      <c r="B202" s="17"/>
      <c r="F202" s="17"/>
    </row>
    <row r="203" spans="2:6" x14ac:dyDescent="0.2">
      <c r="B203" s="17"/>
      <c r="F203" s="17"/>
    </row>
    <row r="204" spans="2:6" x14ac:dyDescent="0.2">
      <c r="B204" s="17"/>
      <c r="F204" s="17"/>
    </row>
    <row r="205" spans="2:6" x14ac:dyDescent="0.2">
      <c r="B205" s="17"/>
      <c r="F205" s="17"/>
    </row>
    <row r="206" spans="2:6" x14ac:dyDescent="0.2">
      <c r="B206" s="17"/>
      <c r="F206" s="17"/>
    </row>
    <row r="207" spans="2:6" x14ac:dyDescent="0.2">
      <c r="B207" s="17"/>
      <c r="F207" s="17"/>
    </row>
    <row r="208" spans="2:6" x14ac:dyDescent="0.2">
      <c r="B208" s="17"/>
      <c r="F208" s="17"/>
    </row>
    <row r="209" spans="2:6" x14ac:dyDescent="0.2">
      <c r="B209" s="17"/>
      <c r="F209" s="17"/>
    </row>
    <row r="210" spans="2:6" x14ac:dyDescent="0.2">
      <c r="B210" s="17"/>
      <c r="F210" s="17"/>
    </row>
    <row r="211" spans="2:6" x14ac:dyDescent="0.2">
      <c r="B211" s="17"/>
      <c r="F211" s="17"/>
    </row>
    <row r="212" spans="2:6" x14ac:dyDescent="0.2">
      <c r="B212" s="17"/>
      <c r="F212" s="17"/>
    </row>
    <row r="213" spans="2:6" x14ac:dyDescent="0.2">
      <c r="B213" s="17"/>
      <c r="F213" s="17"/>
    </row>
    <row r="214" spans="2:6" x14ac:dyDescent="0.2">
      <c r="B214" s="17"/>
      <c r="F214" s="17"/>
    </row>
    <row r="215" spans="2:6" x14ac:dyDescent="0.2">
      <c r="B215" s="17"/>
      <c r="F215" s="17"/>
    </row>
    <row r="216" spans="2:6" x14ac:dyDescent="0.2">
      <c r="B216" s="17"/>
      <c r="F216" s="17"/>
    </row>
    <row r="217" spans="2:6" x14ac:dyDescent="0.2">
      <c r="B217" s="17"/>
      <c r="F217" s="17"/>
    </row>
    <row r="218" spans="2:6" x14ac:dyDescent="0.2">
      <c r="B218" s="17"/>
      <c r="F218" s="17"/>
    </row>
    <row r="219" spans="2:6" x14ac:dyDescent="0.2">
      <c r="B219" s="17"/>
      <c r="F219" s="17"/>
    </row>
    <row r="220" spans="2:6" x14ac:dyDescent="0.2">
      <c r="B220" s="17"/>
      <c r="F220" s="17"/>
    </row>
    <row r="221" spans="2:6" x14ac:dyDescent="0.2">
      <c r="B221" s="17"/>
      <c r="F221" s="17"/>
    </row>
    <row r="222" spans="2:6" x14ac:dyDescent="0.2">
      <c r="B222" s="17"/>
      <c r="F222" s="17"/>
    </row>
    <row r="223" spans="2:6" x14ac:dyDescent="0.2">
      <c r="B223" s="17"/>
      <c r="F223" s="17"/>
    </row>
    <row r="224" spans="2:6" x14ac:dyDescent="0.2">
      <c r="B224" s="17"/>
      <c r="F224" s="17"/>
    </row>
    <row r="225" spans="2:6" x14ac:dyDescent="0.2">
      <c r="B225" s="17"/>
      <c r="F225" s="17"/>
    </row>
    <row r="226" spans="2:6" x14ac:dyDescent="0.2">
      <c r="B226" s="17"/>
      <c r="F226" s="17"/>
    </row>
    <row r="227" spans="2:6" x14ac:dyDescent="0.2">
      <c r="B227" s="17"/>
      <c r="F227" s="17"/>
    </row>
    <row r="228" spans="2:6" x14ac:dyDescent="0.2">
      <c r="B228" s="17"/>
      <c r="F228" s="17"/>
    </row>
    <row r="229" spans="2:6" x14ac:dyDescent="0.2">
      <c r="B229" s="17"/>
      <c r="F229" s="17"/>
    </row>
    <row r="230" spans="2:6" x14ac:dyDescent="0.2">
      <c r="B230" s="17"/>
      <c r="F230" s="17"/>
    </row>
    <row r="231" spans="2:6" x14ac:dyDescent="0.2">
      <c r="B231" s="17"/>
      <c r="F231" s="17"/>
    </row>
    <row r="232" spans="2:6" x14ac:dyDescent="0.2">
      <c r="B232" s="17"/>
      <c r="F232" s="17"/>
    </row>
    <row r="233" spans="2:6" x14ac:dyDescent="0.2">
      <c r="B233" s="17"/>
      <c r="F233" s="17"/>
    </row>
    <row r="234" spans="2:6" x14ac:dyDescent="0.2">
      <c r="B234" s="17"/>
      <c r="F234" s="17"/>
    </row>
    <row r="235" spans="2:6" x14ac:dyDescent="0.2">
      <c r="B235" s="17"/>
      <c r="F235" s="17"/>
    </row>
    <row r="236" spans="2:6" x14ac:dyDescent="0.2">
      <c r="B236" s="17"/>
      <c r="F236" s="17"/>
    </row>
    <row r="237" spans="2:6" x14ac:dyDescent="0.2">
      <c r="B237" s="17"/>
      <c r="F237" s="17"/>
    </row>
    <row r="238" spans="2:6" x14ac:dyDescent="0.2">
      <c r="B238" s="17"/>
      <c r="F238" s="17"/>
    </row>
    <row r="239" spans="2:6" x14ac:dyDescent="0.2">
      <c r="B239" s="17"/>
      <c r="F239" s="17"/>
    </row>
    <row r="240" spans="2:6" x14ac:dyDescent="0.2">
      <c r="B240" s="17"/>
      <c r="F240" s="17"/>
    </row>
    <row r="241" spans="2:6" x14ac:dyDescent="0.2">
      <c r="B241" s="17"/>
      <c r="F241" s="17"/>
    </row>
    <row r="242" spans="2:6" x14ac:dyDescent="0.2">
      <c r="B242" s="17"/>
      <c r="F242" s="17"/>
    </row>
    <row r="243" spans="2:6" x14ac:dyDescent="0.2">
      <c r="B243" s="17"/>
      <c r="F243" s="17"/>
    </row>
    <row r="244" spans="2:6" x14ac:dyDescent="0.2">
      <c r="B244" s="17"/>
      <c r="F244" s="17"/>
    </row>
    <row r="245" spans="2:6" x14ac:dyDescent="0.2">
      <c r="B245" s="17"/>
      <c r="F245" s="17"/>
    </row>
    <row r="246" spans="2:6" x14ac:dyDescent="0.2">
      <c r="B246" s="17"/>
      <c r="F246" s="17"/>
    </row>
    <row r="247" spans="2:6" x14ac:dyDescent="0.2">
      <c r="B247" s="17"/>
      <c r="F247" s="17"/>
    </row>
    <row r="248" spans="2:6" x14ac:dyDescent="0.2">
      <c r="B248" s="17"/>
      <c r="F248" s="17"/>
    </row>
    <row r="249" spans="2:6" x14ac:dyDescent="0.2">
      <c r="B249" s="17"/>
      <c r="F249" s="17"/>
    </row>
    <row r="250" spans="2:6" x14ac:dyDescent="0.2">
      <c r="B250" s="17"/>
      <c r="F250" s="17"/>
    </row>
    <row r="251" spans="2:6" x14ac:dyDescent="0.2">
      <c r="B251" s="17"/>
      <c r="F251" s="17"/>
    </row>
    <row r="252" spans="2:6" x14ac:dyDescent="0.2">
      <c r="B252" s="17"/>
      <c r="F252" s="17"/>
    </row>
    <row r="253" spans="2:6" x14ac:dyDescent="0.2">
      <c r="B253" s="17"/>
      <c r="F253" s="17"/>
    </row>
    <row r="254" spans="2:6" x14ac:dyDescent="0.2">
      <c r="B254" s="17"/>
      <c r="F254" s="17"/>
    </row>
    <row r="255" spans="2:6" x14ac:dyDescent="0.2">
      <c r="B255" s="17"/>
      <c r="F255" s="17"/>
    </row>
    <row r="256" spans="2:6" x14ac:dyDescent="0.2">
      <c r="B256" s="17"/>
      <c r="F256" s="17"/>
    </row>
    <row r="257" spans="2:6" x14ac:dyDescent="0.2">
      <c r="B257" s="17"/>
      <c r="F257" s="17"/>
    </row>
    <row r="258" spans="2:6" x14ac:dyDescent="0.2">
      <c r="B258" s="17"/>
      <c r="F258" s="17"/>
    </row>
    <row r="259" spans="2:6" x14ac:dyDescent="0.2">
      <c r="B259" s="17"/>
      <c r="F259" s="17"/>
    </row>
    <row r="260" spans="2:6" x14ac:dyDescent="0.2">
      <c r="B260" s="17"/>
      <c r="F260" s="17"/>
    </row>
    <row r="261" spans="2:6" x14ac:dyDescent="0.2">
      <c r="B261" s="17"/>
      <c r="F261" s="17"/>
    </row>
    <row r="262" spans="2:6" x14ac:dyDescent="0.2">
      <c r="B262" s="17"/>
      <c r="F262" s="17"/>
    </row>
    <row r="263" spans="2:6" x14ac:dyDescent="0.2">
      <c r="B263" s="17"/>
      <c r="F263" s="17"/>
    </row>
    <row r="264" spans="2:6" x14ac:dyDescent="0.2">
      <c r="B264" s="17"/>
      <c r="F264" s="17"/>
    </row>
    <row r="265" spans="2:6" x14ac:dyDescent="0.2">
      <c r="B265" s="17"/>
      <c r="F265" s="17"/>
    </row>
    <row r="266" spans="2:6" x14ac:dyDescent="0.2">
      <c r="B266" s="17"/>
      <c r="F266" s="17"/>
    </row>
    <row r="267" spans="2:6" x14ac:dyDescent="0.2">
      <c r="B267" s="17"/>
      <c r="F267" s="17"/>
    </row>
    <row r="268" spans="2:6" x14ac:dyDescent="0.2">
      <c r="B268" s="17"/>
      <c r="F268" s="17"/>
    </row>
    <row r="269" spans="2:6" x14ac:dyDescent="0.2">
      <c r="B269" s="17"/>
      <c r="F269" s="17"/>
    </row>
    <row r="270" spans="2:6" x14ac:dyDescent="0.2">
      <c r="B270" s="17"/>
      <c r="F270" s="17"/>
    </row>
    <row r="271" spans="2:6" x14ac:dyDescent="0.2">
      <c r="B271" s="17"/>
      <c r="F271" s="17"/>
    </row>
    <row r="272" spans="2:6" x14ac:dyDescent="0.2">
      <c r="B272" s="17"/>
      <c r="F272" s="17"/>
    </row>
    <row r="273" spans="2:6" x14ac:dyDescent="0.2">
      <c r="B273" s="17"/>
      <c r="F273" s="17"/>
    </row>
    <row r="274" spans="2:6" x14ac:dyDescent="0.2">
      <c r="B274" s="17"/>
      <c r="F274" s="17"/>
    </row>
    <row r="275" spans="2:6" x14ac:dyDescent="0.2">
      <c r="B275" s="17"/>
      <c r="F275" s="17"/>
    </row>
    <row r="276" spans="2:6" x14ac:dyDescent="0.2">
      <c r="B276" s="17"/>
      <c r="F276" s="17"/>
    </row>
    <row r="277" spans="2:6" x14ac:dyDescent="0.2">
      <c r="B277" s="17"/>
      <c r="F277" s="17"/>
    </row>
    <row r="278" spans="2:6" x14ac:dyDescent="0.2">
      <c r="B278" s="17"/>
      <c r="F278" s="17"/>
    </row>
    <row r="279" spans="2:6" x14ac:dyDescent="0.2">
      <c r="B279" s="17"/>
      <c r="F279" s="17"/>
    </row>
    <row r="280" spans="2:6" x14ac:dyDescent="0.2">
      <c r="B280" s="17"/>
      <c r="F280" s="17"/>
    </row>
    <row r="281" spans="2:6" x14ac:dyDescent="0.2">
      <c r="B281" s="17"/>
      <c r="F281" s="17"/>
    </row>
    <row r="282" spans="2:6" x14ac:dyDescent="0.2">
      <c r="B282" s="17"/>
      <c r="F282" s="17"/>
    </row>
    <row r="283" spans="2:6" x14ac:dyDescent="0.2">
      <c r="B283" s="17"/>
      <c r="F283" s="17"/>
    </row>
    <row r="284" spans="2:6" x14ac:dyDescent="0.2">
      <c r="B284" s="17"/>
      <c r="F284" s="17"/>
    </row>
    <row r="285" spans="2:6" x14ac:dyDescent="0.2">
      <c r="B285" s="17"/>
      <c r="F285" s="17"/>
    </row>
    <row r="286" spans="2:6" x14ac:dyDescent="0.2">
      <c r="B286" s="17"/>
      <c r="F286" s="17"/>
    </row>
    <row r="287" spans="2:6" x14ac:dyDescent="0.2">
      <c r="B287" s="17"/>
      <c r="F287" s="17"/>
    </row>
    <row r="288" spans="2:6" x14ac:dyDescent="0.2">
      <c r="B288" s="17"/>
      <c r="F288" s="17"/>
    </row>
    <row r="289" spans="2:6" x14ac:dyDescent="0.2">
      <c r="B289" s="17"/>
      <c r="F289" s="17"/>
    </row>
    <row r="290" spans="2:6" x14ac:dyDescent="0.2">
      <c r="B290" s="17"/>
      <c r="F290" s="17"/>
    </row>
    <row r="291" spans="2:6" x14ac:dyDescent="0.2">
      <c r="B291" s="17"/>
      <c r="F291" s="17"/>
    </row>
    <row r="292" spans="2:6" x14ac:dyDescent="0.2">
      <c r="B292" s="17"/>
      <c r="F292" s="17"/>
    </row>
    <row r="293" spans="2:6" x14ac:dyDescent="0.2">
      <c r="B293" s="17"/>
      <c r="F293" s="17"/>
    </row>
    <row r="294" spans="2:6" x14ac:dyDescent="0.2">
      <c r="B294" s="17"/>
      <c r="F294" s="17"/>
    </row>
    <row r="295" spans="2:6" x14ac:dyDescent="0.2">
      <c r="B295" s="17"/>
      <c r="F295" s="17"/>
    </row>
    <row r="296" spans="2:6" x14ac:dyDescent="0.2">
      <c r="B296" s="17"/>
      <c r="F296" s="17"/>
    </row>
    <row r="297" spans="2:6" x14ac:dyDescent="0.2">
      <c r="B297" s="17"/>
      <c r="F297" s="17"/>
    </row>
    <row r="298" spans="2:6" x14ac:dyDescent="0.2">
      <c r="B298" s="17"/>
      <c r="F298" s="17"/>
    </row>
    <row r="299" spans="2:6" x14ac:dyDescent="0.2">
      <c r="B299" s="17"/>
      <c r="F299" s="17"/>
    </row>
    <row r="300" spans="2:6" x14ac:dyDescent="0.2">
      <c r="B300" s="17"/>
      <c r="F300" s="17"/>
    </row>
    <row r="301" spans="2:6" x14ac:dyDescent="0.2">
      <c r="B301" s="17"/>
      <c r="F301" s="17"/>
    </row>
    <row r="302" spans="2:6" x14ac:dyDescent="0.2">
      <c r="B302" s="17"/>
      <c r="F302" s="17"/>
    </row>
    <row r="303" spans="2:6" x14ac:dyDescent="0.2">
      <c r="B303" s="17"/>
      <c r="F303" s="17"/>
    </row>
    <row r="304" spans="2:6" x14ac:dyDescent="0.2">
      <c r="B304" s="17"/>
      <c r="F304" s="17"/>
    </row>
    <row r="305" spans="2:6" x14ac:dyDescent="0.2">
      <c r="B305" s="17"/>
      <c r="F305" s="17"/>
    </row>
    <row r="306" spans="2:6" x14ac:dyDescent="0.2">
      <c r="B306" s="17"/>
      <c r="F306" s="17"/>
    </row>
    <row r="307" spans="2:6" x14ac:dyDescent="0.2">
      <c r="B307" s="17"/>
      <c r="F307" s="17"/>
    </row>
    <row r="308" spans="2:6" x14ac:dyDescent="0.2">
      <c r="B308" s="17"/>
      <c r="F308" s="17"/>
    </row>
    <row r="309" spans="2:6" x14ac:dyDescent="0.2">
      <c r="B309" s="17"/>
      <c r="F309" s="17"/>
    </row>
    <row r="310" spans="2:6" x14ac:dyDescent="0.2">
      <c r="B310" s="17"/>
      <c r="F310" s="17"/>
    </row>
    <row r="311" spans="2:6" x14ac:dyDescent="0.2">
      <c r="B311" s="17"/>
      <c r="F311" s="17"/>
    </row>
    <row r="312" spans="2:6" x14ac:dyDescent="0.2">
      <c r="B312" s="17"/>
      <c r="F312" s="17"/>
    </row>
    <row r="313" spans="2:6" x14ac:dyDescent="0.2">
      <c r="B313" s="17"/>
      <c r="F313" s="17"/>
    </row>
    <row r="314" spans="2:6" x14ac:dyDescent="0.2">
      <c r="B314" s="17"/>
      <c r="F314" s="17"/>
    </row>
    <row r="315" spans="2:6" x14ac:dyDescent="0.2">
      <c r="B315" s="17"/>
      <c r="F315" s="17"/>
    </row>
    <row r="316" spans="2:6" x14ac:dyDescent="0.2">
      <c r="B316" s="17"/>
      <c r="F316" s="17"/>
    </row>
    <row r="317" spans="2:6" x14ac:dyDescent="0.2">
      <c r="B317" s="17"/>
      <c r="F317" s="17"/>
    </row>
    <row r="318" spans="2:6" x14ac:dyDescent="0.2">
      <c r="B318" s="17"/>
      <c r="F318" s="17"/>
    </row>
    <row r="319" spans="2:6" x14ac:dyDescent="0.2">
      <c r="B319" s="17"/>
      <c r="F319" s="17"/>
    </row>
    <row r="320" spans="2:6" x14ac:dyDescent="0.2">
      <c r="B320" s="17"/>
      <c r="F320" s="17"/>
    </row>
    <row r="321" spans="2:6" x14ac:dyDescent="0.2">
      <c r="B321" s="17"/>
      <c r="F321" s="17"/>
    </row>
    <row r="322" spans="2:6" x14ac:dyDescent="0.2">
      <c r="B322" s="17"/>
      <c r="F322" s="17"/>
    </row>
    <row r="323" spans="2:6" x14ac:dyDescent="0.2">
      <c r="B323" s="17"/>
      <c r="F323" s="17"/>
    </row>
    <row r="324" spans="2:6" x14ac:dyDescent="0.2">
      <c r="B324" s="17"/>
      <c r="F324" s="17"/>
    </row>
    <row r="325" spans="2:6" x14ac:dyDescent="0.2">
      <c r="B325" s="17"/>
      <c r="F325" s="17"/>
    </row>
    <row r="326" spans="2:6" x14ac:dyDescent="0.2">
      <c r="B326" s="17"/>
      <c r="F326" s="17"/>
    </row>
    <row r="327" spans="2:6" x14ac:dyDescent="0.2">
      <c r="B327" s="17"/>
      <c r="F327" s="17"/>
    </row>
    <row r="328" spans="2:6" x14ac:dyDescent="0.2">
      <c r="B328" s="17"/>
      <c r="F328" s="17"/>
    </row>
    <row r="329" spans="2:6" x14ac:dyDescent="0.2">
      <c r="B329" s="17"/>
      <c r="F329" s="17"/>
    </row>
    <row r="330" spans="2:6" x14ac:dyDescent="0.2">
      <c r="B330" s="17"/>
      <c r="F330" s="17"/>
    </row>
    <row r="331" spans="2:6" x14ac:dyDescent="0.2">
      <c r="B331" s="17"/>
      <c r="F331" s="17"/>
    </row>
    <row r="332" spans="2:6" x14ac:dyDescent="0.2">
      <c r="B332" s="17"/>
      <c r="F332" s="17"/>
    </row>
    <row r="333" spans="2:6" x14ac:dyDescent="0.2">
      <c r="B333" s="17"/>
      <c r="F333" s="17"/>
    </row>
    <row r="334" spans="2:6" x14ac:dyDescent="0.2">
      <c r="B334" s="17"/>
      <c r="F334" s="17"/>
    </row>
    <row r="335" spans="2:6" x14ac:dyDescent="0.2">
      <c r="B335" s="17"/>
      <c r="F335" s="17"/>
    </row>
    <row r="336" spans="2:6" x14ac:dyDescent="0.2">
      <c r="B336" s="17"/>
      <c r="F336" s="17"/>
    </row>
    <row r="337" spans="2:6" x14ac:dyDescent="0.2">
      <c r="B337" s="17"/>
      <c r="F337" s="17"/>
    </row>
    <row r="338" spans="2:6" x14ac:dyDescent="0.2">
      <c r="B338" s="17"/>
      <c r="F338" s="17"/>
    </row>
    <row r="339" spans="2:6" x14ac:dyDescent="0.2">
      <c r="B339" s="17"/>
      <c r="F339" s="17"/>
    </row>
    <row r="340" spans="2:6" x14ac:dyDescent="0.2">
      <c r="B340" s="17"/>
      <c r="F340" s="17"/>
    </row>
    <row r="341" spans="2:6" x14ac:dyDescent="0.2">
      <c r="B341" s="17"/>
      <c r="F341" s="17"/>
    </row>
    <row r="342" spans="2:6" x14ac:dyDescent="0.2">
      <c r="B342" s="17"/>
      <c r="F342" s="17"/>
    </row>
    <row r="343" spans="2:6" x14ac:dyDescent="0.2">
      <c r="B343" s="17"/>
      <c r="F343" s="17"/>
    </row>
    <row r="344" spans="2:6" x14ac:dyDescent="0.2">
      <c r="B344" s="17"/>
      <c r="F344" s="17"/>
    </row>
    <row r="345" spans="2:6" x14ac:dyDescent="0.2">
      <c r="B345" s="17"/>
      <c r="F345" s="17"/>
    </row>
    <row r="346" spans="2:6" x14ac:dyDescent="0.2">
      <c r="B346" s="17"/>
      <c r="F346" s="17"/>
    </row>
    <row r="347" spans="2:6" x14ac:dyDescent="0.2">
      <c r="B347" s="17"/>
      <c r="F347" s="17"/>
    </row>
    <row r="348" spans="2:6" x14ac:dyDescent="0.2">
      <c r="B348" s="17"/>
      <c r="F348" s="17"/>
    </row>
    <row r="349" spans="2:6" x14ac:dyDescent="0.2">
      <c r="B349" s="17"/>
      <c r="F349" s="17"/>
    </row>
    <row r="350" spans="2:6" x14ac:dyDescent="0.2">
      <c r="B350" s="17"/>
      <c r="F350" s="17"/>
    </row>
    <row r="351" spans="2:6" x14ac:dyDescent="0.2">
      <c r="B351" s="17"/>
      <c r="F351" s="17"/>
    </row>
    <row r="352" spans="2:6" x14ac:dyDescent="0.2">
      <c r="B352" s="17"/>
      <c r="F352" s="17"/>
    </row>
    <row r="353" spans="2:6" x14ac:dyDescent="0.2">
      <c r="B353" s="17"/>
      <c r="F353" s="17"/>
    </row>
    <row r="354" spans="2:6" x14ac:dyDescent="0.2">
      <c r="B354" s="17"/>
      <c r="F354" s="17"/>
    </row>
    <row r="355" spans="2:6" x14ac:dyDescent="0.2">
      <c r="B355" s="17"/>
      <c r="F355" s="17"/>
    </row>
    <row r="356" spans="2:6" x14ac:dyDescent="0.2">
      <c r="B356" s="17"/>
      <c r="F356" s="17"/>
    </row>
    <row r="357" spans="2:6" x14ac:dyDescent="0.2">
      <c r="B357" s="17"/>
      <c r="F357" s="17"/>
    </row>
    <row r="358" spans="2:6" x14ac:dyDescent="0.2">
      <c r="B358" s="17"/>
      <c r="F358" s="17"/>
    </row>
    <row r="359" spans="2:6" x14ac:dyDescent="0.2">
      <c r="B359" s="17"/>
      <c r="F359" s="17"/>
    </row>
    <row r="360" spans="2:6" x14ac:dyDescent="0.2">
      <c r="B360" s="17"/>
      <c r="F360" s="17"/>
    </row>
    <row r="361" spans="2:6" x14ac:dyDescent="0.2">
      <c r="B361" s="17"/>
      <c r="F361" s="17"/>
    </row>
    <row r="362" spans="2:6" x14ac:dyDescent="0.2">
      <c r="B362" s="17"/>
      <c r="F362" s="17"/>
    </row>
    <row r="363" spans="2:6" x14ac:dyDescent="0.2">
      <c r="B363" s="17"/>
      <c r="F363" s="17"/>
    </row>
    <row r="364" spans="2:6" x14ac:dyDescent="0.2">
      <c r="B364" s="17"/>
      <c r="F364" s="17"/>
    </row>
    <row r="365" spans="2:6" x14ac:dyDescent="0.2">
      <c r="B365" s="17"/>
      <c r="F365" s="17"/>
    </row>
    <row r="366" spans="2:6" x14ac:dyDescent="0.2">
      <c r="B366" s="17"/>
      <c r="F366" s="17"/>
    </row>
    <row r="367" spans="2:6" x14ac:dyDescent="0.2">
      <c r="B367" s="17"/>
      <c r="F367" s="17"/>
    </row>
    <row r="368" spans="2:6" x14ac:dyDescent="0.2">
      <c r="B368" s="17"/>
      <c r="F368" s="17"/>
    </row>
    <row r="369" spans="2:6" x14ac:dyDescent="0.2">
      <c r="B369" s="17"/>
      <c r="F369" s="17"/>
    </row>
    <row r="370" spans="2:6" x14ac:dyDescent="0.2">
      <c r="B370" s="17"/>
      <c r="F370" s="17"/>
    </row>
    <row r="371" spans="2:6" x14ac:dyDescent="0.2">
      <c r="B371" s="17"/>
      <c r="F371" s="17"/>
    </row>
    <row r="372" spans="2:6" x14ac:dyDescent="0.2">
      <c r="B372" s="17"/>
      <c r="F372" s="17"/>
    </row>
    <row r="373" spans="2:6" x14ac:dyDescent="0.2">
      <c r="B373" s="17"/>
      <c r="F373" s="17"/>
    </row>
    <row r="374" spans="2:6" x14ac:dyDescent="0.2">
      <c r="B374" s="17"/>
      <c r="F374" s="17"/>
    </row>
    <row r="375" spans="2:6" x14ac:dyDescent="0.2">
      <c r="B375" s="17"/>
      <c r="F375" s="17"/>
    </row>
    <row r="376" spans="2:6" x14ac:dyDescent="0.2">
      <c r="B376" s="17"/>
      <c r="F376" s="17"/>
    </row>
    <row r="377" spans="2:6" x14ac:dyDescent="0.2">
      <c r="B377" s="17"/>
      <c r="F377" s="17"/>
    </row>
    <row r="378" spans="2:6" x14ac:dyDescent="0.2">
      <c r="B378" s="17"/>
      <c r="F378" s="17"/>
    </row>
    <row r="379" spans="2:6" x14ac:dyDescent="0.2">
      <c r="B379" s="17"/>
      <c r="F379" s="17"/>
    </row>
    <row r="380" spans="2:6" x14ac:dyDescent="0.2">
      <c r="B380" s="17"/>
      <c r="F380" s="17"/>
    </row>
    <row r="381" spans="2:6" x14ac:dyDescent="0.2">
      <c r="B381" s="17"/>
      <c r="F381" s="17"/>
    </row>
    <row r="382" spans="2:6" x14ac:dyDescent="0.2">
      <c r="B382" s="17"/>
      <c r="F382" s="17"/>
    </row>
    <row r="383" spans="2:6" x14ac:dyDescent="0.2">
      <c r="B383" s="17"/>
      <c r="F383" s="17"/>
    </row>
    <row r="384" spans="2:6" x14ac:dyDescent="0.2">
      <c r="B384" s="17"/>
      <c r="F384" s="17"/>
    </row>
    <row r="385" spans="2:6" x14ac:dyDescent="0.2">
      <c r="B385" s="17"/>
      <c r="F385" s="17"/>
    </row>
    <row r="386" spans="2:6" x14ac:dyDescent="0.2">
      <c r="B386" s="17"/>
      <c r="F386" s="17"/>
    </row>
    <row r="387" spans="2:6" x14ac:dyDescent="0.2">
      <c r="B387" s="17"/>
      <c r="F387" s="17"/>
    </row>
    <row r="388" spans="2:6" x14ac:dyDescent="0.2">
      <c r="B388" s="17"/>
      <c r="F388" s="17"/>
    </row>
    <row r="389" spans="2:6" x14ac:dyDescent="0.2">
      <c r="B389" s="17"/>
      <c r="F389" s="17"/>
    </row>
    <row r="390" spans="2:6" x14ac:dyDescent="0.2">
      <c r="B390" s="17"/>
      <c r="F390" s="17"/>
    </row>
    <row r="391" spans="2:6" x14ac:dyDescent="0.2">
      <c r="B391" s="17"/>
      <c r="F391" s="17"/>
    </row>
    <row r="392" spans="2:6" x14ac:dyDescent="0.2">
      <c r="B392" s="17"/>
      <c r="F392" s="17"/>
    </row>
    <row r="393" spans="2:6" x14ac:dyDescent="0.2">
      <c r="B393" s="17"/>
      <c r="F393" s="17"/>
    </row>
    <row r="394" spans="2:6" x14ac:dyDescent="0.2">
      <c r="B394" s="17"/>
      <c r="F394" s="17"/>
    </row>
    <row r="395" spans="2:6" x14ac:dyDescent="0.2">
      <c r="B395" s="17"/>
      <c r="F395" s="17"/>
    </row>
    <row r="396" spans="2:6" x14ac:dyDescent="0.2">
      <c r="B396" s="17"/>
      <c r="F396" s="17"/>
    </row>
    <row r="397" spans="2:6" x14ac:dyDescent="0.2">
      <c r="B397" s="17"/>
      <c r="F397" s="17"/>
    </row>
    <row r="398" spans="2:6" x14ac:dyDescent="0.2">
      <c r="B398" s="17"/>
      <c r="F398" s="17"/>
    </row>
    <row r="399" spans="2:6" x14ac:dyDescent="0.2">
      <c r="B399" s="17"/>
      <c r="F399" s="17"/>
    </row>
    <row r="400" spans="2:6" x14ac:dyDescent="0.2">
      <c r="B400" s="17"/>
      <c r="F400" s="17"/>
    </row>
    <row r="401" spans="2:6" x14ac:dyDescent="0.2">
      <c r="B401" s="17"/>
      <c r="F401" s="17"/>
    </row>
    <row r="402" spans="2:6" x14ac:dyDescent="0.2">
      <c r="B402" s="17"/>
      <c r="F402" s="17"/>
    </row>
    <row r="403" spans="2:6" x14ac:dyDescent="0.2">
      <c r="B403" s="17"/>
      <c r="F403" s="17"/>
    </row>
    <row r="404" spans="2:6" x14ac:dyDescent="0.2">
      <c r="B404" s="17"/>
      <c r="F404" s="17"/>
    </row>
    <row r="405" spans="2:6" x14ac:dyDescent="0.2">
      <c r="B405" s="17"/>
      <c r="F405" s="17"/>
    </row>
    <row r="406" spans="2:6" x14ac:dyDescent="0.2">
      <c r="B406" s="17"/>
      <c r="F406" s="17"/>
    </row>
    <row r="407" spans="2:6" x14ac:dyDescent="0.2">
      <c r="B407" s="17"/>
      <c r="F407" s="17"/>
    </row>
    <row r="408" spans="2:6" x14ac:dyDescent="0.2">
      <c r="B408" s="17"/>
      <c r="F408" s="17"/>
    </row>
    <row r="409" spans="2:6" x14ac:dyDescent="0.2">
      <c r="B409" s="17"/>
      <c r="F409" s="17"/>
    </row>
    <row r="410" spans="2:6" x14ac:dyDescent="0.2">
      <c r="B410" s="17"/>
      <c r="F410" s="17"/>
    </row>
    <row r="411" spans="2:6" x14ac:dyDescent="0.2">
      <c r="B411" s="17"/>
      <c r="F411" s="17"/>
    </row>
    <row r="412" spans="2:6" x14ac:dyDescent="0.2">
      <c r="B412" s="17"/>
      <c r="F412" s="17"/>
    </row>
    <row r="413" spans="2:6" x14ac:dyDescent="0.2">
      <c r="B413" s="17"/>
      <c r="F413" s="17"/>
    </row>
    <row r="414" spans="2:6" x14ac:dyDescent="0.2">
      <c r="B414" s="17"/>
      <c r="F414" s="17"/>
    </row>
    <row r="415" spans="2:6" x14ac:dyDescent="0.2">
      <c r="B415" s="17"/>
      <c r="F415" s="17"/>
    </row>
    <row r="416" spans="2:6" x14ac:dyDescent="0.2">
      <c r="B416" s="17"/>
      <c r="F416" s="17"/>
    </row>
    <row r="417" spans="2:6" x14ac:dyDescent="0.2">
      <c r="B417" s="17"/>
      <c r="F417" s="17"/>
    </row>
    <row r="418" spans="2:6" x14ac:dyDescent="0.2">
      <c r="B418" s="17"/>
      <c r="F418" s="17"/>
    </row>
    <row r="419" spans="2:6" x14ac:dyDescent="0.2">
      <c r="B419" s="17"/>
      <c r="F419" s="17"/>
    </row>
    <row r="420" spans="2:6" x14ac:dyDescent="0.2">
      <c r="B420" s="17"/>
      <c r="F420" s="17"/>
    </row>
    <row r="421" spans="2:6" x14ac:dyDescent="0.2">
      <c r="B421" s="17"/>
      <c r="F421" s="17"/>
    </row>
    <row r="422" spans="2:6" x14ac:dyDescent="0.2">
      <c r="B422" s="17"/>
      <c r="F422" s="17"/>
    </row>
    <row r="423" spans="2:6" x14ac:dyDescent="0.2">
      <c r="B423" s="17"/>
      <c r="F423" s="17"/>
    </row>
    <row r="424" spans="2:6" x14ac:dyDescent="0.2">
      <c r="B424" s="17"/>
      <c r="F424" s="17"/>
    </row>
    <row r="425" spans="2:6" x14ac:dyDescent="0.2">
      <c r="B425" s="17"/>
      <c r="F425" s="17"/>
    </row>
    <row r="426" spans="2:6" x14ac:dyDescent="0.2">
      <c r="B426" s="17"/>
      <c r="F426" s="17"/>
    </row>
    <row r="427" spans="2:6" x14ac:dyDescent="0.2">
      <c r="B427" s="17"/>
      <c r="F427" s="17"/>
    </row>
    <row r="428" spans="2:6" x14ac:dyDescent="0.2">
      <c r="B428" s="17"/>
      <c r="F428" s="17"/>
    </row>
    <row r="429" spans="2:6" x14ac:dyDescent="0.2">
      <c r="B429" s="17"/>
      <c r="F429" s="17"/>
    </row>
    <row r="430" spans="2:6" x14ac:dyDescent="0.2">
      <c r="B430" s="17"/>
      <c r="F430" s="17"/>
    </row>
    <row r="431" spans="2:6" x14ac:dyDescent="0.2">
      <c r="B431" s="17"/>
      <c r="F431" s="17"/>
    </row>
    <row r="432" spans="2:6" x14ac:dyDescent="0.2">
      <c r="B432" s="17"/>
      <c r="F432" s="17"/>
    </row>
    <row r="433" spans="2:6" x14ac:dyDescent="0.2">
      <c r="B433" s="17"/>
      <c r="F433" s="17"/>
    </row>
    <row r="434" spans="2:6" x14ac:dyDescent="0.2">
      <c r="B434" s="17"/>
      <c r="F434" s="17"/>
    </row>
    <row r="435" spans="2:6" x14ac:dyDescent="0.2">
      <c r="B435" s="17"/>
      <c r="F435" s="17"/>
    </row>
    <row r="436" spans="2:6" x14ac:dyDescent="0.2">
      <c r="B436" s="17"/>
      <c r="F436" s="17"/>
    </row>
    <row r="437" spans="2:6" x14ac:dyDescent="0.2">
      <c r="B437" s="17"/>
      <c r="F437" s="17"/>
    </row>
    <row r="438" spans="2:6" x14ac:dyDescent="0.2">
      <c r="B438" s="17"/>
      <c r="F438" s="17"/>
    </row>
    <row r="439" spans="2:6" x14ac:dyDescent="0.2">
      <c r="B439" s="17"/>
      <c r="F439" s="17"/>
    </row>
    <row r="440" spans="2:6" x14ac:dyDescent="0.2">
      <c r="B440" s="17"/>
      <c r="F440" s="17"/>
    </row>
    <row r="441" spans="2:6" x14ac:dyDescent="0.2">
      <c r="B441" s="17"/>
      <c r="F441" s="17"/>
    </row>
    <row r="442" spans="2:6" x14ac:dyDescent="0.2">
      <c r="B442" s="17"/>
      <c r="F442" s="17"/>
    </row>
    <row r="443" spans="2:6" x14ac:dyDescent="0.2">
      <c r="B443" s="17"/>
      <c r="F443" s="17"/>
    </row>
    <row r="444" spans="2:6" x14ac:dyDescent="0.2">
      <c r="B444" s="17"/>
      <c r="F444" s="17"/>
    </row>
    <row r="445" spans="2:6" x14ac:dyDescent="0.2">
      <c r="B445" s="17"/>
      <c r="F445" s="17"/>
    </row>
    <row r="446" spans="2:6" x14ac:dyDescent="0.2">
      <c r="B446" s="17"/>
      <c r="F446" s="17"/>
    </row>
    <row r="447" spans="2:6" x14ac:dyDescent="0.2">
      <c r="B447" s="17"/>
      <c r="F447" s="17"/>
    </row>
    <row r="448" spans="2:6" x14ac:dyDescent="0.2">
      <c r="B448" s="17"/>
      <c r="F448" s="17"/>
    </row>
    <row r="449" spans="2:6" x14ac:dyDescent="0.2">
      <c r="B449" s="17"/>
      <c r="F449" s="17"/>
    </row>
    <row r="450" spans="2:6" x14ac:dyDescent="0.2">
      <c r="B450" s="17"/>
      <c r="F450" s="17"/>
    </row>
    <row r="451" spans="2:6" x14ac:dyDescent="0.2">
      <c r="B451" s="17"/>
      <c r="F451" s="17"/>
    </row>
    <row r="452" spans="2:6" x14ac:dyDescent="0.2">
      <c r="B452" s="17"/>
      <c r="F452" s="17"/>
    </row>
    <row r="453" spans="2:6" x14ac:dyDescent="0.2">
      <c r="B453" s="17"/>
      <c r="F453" s="17"/>
    </row>
    <row r="454" spans="2:6" x14ac:dyDescent="0.2">
      <c r="B454" s="17"/>
      <c r="F454" s="17"/>
    </row>
    <row r="455" spans="2:6" x14ac:dyDescent="0.2">
      <c r="B455" s="17"/>
      <c r="F455" s="17"/>
    </row>
    <row r="456" spans="2:6" x14ac:dyDescent="0.2">
      <c r="B456" s="17"/>
      <c r="F456" s="17"/>
    </row>
    <row r="457" spans="2:6" x14ac:dyDescent="0.2">
      <c r="B457" s="17"/>
      <c r="F457" s="17"/>
    </row>
    <row r="458" spans="2:6" x14ac:dyDescent="0.2">
      <c r="B458" s="17"/>
      <c r="F458" s="17"/>
    </row>
    <row r="459" spans="2:6" x14ac:dyDescent="0.2">
      <c r="B459" s="17"/>
      <c r="F459" s="17"/>
    </row>
    <row r="460" spans="2:6" x14ac:dyDescent="0.2">
      <c r="B460" s="17"/>
      <c r="F460" s="17"/>
    </row>
    <row r="461" spans="2:6" x14ac:dyDescent="0.2">
      <c r="B461" s="17"/>
      <c r="F461" s="17"/>
    </row>
    <row r="462" spans="2:6" x14ac:dyDescent="0.2">
      <c r="B462" s="17"/>
      <c r="F462" s="17"/>
    </row>
    <row r="463" spans="2:6" x14ac:dyDescent="0.2">
      <c r="B463" s="17"/>
      <c r="F463" s="17"/>
    </row>
    <row r="464" spans="2:6" x14ac:dyDescent="0.2">
      <c r="B464" s="17"/>
      <c r="F464" s="17"/>
    </row>
    <row r="465" spans="2:6" x14ac:dyDescent="0.2">
      <c r="B465" s="17"/>
      <c r="F465" s="17"/>
    </row>
    <row r="466" spans="2:6" x14ac:dyDescent="0.2">
      <c r="B466" s="17"/>
      <c r="F466" s="17"/>
    </row>
    <row r="467" spans="2:6" x14ac:dyDescent="0.2">
      <c r="B467" s="17"/>
      <c r="F467" s="17"/>
    </row>
    <row r="468" spans="2:6" x14ac:dyDescent="0.2">
      <c r="B468" s="17"/>
      <c r="F468" s="17"/>
    </row>
    <row r="469" spans="2:6" x14ac:dyDescent="0.2">
      <c r="B469" s="17"/>
      <c r="F469" s="17"/>
    </row>
    <row r="470" spans="2:6" x14ac:dyDescent="0.2">
      <c r="B470" s="17"/>
      <c r="F470" s="17"/>
    </row>
    <row r="471" spans="2:6" x14ac:dyDescent="0.2">
      <c r="B471" s="17"/>
      <c r="F471" s="17"/>
    </row>
    <row r="472" spans="2:6" x14ac:dyDescent="0.2">
      <c r="B472" s="17"/>
      <c r="F472" s="17"/>
    </row>
    <row r="473" spans="2:6" x14ac:dyDescent="0.2">
      <c r="B473" s="17"/>
      <c r="F473" s="17"/>
    </row>
    <row r="474" spans="2:6" x14ac:dyDescent="0.2">
      <c r="B474" s="17"/>
      <c r="F474" s="17"/>
    </row>
    <row r="475" spans="2:6" x14ac:dyDescent="0.2">
      <c r="B475" s="17"/>
      <c r="F475" s="17"/>
    </row>
    <row r="476" spans="2:6" x14ac:dyDescent="0.2">
      <c r="B476" s="17"/>
      <c r="F476" s="17"/>
    </row>
    <row r="477" spans="2:6" x14ac:dyDescent="0.2">
      <c r="B477" s="17"/>
      <c r="F477" s="17"/>
    </row>
    <row r="478" spans="2:6" x14ac:dyDescent="0.2">
      <c r="B478" s="17"/>
      <c r="F478" s="17"/>
    </row>
    <row r="479" spans="2:6" x14ac:dyDescent="0.2">
      <c r="B479" s="17"/>
      <c r="F479" s="17"/>
    </row>
    <row r="480" spans="2:6" x14ac:dyDescent="0.2">
      <c r="B480" s="17"/>
      <c r="F480" s="17"/>
    </row>
    <row r="481" spans="2:6" x14ac:dyDescent="0.2">
      <c r="B481" s="17"/>
      <c r="F481" s="17"/>
    </row>
    <row r="482" spans="2:6" x14ac:dyDescent="0.2">
      <c r="B482" s="17"/>
      <c r="F482" s="17"/>
    </row>
    <row r="483" spans="2:6" x14ac:dyDescent="0.2">
      <c r="B483" s="17"/>
      <c r="F483" s="17"/>
    </row>
    <row r="484" spans="2:6" x14ac:dyDescent="0.2">
      <c r="B484" s="17"/>
      <c r="F484" s="17"/>
    </row>
    <row r="485" spans="2:6" x14ac:dyDescent="0.2">
      <c r="B485" s="17"/>
      <c r="F485" s="17"/>
    </row>
    <row r="486" spans="2:6" x14ac:dyDescent="0.2">
      <c r="B486" s="17"/>
      <c r="F486" s="17"/>
    </row>
    <row r="487" spans="2:6" x14ac:dyDescent="0.2">
      <c r="B487" s="17"/>
      <c r="F487" s="17"/>
    </row>
    <row r="488" spans="2:6" x14ac:dyDescent="0.2">
      <c r="B488" s="17"/>
      <c r="F488" s="17"/>
    </row>
    <row r="489" spans="2:6" x14ac:dyDescent="0.2">
      <c r="B489" s="17"/>
      <c r="F489" s="17"/>
    </row>
    <row r="490" spans="2:6" x14ac:dyDescent="0.2">
      <c r="B490" s="17"/>
      <c r="F490" s="17"/>
    </row>
    <row r="491" spans="2:6" x14ac:dyDescent="0.2">
      <c r="B491" s="17"/>
      <c r="F491" s="17"/>
    </row>
    <row r="492" spans="2:6" x14ac:dyDescent="0.2">
      <c r="B492" s="17"/>
      <c r="F492" s="17"/>
    </row>
    <row r="493" spans="2:6" x14ac:dyDescent="0.2">
      <c r="B493" s="17"/>
      <c r="F493" s="17"/>
    </row>
    <row r="494" spans="2:6" x14ac:dyDescent="0.2">
      <c r="B494" s="17"/>
      <c r="F494" s="17"/>
    </row>
    <row r="495" spans="2:6" x14ac:dyDescent="0.2">
      <c r="B495" s="17"/>
      <c r="F495" s="17"/>
    </row>
    <row r="496" spans="2:6" x14ac:dyDescent="0.2">
      <c r="B496" s="17"/>
      <c r="F496" s="17"/>
    </row>
    <row r="497" spans="2:6" x14ac:dyDescent="0.2">
      <c r="B497" s="17"/>
      <c r="F497" s="17"/>
    </row>
    <row r="498" spans="2:6" x14ac:dyDescent="0.2">
      <c r="B498" s="17"/>
      <c r="F498" s="17"/>
    </row>
    <row r="499" spans="2:6" x14ac:dyDescent="0.2">
      <c r="B499" s="17"/>
      <c r="F499" s="17"/>
    </row>
    <row r="500" spans="2:6" x14ac:dyDescent="0.2">
      <c r="B500" s="17"/>
      <c r="F500" s="17"/>
    </row>
    <row r="501" spans="2:6" x14ac:dyDescent="0.2">
      <c r="B501" s="17"/>
      <c r="F501" s="17"/>
    </row>
    <row r="502" spans="2:6" x14ac:dyDescent="0.2">
      <c r="B502" s="17"/>
      <c r="F502" s="17"/>
    </row>
    <row r="503" spans="2:6" x14ac:dyDescent="0.2">
      <c r="B503" s="17"/>
      <c r="F503" s="17"/>
    </row>
    <row r="504" spans="2:6" x14ac:dyDescent="0.2">
      <c r="B504" s="17"/>
      <c r="F504" s="17"/>
    </row>
    <row r="505" spans="2:6" x14ac:dyDescent="0.2">
      <c r="B505" s="17"/>
      <c r="F505" s="17"/>
    </row>
    <row r="506" spans="2:6" x14ac:dyDescent="0.2">
      <c r="B506" s="17"/>
      <c r="F506" s="17"/>
    </row>
    <row r="507" spans="2:6" x14ac:dyDescent="0.2">
      <c r="B507" s="17"/>
      <c r="F507" s="17"/>
    </row>
    <row r="508" spans="2:6" x14ac:dyDescent="0.2">
      <c r="B508" s="17"/>
      <c r="F508" s="17"/>
    </row>
    <row r="509" spans="2:6" x14ac:dyDescent="0.2">
      <c r="B509" s="17"/>
      <c r="F509" s="17"/>
    </row>
    <row r="510" spans="2:6" x14ac:dyDescent="0.2">
      <c r="B510" s="17"/>
      <c r="F510" s="17"/>
    </row>
    <row r="511" spans="2:6" x14ac:dyDescent="0.2">
      <c r="B511" s="17"/>
      <c r="F511" s="17"/>
    </row>
    <row r="512" spans="2:6" x14ac:dyDescent="0.2">
      <c r="B512" s="17"/>
      <c r="F512" s="17"/>
    </row>
    <row r="513" spans="2:6" x14ac:dyDescent="0.2">
      <c r="B513" s="17"/>
      <c r="F513" s="17"/>
    </row>
    <row r="514" spans="2:6" x14ac:dyDescent="0.2">
      <c r="B514" s="17"/>
      <c r="F514" s="17"/>
    </row>
    <row r="515" spans="2:6" x14ac:dyDescent="0.2">
      <c r="B515" s="17"/>
      <c r="F515" s="17"/>
    </row>
    <row r="516" spans="2:6" x14ac:dyDescent="0.2">
      <c r="B516" s="17"/>
      <c r="F516" s="17"/>
    </row>
    <row r="517" spans="2:6" x14ac:dyDescent="0.2">
      <c r="B517" s="17"/>
      <c r="F517" s="17"/>
    </row>
    <row r="518" spans="2:6" x14ac:dyDescent="0.2">
      <c r="B518" s="17"/>
      <c r="F518" s="17"/>
    </row>
    <row r="519" spans="2:6" x14ac:dyDescent="0.2">
      <c r="B519" s="17"/>
      <c r="F519" s="17"/>
    </row>
    <row r="520" spans="2:6" x14ac:dyDescent="0.2">
      <c r="B520" s="17"/>
      <c r="F520" s="17"/>
    </row>
    <row r="521" spans="2:6" x14ac:dyDescent="0.2">
      <c r="B521" s="17"/>
      <c r="F521" s="17"/>
    </row>
    <row r="522" spans="2:6" x14ac:dyDescent="0.2">
      <c r="B522" s="17"/>
      <c r="F522" s="17"/>
    </row>
    <row r="523" spans="2:6" x14ac:dyDescent="0.2">
      <c r="B523" s="17"/>
      <c r="F523" s="17"/>
    </row>
    <row r="524" spans="2:6" x14ac:dyDescent="0.2">
      <c r="B524" s="17"/>
      <c r="F524" s="17"/>
    </row>
    <row r="525" spans="2:6" x14ac:dyDescent="0.2">
      <c r="B525" s="17"/>
      <c r="F525" s="17"/>
    </row>
    <row r="526" spans="2:6" x14ac:dyDescent="0.2">
      <c r="B526" s="17"/>
      <c r="F526" s="17"/>
    </row>
    <row r="527" spans="2:6" x14ac:dyDescent="0.2">
      <c r="B527" s="17"/>
      <c r="F527" s="17"/>
    </row>
    <row r="528" spans="2:6" x14ac:dyDescent="0.2">
      <c r="B528" s="17"/>
      <c r="F528" s="17"/>
    </row>
    <row r="529" spans="2:6" x14ac:dyDescent="0.2">
      <c r="B529" s="17"/>
      <c r="F529" s="17"/>
    </row>
    <row r="530" spans="2:6" x14ac:dyDescent="0.2">
      <c r="B530" s="17"/>
      <c r="F530" s="17"/>
    </row>
    <row r="531" spans="2:6" x14ac:dyDescent="0.2">
      <c r="B531" s="17"/>
      <c r="F531" s="17"/>
    </row>
    <row r="532" spans="2:6" x14ac:dyDescent="0.2">
      <c r="B532" s="17"/>
      <c r="F532" s="17"/>
    </row>
    <row r="533" spans="2:6" x14ac:dyDescent="0.2">
      <c r="B533" s="17"/>
      <c r="F533" s="17"/>
    </row>
    <row r="534" spans="2:6" x14ac:dyDescent="0.2">
      <c r="B534" s="17"/>
      <c r="F534" s="17"/>
    </row>
    <row r="535" spans="2:6" x14ac:dyDescent="0.2">
      <c r="B535" s="17"/>
      <c r="F535" s="17"/>
    </row>
    <row r="536" spans="2:6" x14ac:dyDescent="0.2">
      <c r="B536" s="17"/>
      <c r="F536" s="17"/>
    </row>
    <row r="537" spans="2:6" x14ac:dyDescent="0.2">
      <c r="B537" s="17"/>
      <c r="F537" s="17"/>
    </row>
    <row r="538" spans="2:6" x14ac:dyDescent="0.2">
      <c r="B538" s="17"/>
      <c r="F538" s="17"/>
    </row>
    <row r="539" spans="2:6" x14ac:dyDescent="0.2">
      <c r="B539" s="17"/>
      <c r="F539" s="17"/>
    </row>
    <row r="540" spans="2:6" x14ac:dyDescent="0.2">
      <c r="B540" s="17"/>
      <c r="F540" s="17"/>
    </row>
    <row r="541" spans="2:6" x14ac:dyDescent="0.2">
      <c r="B541" s="17"/>
      <c r="F541" s="17"/>
    </row>
    <row r="542" spans="2:6" x14ac:dyDescent="0.2">
      <c r="B542" s="17"/>
      <c r="F542" s="17"/>
    </row>
    <row r="543" spans="2:6" x14ac:dyDescent="0.2">
      <c r="B543" s="17"/>
      <c r="F543" s="17"/>
    </row>
    <row r="544" spans="2:6" x14ac:dyDescent="0.2">
      <c r="B544" s="17"/>
      <c r="F544" s="17"/>
    </row>
    <row r="545" spans="2:6" x14ac:dyDescent="0.2">
      <c r="B545" s="17"/>
      <c r="F545" s="17"/>
    </row>
    <row r="546" spans="2:6" x14ac:dyDescent="0.2">
      <c r="B546" s="17"/>
      <c r="F546" s="17"/>
    </row>
    <row r="547" spans="2:6" x14ac:dyDescent="0.2">
      <c r="B547" s="17"/>
      <c r="F547" s="17"/>
    </row>
    <row r="548" spans="2:6" x14ac:dyDescent="0.2">
      <c r="B548" s="17"/>
      <c r="F548" s="17"/>
    </row>
    <row r="549" spans="2:6" x14ac:dyDescent="0.2">
      <c r="B549" s="17"/>
      <c r="F549" s="17"/>
    </row>
    <row r="550" spans="2:6" x14ac:dyDescent="0.2">
      <c r="B550" s="17"/>
      <c r="F550" s="17"/>
    </row>
    <row r="551" spans="2:6" x14ac:dyDescent="0.2">
      <c r="B551" s="17"/>
      <c r="F551" s="17"/>
    </row>
    <row r="552" spans="2:6" x14ac:dyDescent="0.2">
      <c r="B552" s="17"/>
      <c r="F552" s="17"/>
    </row>
    <row r="553" spans="2:6" x14ac:dyDescent="0.2">
      <c r="B553" s="17"/>
      <c r="F553" s="17"/>
    </row>
    <row r="554" spans="2:6" x14ac:dyDescent="0.2">
      <c r="B554" s="17"/>
      <c r="F554" s="17"/>
    </row>
    <row r="555" spans="2:6" x14ac:dyDescent="0.2">
      <c r="B555" s="17"/>
      <c r="F555" s="17"/>
    </row>
    <row r="556" spans="2:6" x14ac:dyDescent="0.2">
      <c r="B556" s="17"/>
      <c r="F556" s="17"/>
    </row>
    <row r="557" spans="2:6" x14ac:dyDescent="0.2">
      <c r="B557" s="17"/>
      <c r="F557" s="17"/>
    </row>
    <row r="558" spans="2:6" x14ac:dyDescent="0.2">
      <c r="B558" s="17"/>
      <c r="F558" s="17"/>
    </row>
    <row r="559" spans="2:6" x14ac:dyDescent="0.2">
      <c r="B559" s="17"/>
      <c r="F559" s="17"/>
    </row>
    <row r="560" spans="2:6" x14ac:dyDescent="0.2">
      <c r="B560" s="17"/>
      <c r="F560" s="17"/>
    </row>
    <row r="561" spans="2:6" x14ac:dyDescent="0.2">
      <c r="B561" s="17"/>
      <c r="F561" s="17"/>
    </row>
    <row r="562" spans="2:6" x14ac:dyDescent="0.2">
      <c r="B562" s="17"/>
      <c r="F562" s="17"/>
    </row>
    <row r="563" spans="2:6" x14ac:dyDescent="0.2">
      <c r="B563" s="17"/>
      <c r="F563" s="17"/>
    </row>
    <row r="564" spans="2:6" x14ac:dyDescent="0.2">
      <c r="B564" s="17"/>
      <c r="F564" s="17"/>
    </row>
    <row r="565" spans="2:6" x14ac:dyDescent="0.2">
      <c r="B565" s="17"/>
      <c r="F565" s="17"/>
    </row>
    <row r="566" spans="2:6" x14ac:dyDescent="0.2">
      <c r="B566" s="17"/>
      <c r="F566" s="17"/>
    </row>
    <row r="567" spans="2:6" x14ac:dyDescent="0.2">
      <c r="B567" s="17"/>
      <c r="F567" s="17"/>
    </row>
    <row r="568" spans="2:6" x14ac:dyDescent="0.2">
      <c r="B568" s="17"/>
      <c r="F568" s="17"/>
    </row>
    <row r="569" spans="2:6" x14ac:dyDescent="0.2">
      <c r="B569" s="17"/>
      <c r="F569" s="17"/>
    </row>
    <row r="570" spans="2:6" x14ac:dyDescent="0.2">
      <c r="B570" s="17"/>
      <c r="F570" s="17"/>
    </row>
    <row r="571" spans="2:6" x14ac:dyDescent="0.2">
      <c r="B571" s="17"/>
      <c r="F571" s="17"/>
    </row>
    <row r="572" spans="2:6" x14ac:dyDescent="0.2">
      <c r="B572" s="17"/>
      <c r="F572" s="17"/>
    </row>
    <row r="573" spans="2:6" x14ac:dyDescent="0.2">
      <c r="B573" s="17"/>
      <c r="F573" s="17"/>
    </row>
    <row r="574" spans="2:6" x14ac:dyDescent="0.2">
      <c r="B574" s="17"/>
      <c r="F574" s="17"/>
    </row>
    <row r="575" spans="2:6" x14ac:dyDescent="0.2">
      <c r="B575" s="17"/>
      <c r="F575" s="17"/>
    </row>
    <row r="576" spans="2:6" x14ac:dyDescent="0.2">
      <c r="B576" s="17"/>
      <c r="F576" s="17"/>
    </row>
    <row r="577" spans="2:6" x14ac:dyDescent="0.2">
      <c r="B577" s="17"/>
      <c r="F577" s="17"/>
    </row>
    <row r="578" spans="2:6" x14ac:dyDescent="0.2">
      <c r="B578" s="17"/>
      <c r="F578" s="17"/>
    </row>
    <row r="579" spans="2:6" x14ac:dyDescent="0.2">
      <c r="B579" s="17"/>
      <c r="F579" s="17"/>
    </row>
    <row r="580" spans="2:6" x14ac:dyDescent="0.2">
      <c r="B580" s="17"/>
      <c r="F580" s="17"/>
    </row>
    <row r="581" spans="2:6" x14ac:dyDescent="0.2">
      <c r="B581" s="17"/>
      <c r="F581" s="17"/>
    </row>
    <row r="582" spans="2:6" x14ac:dyDescent="0.2">
      <c r="B582" s="17"/>
      <c r="F582" s="17"/>
    </row>
    <row r="583" spans="2:6" x14ac:dyDescent="0.2">
      <c r="B583" s="17"/>
      <c r="F583" s="17"/>
    </row>
    <row r="584" spans="2:6" x14ac:dyDescent="0.2">
      <c r="B584" s="17"/>
      <c r="F584" s="17"/>
    </row>
    <row r="585" spans="2:6" x14ac:dyDescent="0.2">
      <c r="B585" s="17"/>
      <c r="F585" s="17"/>
    </row>
    <row r="586" spans="2:6" x14ac:dyDescent="0.2">
      <c r="B586" s="17"/>
      <c r="F586" s="17"/>
    </row>
    <row r="587" spans="2:6" x14ac:dyDescent="0.2">
      <c r="B587" s="17"/>
      <c r="F587" s="17"/>
    </row>
    <row r="588" spans="2:6" x14ac:dyDescent="0.2">
      <c r="B588" s="17"/>
      <c r="F588" s="17"/>
    </row>
    <row r="589" spans="2:6" x14ac:dyDescent="0.2">
      <c r="B589" s="17"/>
      <c r="F589" s="17"/>
    </row>
    <row r="590" spans="2:6" x14ac:dyDescent="0.2">
      <c r="B590" s="17"/>
      <c r="F590" s="17"/>
    </row>
    <row r="591" spans="2:6" x14ac:dyDescent="0.2">
      <c r="B591" s="17"/>
      <c r="F591" s="17"/>
    </row>
    <row r="592" spans="2:6" x14ac:dyDescent="0.2">
      <c r="B592" s="17"/>
      <c r="F592" s="17"/>
    </row>
    <row r="593" spans="2:6" x14ac:dyDescent="0.2">
      <c r="B593" s="17"/>
      <c r="F593" s="17"/>
    </row>
    <row r="594" spans="2:6" x14ac:dyDescent="0.2">
      <c r="B594" s="17"/>
      <c r="F594" s="17"/>
    </row>
    <row r="595" spans="2:6" x14ac:dyDescent="0.2">
      <c r="B595" s="17"/>
      <c r="F595" s="17"/>
    </row>
    <row r="596" spans="2:6" x14ac:dyDescent="0.2">
      <c r="B596" s="17"/>
      <c r="F596" s="17"/>
    </row>
    <row r="597" spans="2:6" x14ac:dyDescent="0.2">
      <c r="B597" s="17"/>
      <c r="F597" s="17"/>
    </row>
    <row r="598" spans="2:6" x14ac:dyDescent="0.2">
      <c r="B598" s="17"/>
      <c r="F598" s="17"/>
    </row>
    <row r="599" spans="2:6" x14ac:dyDescent="0.2">
      <c r="B599" s="17"/>
      <c r="F599" s="17"/>
    </row>
    <row r="600" spans="2:6" x14ac:dyDescent="0.2">
      <c r="B600" s="17"/>
      <c r="F600" s="17"/>
    </row>
    <row r="601" spans="2:6" x14ac:dyDescent="0.2">
      <c r="B601" s="17"/>
      <c r="F601" s="17"/>
    </row>
    <row r="602" spans="2:6" x14ac:dyDescent="0.2">
      <c r="B602" s="17"/>
      <c r="F602" s="17"/>
    </row>
    <row r="603" spans="2:6" x14ac:dyDescent="0.2">
      <c r="B603" s="17"/>
      <c r="F603" s="17"/>
    </row>
    <row r="604" spans="2:6" x14ac:dyDescent="0.2">
      <c r="B604" s="17"/>
      <c r="F604" s="17"/>
    </row>
    <row r="605" spans="2:6" x14ac:dyDescent="0.2">
      <c r="B605" s="17"/>
      <c r="F605" s="17"/>
    </row>
    <row r="606" spans="2:6" x14ac:dyDescent="0.2">
      <c r="B606" s="17"/>
      <c r="F606" s="17"/>
    </row>
    <row r="607" spans="2:6" x14ac:dyDescent="0.2">
      <c r="B607" s="17"/>
      <c r="F607" s="17"/>
    </row>
    <row r="608" spans="2:6" x14ac:dyDescent="0.2">
      <c r="B608" s="17"/>
      <c r="F608" s="17"/>
    </row>
    <row r="609" spans="2:6" x14ac:dyDescent="0.2">
      <c r="B609" s="17"/>
      <c r="F609" s="17"/>
    </row>
    <row r="610" spans="2:6" x14ac:dyDescent="0.2">
      <c r="B610" s="17"/>
      <c r="F610" s="17"/>
    </row>
    <row r="611" spans="2:6" x14ac:dyDescent="0.2">
      <c r="B611" s="17"/>
      <c r="F611" s="17"/>
    </row>
    <row r="612" spans="2:6" x14ac:dyDescent="0.2">
      <c r="B612" s="17"/>
      <c r="F612" s="17"/>
    </row>
    <row r="613" spans="2:6" x14ac:dyDescent="0.2">
      <c r="B613" s="17"/>
      <c r="F613" s="17"/>
    </row>
    <row r="614" spans="2:6" x14ac:dyDescent="0.2">
      <c r="B614" s="17"/>
      <c r="F614" s="17"/>
    </row>
    <row r="615" spans="2:6" x14ac:dyDescent="0.2">
      <c r="B615" s="17"/>
      <c r="F615" s="17"/>
    </row>
    <row r="616" spans="2:6" x14ac:dyDescent="0.2">
      <c r="B616" s="17"/>
      <c r="F616" s="17"/>
    </row>
    <row r="617" spans="2:6" x14ac:dyDescent="0.2">
      <c r="B617" s="17"/>
      <c r="F617" s="17"/>
    </row>
    <row r="618" spans="2:6" x14ac:dyDescent="0.2">
      <c r="B618" s="17"/>
      <c r="F618" s="17"/>
    </row>
    <row r="619" spans="2:6" x14ac:dyDescent="0.2">
      <c r="B619" s="17"/>
      <c r="F619" s="17"/>
    </row>
    <row r="620" spans="2:6" x14ac:dyDescent="0.2">
      <c r="B620" s="17"/>
      <c r="F620" s="17"/>
    </row>
    <row r="621" spans="2:6" x14ac:dyDescent="0.2">
      <c r="B621" s="17"/>
      <c r="F621" s="17"/>
    </row>
    <row r="622" spans="2:6" x14ac:dyDescent="0.2">
      <c r="B622" s="17"/>
      <c r="F622" s="17"/>
    </row>
    <row r="623" spans="2:6" x14ac:dyDescent="0.2">
      <c r="B623" s="17"/>
      <c r="F623" s="17"/>
    </row>
    <row r="624" spans="2:6" x14ac:dyDescent="0.2">
      <c r="B624" s="17"/>
      <c r="F624" s="17"/>
    </row>
    <row r="625" spans="2:6" x14ac:dyDescent="0.2">
      <c r="B625" s="17"/>
      <c r="F625" s="17"/>
    </row>
    <row r="626" spans="2:6" x14ac:dyDescent="0.2">
      <c r="B626" s="17"/>
      <c r="F626" s="17"/>
    </row>
    <row r="627" spans="2:6" x14ac:dyDescent="0.2">
      <c r="B627" s="17"/>
      <c r="F627" s="17"/>
    </row>
    <row r="628" spans="2:6" x14ac:dyDescent="0.2">
      <c r="B628" s="17"/>
      <c r="F628" s="17"/>
    </row>
    <row r="629" spans="2:6" x14ac:dyDescent="0.2">
      <c r="B629" s="17"/>
      <c r="F629" s="17"/>
    </row>
    <row r="630" spans="2:6" x14ac:dyDescent="0.2">
      <c r="B630" s="17"/>
      <c r="F630" s="17"/>
    </row>
    <row r="631" spans="2:6" x14ac:dyDescent="0.2">
      <c r="B631" s="17"/>
      <c r="F631" s="17"/>
    </row>
    <row r="632" spans="2:6" x14ac:dyDescent="0.2">
      <c r="B632" s="17"/>
      <c r="F632" s="17"/>
    </row>
    <row r="633" spans="2:6" x14ac:dyDescent="0.2">
      <c r="B633" s="17"/>
      <c r="F633" s="17"/>
    </row>
    <row r="634" spans="2:6" x14ac:dyDescent="0.2">
      <c r="B634" s="17"/>
      <c r="F634" s="17"/>
    </row>
    <row r="635" spans="2:6" x14ac:dyDescent="0.2">
      <c r="B635" s="17"/>
      <c r="F635" s="17"/>
    </row>
    <row r="636" spans="2:6" x14ac:dyDescent="0.2">
      <c r="B636" s="17"/>
      <c r="F636" s="17"/>
    </row>
    <row r="637" spans="2:6" x14ac:dyDescent="0.2">
      <c r="B637" s="17"/>
      <c r="F637" s="17"/>
    </row>
    <row r="638" spans="2:6" x14ac:dyDescent="0.2">
      <c r="B638" s="17"/>
      <c r="F638" s="17"/>
    </row>
    <row r="639" spans="2:6" x14ac:dyDescent="0.2">
      <c r="B639" s="17"/>
      <c r="F639" s="17"/>
    </row>
    <row r="640" spans="2:6" x14ac:dyDescent="0.2">
      <c r="B640" s="17"/>
      <c r="F640" s="17"/>
    </row>
    <row r="641" spans="2:6" x14ac:dyDescent="0.2">
      <c r="B641" s="17"/>
      <c r="F641" s="17"/>
    </row>
    <row r="642" spans="2:6" x14ac:dyDescent="0.2">
      <c r="B642" s="17"/>
      <c r="F642" s="17"/>
    </row>
    <row r="643" spans="2:6" x14ac:dyDescent="0.2">
      <c r="B643" s="17"/>
      <c r="F643" s="17"/>
    </row>
    <row r="644" spans="2:6" x14ac:dyDescent="0.2">
      <c r="B644" s="17"/>
      <c r="F644" s="17"/>
    </row>
    <row r="645" spans="2:6" x14ac:dyDescent="0.2">
      <c r="B645" s="17"/>
      <c r="F645" s="17"/>
    </row>
    <row r="646" spans="2:6" x14ac:dyDescent="0.2">
      <c r="B646" s="17"/>
      <c r="F646" s="17"/>
    </row>
    <row r="647" spans="2:6" x14ac:dyDescent="0.2">
      <c r="B647" s="17"/>
      <c r="F647" s="17"/>
    </row>
    <row r="648" spans="2:6" x14ac:dyDescent="0.2">
      <c r="B648" s="17"/>
      <c r="F648" s="17"/>
    </row>
    <row r="649" spans="2:6" x14ac:dyDescent="0.2">
      <c r="B649" s="17"/>
      <c r="F649" s="17"/>
    </row>
    <row r="650" spans="2:6" x14ac:dyDescent="0.2">
      <c r="B650" s="17"/>
      <c r="F650" s="17"/>
    </row>
    <row r="651" spans="2:6" x14ac:dyDescent="0.2">
      <c r="B651" s="17"/>
      <c r="F651" s="17"/>
    </row>
    <row r="652" spans="2:6" x14ac:dyDescent="0.2">
      <c r="B652" s="17"/>
      <c r="F652" s="17"/>
    </row>
    <row r="653" spans="2:6" x14ac:dyDescent="0.2">
      <c r="B653" s="17"/>
      <c r="F653" s="17"/>
    </row>
    <row r="654" spans="2:6" x14ac:dyDescent="0.2">
      <c r="B654" s="17"/>
      <c r="F654" s="17"/>
    </row>
    <row r="655" spans="2:6" x14ac:dyDescent="0.2">
      <c r="B655" s="17"/>
      <c r="F655" s="17"/>
    </row>
    <row r="656" spans="2:6" x14ac:dyDescent="0.2">
      <c r="B656" s="17"/>
      <c r="F656" s="17"/>
    </row>
    <row r="657" spans="2:6" x14ac:dyDescent="0.2">
      <c r="B657" s="17"/>
      <c r="F657" s="17"/>
    </row>
    <row r="658" spans="2:6" x14ac:dyDescent="0.2">
      <c r="B658" s="17"/>
      <c r="F658" s="17"/>
    </row>
    <row r="659" spans="2:6" x14ac:dyDescent="0.2">
      <c r="B659" s="17"/>
      <c r="F659" s="17"/>
    </row>
    <row r="660" spans="2:6" x14ac:dyDescent="0.2">
      <c r="B660" s="17"/>
      <c r="F660" s="17"/>
    </row>
    <row r="661" spans="2:6" x14ac:dyDescent="0.2">
      <c r="B661" s="17"/>
      <c r="F661" s="17"/>
    </row>
    <row r="662" spans="2:6" x14ac:dyDescent="0.2">
      <c r="B662" s="17"/>
      <c r="F662" s="17"/>
    </row>
    <row r="663" spans="2:6" x14ac:dyDescent="0.2">
      <c r="B663" s="17"/>
      <c r="F663" s="17"/>
    </row>
    <row r="664" spans="2:6" x14ac:dyDescent="0.2">
      <c r="B664" s="17"/>
      <c r="F664" s="17"/>
    </row>
    <row r="665" spans="2:6" x14ac:dyDescent="0.2">
      <c r="B665" s="17"/>
      <c r="F665" s="17"/>
    </row>
    <row r="666" spans="2:6" x14ac:dyDescent="0.2">
      <c r="B666" s="17"/>
      <c r="F666" s="17"/>
    </row>
    <row r="667" spans="2:6" x14ac:dyDescent="0.2">
      <c r="B667" s="17"/>
      <c r="F667" s="17"/>
    </row>
    <row r="668" spans="2:6" x14ac:dyDescent="0.2">
      <c r="B668" s="17"/>
      <c r="F668" s="17"/>
    </row>
    <row r="669" spans="2:6" x14ac:dyDescent="0.2">
      <c r="B669" s="17"/>
      <c r="F669" s="17"/>
    </row>
    <row r="670" spans="2:6" x14ac:dyDescent="0.2">
      <c r="B670" s="17"/>
      <c r="F670" s="17"/>
    </row>
    <row r="671" spans="2:6" x14ac:dyDescent="0.2">
      <c r="B671" s="17"/>
      <c r="F671" s="17"/>
    </row>
    <row r="672" spans="2:6" x14ac:dyDescent="0.2">
      <c r="B672" s="17"/>
      <c r="F672" s="17"/>
    </row>
    <row r="673" spans="2:6" x14ac:dyDescent="0.2">
      <c r="B673" s="17"/>
      <c r="F673" s="17"/>
    </row>
    <row r="674" spans="2:6" x14ac:dyDescent="0.2">
      <c r="B674" s="17"/>
      <c r="F674" s="17"/>
    </row>
    <row r="675" spans="2:6" x14ac:dyDescent="0.2">
      <c r="B675" s="17"/>
      <c r="F675" s="17"/>
    </row>
    <row r="676" spans="2:6" x14ac:dyDescent="0.2">
      <c r="B676" s="17"/>
      <c r="F676" s="17"/>
    </row>
    <row r="677" spans="2:6" x14ac:dyDescent="0.2">
      <c r="B677" s="17"/>
      <c r="F677" s="17"/>
    </row>
    <row r="678" spans="2:6" x14ac:dyDescent="0.2">
      <c r="B678" s="17"/>
      <c r="F678" s="17"/>
    </row>
    <row r="679" spans="2:6" x14ac:dyDescent="0.2">
      <c r="B679" s="17"/>
      <c r="F679" s="17"/>
    </row>
    <row r="680" spans="2:6" x14ac:dyDescent="0.2">
      <c r="B680" s="17"/>
      <c r="F680" s="17"/>
    </row>
    <row r="681" spans="2:6" x14ac:dyDescent="0.2">
      <c r="B681" s="17"/>
      <c r="F681" s="17"/>
    </row>
    <row r="682" spans="2:6" x14ac:dyDescent="0.2">
      <c r="B682" s="17"/>
      <c r="F682" s="17"/>
    </row>
    <row r="683" spans="2:6" x14ac:dyDescent="0.2">
      <c r="B683" s="17"/>
      <c r="F683" s="17"/>
    </row>
    <row r="684" spans="2:6" x14ac:dyDescent="0.2">
      <c r="B684" s="17"/>
      <c r="F684" s="17"/>
    </row>
    <row r="685" spans="2:6" x14ac:dyDescent="0.2">
      <c r="B685" s="17"/>
      <c r="F685" s="17"/>
    </row>
    <row r="686" spans="2:6" x14ac:dyDescent="0.2">
      <c r="B686" s="17"/>
      <c r="F686" s="17"/>
    </row>
    <row r="687" spans="2:6" x14ac:dyDescent="0.2">
      <c r="B687" s="17"/>
      <c r="F687" s="17"/>
    </row>
    <row r="688" spans="2:6" x14ac:dyDescent="0.2">
      <c r="B688" s="17"/>
      <c r="F688" s="17"/>
    </row>
    <row r="689" spans="2:6" x14ac:dyDescent="0.2">
      <c r="B689" s="17"/>
      <c r="F689" s="17"/>
    </row>
    <row r="690" spans="2:6" x14ac:dyDescent="0.2">
      <c r="B690" s="17"/>
      <c r="F690" s="17"/>
    </row>
    <row r="691" spans="2:6" x14ac:dyDescent="0.2">
      <c r="B691" s="17"/>
      <c r="F691" s="17"/>
    </row>
    <row r="692" spans="2:6" x14ac:dyDescent="0.2">
      <c r="B692" s="17"/>
      <c r="F692" s="17"/>
    </row>
    <row r="693" spans="2:6" x14ac:dyDescent="0.2">
      <c r="B693" s="17"/>
      <c r="F693" s="17"/>
    </row>
    <row r="694" spans="2:6" x14ac:dyDescent="0.2">
      <c r="B694" s="17"/>
      <c r="F694" s="17"/>
    </row>
    <row r="695" spans="2:6" x14ac:dyDescent="0.2">
      <c r="B695" s="17"/>
      <c r="F695" s="17"/>
    </row>
    <row r="696" spans="2:6" x14ac:dyDescent="0.2">
      <c r="B696" s="17"/>
      <c r="F696" s="17"/>
    </row>
    <row r="697" spans="2:6" x14ac:dyDescent="0.2">
      <c r="B697" s="17"/>
      <c r="F697" s="17"/>
    </row>
    <row r="698" spans="2:6" x14ac:dyDescent="0.2">
      <c r="B698" s="17"/>
      <c r="F698" s="17"/>
    </row>
    <row r="699" spans="2:6" x14ac:dyDescent="0.2">
      <c r="B699" s="17"/>
      <c r="F699" s="17"/>
    </row>
    <row r="700" spans="2:6" x14ac:dyDescent="0.2">
      <c r="B700" s="17"/>
      <c r="F700" s="17"/>
    </row>
    <row r="701" spans="2:6" x14ac:dyDescent="0.2">
      <c r="B701" s="17"/>
      <c r="F701" s="17"/>
    </row>
    <row r="702" spans="2:6" x14ac:dyDescent="0.2">
      <c r="B702" s="17"/>
      <c r="F702" s="17"/>
    </row>
    <row r="703" spans="2:6" x14ac:dyDescent="0.2">
      <c r="B703" s="17"/>
      <c r="F703" s="17"/>
    </row>
    <row r="704" spans="2:6" x14ac:dyDescent="0.2">
      <c r="B704" s="17"/>
      <c r="F704" s="17"/>
    </row>
    <row r="705" spans="2:6" x14ac:dyDescent="0.2">
      <c r="B705" s="17"/>
      <c r="F705" s="17"/>
    </row>
    <row r="706" spans="2:6" x14ac:dyDescent="0.2">
      <c r="B706" s="17"/>
      <c r="F706" s="17"/>
    </row>
    <row r="707" spans="2:6" x14ac:dyDescent="0.2">
      <c r="B707" s="17"/>
      <c r="F707" s="17"/>
    </row>
    <row r="708" spans="2:6" x14ac:dyDescent="0.2">
      <c r="B708" s="17"/>
      <c r="F708" s="17"/>
    </row>
    <row r="709" spans="2:6" x14ac:dyDescent="0.2">
      <c r="B709" s="17"/>
      <c r="F709" s="17"/>
    </row>
    <row r="710" spans="2:6" x14ac:dyDescent="0.2">
      <c r="B710" s="17"/>
      <c r="F710" s="17"/>
    </row>
    <row r="711" spans="2:6" x14ac:dyDescent="0.2">
      <c r="B711" s="17"/>
      <c r="F711" s="17"/>
    </row>
    <row r="712" spans="2:6" x14ac:dyDescent="0.2">
      <c r="B712" s="17"/>
      <c r="F712" s="17"/>
    </row>
    <row r="713" spans="2:6" x14ac:dyDescent="0.2">
      <c r="B713" s="17"/>
      <c r="F713" s="17"/>
    </row>
    <row r="714" spans="2:6" x14ac:dyDescent="0.2">
      <c r="B714" s="17"/>
      <c r="F714" s="17"/>
    </row>
    <row r="715" spans="2:6" x14ac:dyDescent="0.2">
      <c r="B715" s="17"/>
      <c r="F715" s="17"/>
    </row>
    <row r="716" spans="2:6" x14ac:dyDescent="0.2">
      <c r="B716" s="17"/>
      <c r="F716" s="17"/>
    </row>
    <row r="717" spans="2:6" x14ac:dyDescent="0.2">
      <c r="B717" s="17"/>
      <c r="F717" s="17"/>
    </row>
    <row r="718" spans="2:6" x14ac:dyDescent="0.2">
      <c r="B718" s="17"/>
      <c r="F718" s="17"/>
    </row>
    <row r="719" spans="2:6" x14ac:dyDescent="0.2">
      <c r="B719" s="17"/>
      <c r="F719" s="17"/>
    </row>
    <row r="720" spans="2:6" x14ac:dyDescent="0.2">
      <c r="B720" s="17"/>
      <c r="F720" s="17"/>
    </row>
    <row r="721" spans="2:6" x14ac:dyDescent="0.2">
      <c r="B721" s="17"/>
      <c r="F721" s="17"/>
    </row>
    <row r="722" spans="2:6" x14ac:dyDescent="0.2">
      <c r="B722" s="17"/>
      <c r="F722" s="17"/>
    </row>
    <row r="723" spans="2:6" x14ac:dyDescent="0.2">
      <c r="B723" s="17"/>
      <c r="F723" s="17"/>
    </row>
    <row r="724" spans="2:6" x14ac:dyDescent="0.2">
      <c r="B724" s="17"/>
      <c r="F724" s="17"/>
    </row>
    <row r="725" spans="2:6" x14ac:dyDescent="0.2">
      <c r="B725" s="17"/>
      <c r="F725" s="17"/>
    </row>
    <row r="726" spans="2:6" x14ac:dyDescent="0.2">
      <c r="B726" s="17"/>
      <c r="F726" s="17"/>
    </row>
    <row r="727" spans="2:6" x14ac:dyDescent="0.2">
      <c r="B727" s="17"/>
      <c r="F727" s="17"/>
    </row>
    <row r="728" spans="2:6" x14ac:dyDescent="0.2">
      <c r="B728" s="17"/>
      <c r="F728" s="17"/>
    </row>
    <row r="729" spans="2:6" x14ac:dyDescent="0.2">
      <c r="B729" s="17"/>
      <c r="F729" s="17"/>
    </row>
    <row r="730" spans="2:6" x14ac:dyDescent="0.2">
      <c r="B730" s="17"/>
      <c r="F730" s="17"/>
    </row>
    <row r="731" spans="2:6" x14ac:dyDescent="0.2">
      <c r="B731" s="17"/>
      <c r="F731" s="17"/>
    </row>
    <row r="732" spans="2:6" x14ac:dyDescent="0.2">
      <c r="B732" s="17"/>
      <c r="F732" s="17"/>
    </row>
    <row r="733" spans="2:6" x14ac:dyDescent="0.2">
      <c r="B733" s="17"/>
      <c r="F733" s="17"/>
    </row>
    <row r="734" spans="2:6" x14ac:dyDescent="0.2">
      <c r="B734" s="17"/>
      <c r="F734" s="17"/>
    </row>
    <row r="735" spans="2:6" x14ac:dyDescent="0.2">
      <c r="B735" s="17"/>
      <c r="F735" s="17"/>
    </row>
    <row r="736" spans="2:6" x14ac:dyDescent="0.2">
      <c r="B736" s="17"/>
      <c r="F736" s="17"/>
    </row>
    <row r="737" spans="2:6" x14ac:dyDescent="0.2">
      <c r="B737" s="17"/>
      <c r="F737" s="17"/>
    </row>
    <row r="738" spans="2:6" x14ac:dyDescent="0.2">
      <c r="B738" s="17"/>
      <c r="F738" s="17"/>
    </row>
    <row r="739" spans="2:6" x14ac:dyDescent="0.2">
      <c r="B739" s="17"/>
      <c r="F739" s="17"/>
    </row>
    <row r="740" spans="2:6" x14ac:dyDescent="0.2">
      <c r="B740" s="17"/>
      <c r="F740" s="17"/>
    </row>
    <row r="741" spans="2:6" x14ac:dyDescent="0.2">
      <c r="B741" s="17"/>
      <c r="F741" s="17"/>
    </row>
    <row r="742" spans="2:6" x14ac:dyDescent="0.2">
      <c r="B742" s="17"/>
      <c r="F742" s="17"/>
    </row>
    <row r="743" spans="2:6" x14ac:dyDescent="0.2">
      <c r="B743" s="17"/>
      <c r="F743" s="17"/>
    </row>
    <row r="744" spans="2:6" x14ac:dyDescent="0.2">
      <c r="B744" s="17"/>
      <c r="F744" s="17"/>
    </row>
    <row r="745" spans="2:6" x14ac:dyDescent="0.2">
      <c r="B745" s="17"/>
      <c r="F745" s="17"/>
    </row>
    <row r="746" spans="2:6" x14ac:dyDescent="0.2">
      <c r="B746" s="17"/>
      <c r="F746" s="17"/>
    </row>
    <row r="747" spans="2:6" x14ac:dyDescent="0.2">
      <c r="B747" s="17"/>
      <c r="F747" s="17"/>
    </row>
    <row r="748" spans="2:6" x14ac:dyDescent="0.2">
      <c r="B748" s="17"/>
      <c r="F748" s="17"/>
    </row>
    <row r="749" spans="2:6" x14ac:dyDescent="0.2">
      <c r="B749" s="17"/>
      <c r="F749" s="17"/>
    </row>
    <row r="750" spans="2:6" x14ac:dyDescent="0.2">
      <c r="B750" s="17"/>
      <c r="F750" s="17"/>
    </row>
    <row r="751" spans="2:6" x14ac:dyDescent="0.2">
      <c r="B751" s="17"/>
      <c r="F751" s="17"/>
    </row>
    <row r="752" spans="2:6" x14ac:dyDescent="0.2">
      <c r="B752" s="17"/>
      <c r="F752" s="17"/>
    </row>
    <row r="753" spans="2:6" x14ac:dyDescent="0.2">
      <c r="B753" s="17"/>
      <c r="F753" s="17"/>
    </row>
    <row r="754" spans="2:6" x14ac:dyDescent="0.2">
      <c r="B754" s="17"/>
      <c r="F754" s="17"/>
    </row>
    <row r="755" spans="2:6" x14ac:dyDescent="0.2">
      <c r="B755" s="17"/>
      <c r="F755" s="17"/>
    </row>
    <row r="756" spans="2:6" x14ac:dyDescent="0.2">
      <c r="B756" s="17"/>
      <c r="F756" s="17"/>
    </row>
    <row r="757" spans="2:6" x14ac:dyDescent="0.2">
      <c r="B757" s="17"/>
      <c r="F757" s="17"/>
    </row>
    <row r="758" spans="2:6" x14ac:dyDescent="0.2">
      <c r="B758" s="17"/>
      <c r="F758" s="17"/>
    </row>
    <row r="759" spans="2:6" x14ac:dyDescent="0.2">
      <c r="B759" s="17"/>
      <c r="F759" s="17"/>
    </row>
    <row r="760" spans="2:6" x14ac:dyDescent="0.2">
      <c r="B760" s="17"/>
      <c r="F760" s="17"/>
    </row>
    <row r="761" spans="2:6" x14ac:dyDescent="0.2">
      <c r="B761" s="17"/>
      <c r="F761" s="17"/>
    </row>
    <row r="762" spans="2:6" x14ac:dyDescent="0.2">
      <c r="B762" s="17"/>
      <c r="F762" s="17"/>
    </row>
    <row r="763" spans="2:6" x14ac:dyDescent="0.2">
      <c r="B763" s="17"/>
      <c r="F763" s="17"/>
    </row>
    <row r="764" spans="2:6" x14ac:dyDescent="0.2">
      <c r="B764" s="17"/>
      <c r="F764" s="17"/>
    </row>
    <row r="765" spans="2:6" x14ac:dyDescent="0.2">
      <c r="B765" s="17"/>
      <c r="F765" s="17"/>
    </row>
    <row r="766" spans="2:6" x14ac:dyDescent="0.2">
      <c r="B766" s="17"/>
      <c r="F766" s="17"/>
    </row>
    <row r="767" spans="2:6" x14ac:dyDescent="0.2">
      <c r="B767" s="17"/>
      <c r="F767" s="17"/>
    </row>
    <row r="768" spans="2:6" x14ac:dyDescent="0.2">
      <c r="B768" s="17"/>
      <c r="F768" s="17"/>
    </row>
    <row r="769" spans="2:6" x14ac:dyDescent="0.2">
      <c r="B769" s="17"/>
      <c r="F769" s="17"/>
    </row>
    <row r="770" spans="2:6" x14ac:dyDescent="0.2">
      <c r="B770" s="17"/>
      <c r="F770" s="17"/>
    </row>
    <row r="771" spans="2:6" x14ac:dyDescent="0.2">
      <c r="B771" s="17"/>
      <c r="F771" s="17"/>
    </row>
    <row r="772" spans="2:6" x14ac:dyDescent="0.2">
      <c r="B772" s="17"/>
      <c r="F772" s="17"/>
    </row>
    <row r="773" spans="2:6" x14ac:dyDescent="0.2">
      <c r="B773" s="17"/>
      <c r="F773" s="17"/>
    </row>
    <row r="774" spans="2:6" x14ac:dyDescent="0.2">
      <c r="B774" s="17"/>
      <c r="F774" s="17"/>
    </row>
    <row r="775" spans="2:6" x14ac:dyDescent="0.2">
      <c r="B775" s="17"/>
      <c r="F775" s="17"/>
    </row>
    <row r="776" spans="2:6" x14ac:dyDescent="0.2">
      <c r="B776" s="17"/>
      <c r="F776" s="17"/>
    </row>
    <row r="777" spans="2:6" x14ac:dyDescent="0.2">
      <c r="B777" s="17"/>
      <c r="F777" s="17"/>
    </row>
    <row r="778" spans="2:6" x14ac:dyDescent="0.2">
      <c r="B778" s="17"/>
      <c r="F778" s="17"/>
    </row>
    <row r="779" spans="2:6" x14ac:dyDescent="0.2">
      <c r="B779" s="17"/>
      <c r="F779" s="17"/>
    </row>
    <row r="780" spans="2:6" x14ac:dyDescent="0.2">
      <c r="B780" s="17"/>
      <c r="F780" s="17"/>
    </row>
    <row r="781" spans="2:6" x14ac:dyDescent="0.2">
      <c r="B781" s="17"/>
      <c r="F781" s="17"/>
    </row>
    <row r="782" spans="2:6" x14ac:dyDescent="0.2">
      <c r="B782" s="17"/>
      <c r="F782" s="17"/>
    </row>
    <row r="783" spans="2:6" x14ac:dyDescent="0.2">
      <c r="B783" s="17"/>
      <c r="F783" s="17"/>
    </row>
    <row r="784" spans="2:6" x14ac:dyDescent="0.2">
      <c r="B784" s="17"/>
      <c r="F784" s="17"/>
    </row>
    <row r="785" spans="2:6" x14ac:dyDescent="0.2">
      <c r="B785" s="17"/>
      <c r="F785" s="17"/>
    </row>
    <row r="786" spans="2:6" x14ac:dyDescent="0.2">
      <c r="B786" s="17"/>
      <c r="F786" s="17"/>
    </row>
    <row r="787" spans="2:6" x14ac:dyDescent="0.2">
      <c r="B787" s="17"/>
      <c r="F787" s="17"/>
    </row>
    <row r="788" spans="2:6" x14ac:dyDescent="0.2">
      <c r="B788" s="17"/>
      <c r="F788" s="17"/>
    </row>
    <row r="789" spans="2:6" x14ac:dyDescent="0.2">
      <c r="B789" s="17"/>
      <c r="F789" s="17"/>
    </row>
    <row r="790" spans="2:6" x14ac:dyDescent="0.2">
      <c r="B790" s="17"/>
      <c r="F790" s="17"/>
    </row>
    <row r="791" spans="2:6" x14ac:dyDescent="0.2">
      <c r="B791" s="17"/>
      <c r="F791" s="17"/>
    </row>
    <row r="792" spans="2:6" x14ac:dyDescent="0.2">
      <c r="B792" s="17"/>
      <c r="F792" s="17"/>
    </row>
    <row r="793" spans="2:6" x14ac:dyDescent="0.2">
      <c r="B793" s="17"/>
      <c r="F793" s="17"/>
    </row>
    <row r="794" spans="2:6" x14ac:dyDescent="0.2">
      <c r="B794" s="17"/>
      <c r="F794" s="17"/>
    </row>
    <row r="795" spans="2:6" x14ac:dyDescent="0.2">
      <c r="B795" s="17"/>
      <c r="F795" s="17"/>
    </row>
    <row r="796" spans="2:6" x14ac:dyDescent="0.2">
      <c r="B796" s="17"/>
      <c r="F796" s="17"/>
    </row>
    <row r="797" spans="2:6" x14ac:dyDescent="0.2">
      <c r="B797" s="17"/>
      <c r="F797" s="17"/>
    </row>
    <row r="798" spans="2:6" x14ac:dyDescent="0.2">
      <c r="B798" s="17"/>
      <c r="F798" s="17"/>
    </row>
    <row r="799" spans="2:6" x14ac:dyDescent="0.2">
      <c r="B799" s="17"/>
      <c r="F799" s="17"/>
    </row>
    <row r="800" spans="2:6" x14ac:dyDescent="0.2">
      <c r="B800" s="17"/>
      <c r="F800" s="17"/>
    </row>
    <row r="801" spans="2:6" x14ac:dyDescent="0.2">
      <c r="B801" s="17"/>
      <c r="F801" s="17"/>
    </row>
    <row r="802" spans="2:6" x14ac:dyDescent="0.2">
      <c r="B802" s="17"/>
      <c r="F802" s="17"/>
    </row>
    <row r="803" spans="2:6" x14ac:dyDescent="0.2">
      <c r="B803" s="17"/>
      <c r="F803" s="17"/>
    </row>
    <row r="804" spans="2:6" x14ac:dyDescent="0.2">
      <c r="B804" s="17"/>
      <c r="F804" s="17"/>
    </row>
    <row r="805" spans="2:6" x14ac:dyDescent="0.2">
      <c r="B805" s="17"/>
      <c r="F805" s="17"/>
    </row>
    <row r="806" spans="2:6" x14ac:dyDescent="0.2">
      <c r="B806" s="17"/>
      <c r="F806" s="17"/>
    </row>
    <row r="807" spans="2:6" x14ac:dyDescent="0.2">
      <c r="B807" s="17"/>
      <c r="F807" s="17"/>
    </row>
    <row r="808" spans="2:6" x14ac:dyDescent="0.2">
      <c r="B808" s="17"/>
      <c r="F808" s="17"/>
    </row>
    <row r="809" spans="2:6" x14ac:dyDescent="0.2">
      <c r="B809" s="17"/>
      <c r="F809" s="17"/>
    </row>
    <row r="810" spans="2:6" x14ac:dyDescent="0.2">
      <c r="B810" s="17"/>
      <c r="F810" s="17"/>
    </row>
    <row r="811" spans="2:6" x14ac:dyDescent="0.2">
      <c r="B811" s="17"/>
      <c r="F811" s="17"/>
    </row>
    <row r="812" spans="2:6" x14ac:dyDescent="0.2">
      <c r="B812" s="17"/>
      <c r="F812" s="17"/>
    </row>
    <row r="813" spans="2:6" x14ac:dyDescent="0.2">
      <c r="B813" s="17"/>
      <c r="F813" s="17"/>
    </row>
    <row r="814" spans="2:6" x14ac:dyDescent="0.2">
      <c r="B814" s="17"/>
      <c r="F814" s="17"/>
    </row>
    <row r="815" spans="2:6" x14ac:dyDescent="0.2">
      <c r="B815" s="17"/>
      <c r="F815" s="17"/>
    </row>
    <row r="816" spans="2:6" x14ac:dyDescent="0.2">
      <c r="B816" s="17"/>
      <c r="F816" s="17"/>
    </row>
    <row r="817" spans="2:6" x14ac:dyDescent="0.2">
      <c r="B817" s="17"/>
      <c r="F817" s="17"/>
    </row>
    <row r="818" spans="2:6" x14ac:dyDescent="0.2">
      <c r="B818" s="17"/>
      <c r="F818" s="17"/>
    </row>
    <row r="819" spans="2:6" x14ac:dyDescent="0.2">
      <c r="B819" s="17"/>
      <c r="F819" s="17"/>
    </row>
    <row r="820" spans="2:6" x14ac:dyDescent="0.2">
      <c r="B820" s="17"/>
      <c r="F820" s="17"/>
    </row>
    <row r="821" spans="2:6" x14ac:dyDescent="0.2">
      <c r="B821" s="17"/>
      <c r="F821" s="17"/>
    </row>
    <row r="822" spans="2:6" x14ac:dyDescent="0.2">
      <c r="B822" s="17"/>
      <c r="F822" s="17"/>
    </row>
    <row r="823" spans="2:6" x14ac:dyDescent="0.2">
      <c r="B823" s="17"/>
      <c r="F823" s="17"/>
    </row>
    <row r="824" spans="2:6" x14ac:dyDescent="0.2">
      <c r="B824" s="17"/>
      <c r="F824" s="17"/>
    </row>
    <row r="825" spans="2:6" x14ac:dyDescent="0.2">
      <c r="B825" s="17"/>
      <c r="F825" s="17"/>
    </row>
    <row r="826" spans="2:6" x14ac:dyDescent="0.2">
      <c r="B826" s="17"/>
      <c r="F826" s="17"/>
    </row>
    <row r="827" spans="2:6" x14ac:dyDescent="0.2">
      <c r="B827" s="17"/>
      <c r="F827" s="17"/>
    </row>
    <row r="828" spans="2:6" x14ac:dyDescent="0.2">
      <c r="B828" s="17"/>
      <c r="F828" s="17"/>
    </row>
    <row r="829" spans="2:6" x14ac:dyDescent="0.2">
      <c r="B829" s="17"/>
      <c r="F829" s="17"/>
    </row>
    <row r="830" spans="2:6" x14ac:dyDescent="0.2">
      <c r="B830" s="17"/>
      <c r="F830" s="17"/>
    </row>
    <row r="831" spans="2:6" x14ac:dyDescent="0.2">
      <c r="B831" s="17"/>
      <c r="F831" s="17"/>
    </row>
    <row r="832" spans="2:6" x14ac:dyDescent="0.2">
      <c r="B832" s="17"/>
      <c r="F832" s="17"/>
    </row>
    <row r="833" spans="2:6" x14ac:dyDescent="0.2">
      <c r="B833" s="17"/>
      <c r="F833" s="17"/>
    </row>
    <row r="834" spans="2:6" x14ac:dyDescent="0.2">
      <c r="B834" s="17"/>
      <c r="F834" s="17"/>
    </row>
    <row r="835" spans="2:6" x14ac:dyDescent="0.2">
      <c r="B835" s="17"/>
      <c r="F835" s="17"/>
    </row>
    <row r="836" spans="2:6" x14ac:dyDescent="0.2">
      <c r="B836" s="17"/>
      <c r="F836" s="17"/>
    </row>
    <row r="837" spans="2:6" x14ac:dyDescent="0.2">
      <c r="B837" s="17"/>
      <c r="F837" s="17"/>
    </row>
    <row r="838" spans="2:6" x14ac:dyDescent="0.2">
      <c r="B838" s="17"/>
      <c r="F838" s="17"/>
    </row>
    <row r="839" spans="2:6" x14ac:dyDescent="0.2">
      <c r="B839" s="17"/>
      <c r="F839" s="17"/>
    </row>
    <row r="840" spans="2:6" x14ac:dyDescent="0.2">
      <c r="B840" s="17"/>
      <c r="F840" s="17"/>
    </row>
    <row r="841" spans="2:6" x14ac:dyDescent="0.2">
      <c r="B841" s="17"/>
      <c r="F841" s="17"/>
    </row>
    <row r="842" spans="2:6" x14ac:dyDescent="0.2">
      <c r="B842" s="17"/>
      <c r="F842" s="17"/>
    </row>
    <row r="843" spans="2:6" x14ac:dyDescent="0.2">
      <c r="B843" s="17"/>
      <c r="F843" s="17"/>
    </row>
    <row r="844" spans="2:6" x14ac:dyDescent="0.2">
      <c r="B844" s="17"/>
      <c r="F844" s="17"/>
    </row>
    <row r="845" spans="2:6" x14ac:dyDescent="0.2">
      <c r="B845" s="17"/>
      <c r="F845" s="17"/>
    </row>
    <row r="846" spans="2:6" x14ac:dyDescent="0.2">
      <c r="B846" s="17"/>
      <c r="F846" s="17"/>
    </row>
    <row r="847" spans="2:6" x14ac:dyDescent="0.2">
      <c r="B847" s="17"/>
      <c r="F847" s="17"/>
    </row>
    <row r="848" spans="2:6" x14ac:dyDescent="0.2">
      <c r="B848" s="17"/>
      <c r="F848" s="17"/>
    </row>
    <row r="849" spans="2:6" x14ac:dyDescent="0.2">
      <c r="B849" s="17"/>
      <c r="F849" s="17"/>
    </row>
    <row r="850" spans="2:6" x14ac:dyDescent="0.2">
      <c r="B850" s="17"/>
      <c r="F850" s="17"/>
    </row>
    <row r="851" spans="2:6" x14ac:dyDescent="0.2">
      <c r="B851" s="17"/>
      <c r="F851" s="17"/>
    </row>
    <row r="852" spans="2:6" x14ac:dyDescent="0.2">
      <c r="B852" s="17"/>
      <c r="F852" s="17"/>
    </row>
  </sheetData>
  <phoneticPr fontId="8" type="noConversion"/>
  <hyperlinks>
    <hyperlink ref="A3" r:id="rId1" xr:uid="{00000000-0004-0000-0100-000000000000}"/>
    <hyperlink ref="P12" r:id="rId2" display="http://www.konkoly.hu/cgi-bin/IBVS?3277" xr:uid="{00000000-0004-0000-0100-000001000000}"/>
    <hyperlink ref="P13" r:id="rId3" display="http://www.konkoly.hu/cgi-bin/IBVS?3277" xr:uid="{00000000-0004-0000-0100-000002000000}"/>
    <hyperlink ref="P14" r:id="rId4" display="http://www.konkoly.hu/cgi-bin/IBVS?2159" xr:uid="{00000000-0004-0000-0100-000003000000}"/>
    <hyperlink ref="P19" r:id="rId5" display="http://www.bav-astro.de/sfs/BAVM_link.php?BAVMnr=46" xr:uid="{00000000-0004-0000-0100-000004000000}"/>
    <hyperlink ref="P23" r:id="rId6" display="http://www.bav-astro.de/sfs/BAVM_link.php?BAVMnr=50" xr:uid="{00000000-0004-0000-0100-000005000000}"/>
    <hyperlink ref="P81" r:id="rId7" display="http://www.konkoly.hu/cgi-bin/IBVS?3423" xr:uid="{00000000-0004-0000-0100-000006000000}"/>
    <hyperlink ref="P24" r:id="rId8" display="http://www.bav-astro.de/sfs/BAVM_link.php?BAVMnr=56" xr:uid="{00000000-0004-0000-0100-000007000000}"/>
    <hyperlink ref="P25" r:id="rId9" display="http://www.bav-astro.de/sfs/BAVM_link.php?BAVMnr=60" xr:uid="{00000000-0004-0000-0100-000008000000}"/>
    <hyperlink ref="P82" r:id="rId10" display="http://www.bav-astro.de/sfs/BAVM_link.php?BAVMnr=60" xr:uid="{00000000-0004-0000-0100-000009000000}"/>
    <hyperlink ref="P26" r:id="rId11" display="http://www.bav-astro.de/sfs/BAVM_link.php?BAVMnr=99" xr:uid="{00000000-0004-0000-0100-00000A000000}"/>
    <hyperlink ref="P83" r:id="rId12" display="http://vsolj.cetus-net.org/no47.pdf" xr:uid="{00000000-0004-0000-0100-00000B000000}"/>
    <hyperlink ref="P27" r:id="rId13" display="http://www.bav-astro.de/sfs/BAVM_link.php?BAVMnr=111" xr:uid="{00000000-0004-0000-0100-00000C000000}"/>
    <hyperlink ref="P84" r:id="rId14" display="http://vsolj.cetus-net.org/no47.pdf" xr:uid="{00000000-0004-0000-0100-00000D000000}"/>
    <hyperlink ref="P85" r:id="rId15" display="http://vsolj.cetus-net.org/no38.pdf" xr:uid="{00000000-0004-0000-0100-00000E000000}"/>
    <hyperlink ref="P86" r:id="rId16" display="http://vsolj.cetus-net.org/no38.pdf" xr:uid="{00000000-0004-0000-0100-00000F000000}"/>
    <hyperlink ref="P28" r:id="rId17" display="http://www.bav-astro.de/sfs/BAVM_link.php?BAVMnr=152" xr:uid="{00000000-0004-0000-0100-000010000000}"/>
    <hyperlink ref="P87" r:id="rId18" display="http://vsolj.cetus-net.org/no39.pdf" xr:uid="{00000000-0004-0000-0100-000011000000}"/>
    <hyperlink ref="P88" r:id="rId19" display="http://vsolj.cetus-net.org/no40.pdf" xr:uid="{00000000-0004-0000-0100-000012000000}"/>
    <hyperlink ref="P89" r:id="rId20" display="http://vsolj.cetus-net.org/no40.pdf" xr:uid="{00000000-0004-0000-0100-000013000000}"/>
    <hyperlink ref="P90" r:id="rId21" display="http://vsolj.cetus-net.org/no42.pdf" xr:uid="{00000000-0004-0000-0100-000014000000}"/>
    <hyperlink ref="P29" r:id="rId22" display="http://www.konkoly.hu/cgi-bin/IBVS?5843" xr:uid="{00000000-0004-0000-0100-000015000000}"/>
    <hyperlink ref="P30" r:id="rId23" display="http://www.konkoly.hu/cgi-bin/IBVS?5843" xr:uid="{00000000-0004-0000-0100-000016000000}"/>
    <hyperlink ref="P91" r:id="rId24" display="http://vsolj.cetus-net.org/no45.pdf" xr:uid="{00000000-0004-0000-0100-000017000000}"/>
    <hyperlink ref="P31" r:id="rId25" display="http://www.bav-astro.de/sfs/BAVM_link.php?BAVMnr=183" xr:uid="{00000000-0004-0000-0100-000018000000}"/>
    <hyperlink ref="P92" r:id="rId26" display="http://var.astro.cz/oejv/issues/oejv0137.pdf" xr:uid="{00000000-0004-0000-0100-000019000000}"/>
    <hyperlink ref="P93" r:id="rId27" display="http://vsolj.cetus-net.org/vsoljno50.pdf" xr:uid="{00000000-0004-0000-0100-00001A000000}"/>
    <hyperlink ref="P94" r:id="rId28" display="http://vsolj.cetus-net.org/vsoljno51.pdf" xr:uid="{00000000-0004-0000-0100-00001B000000}"/>
    <hyperlink ref="P95" r:id="rId29" display="http://vsolj.cetus-net.org/vsoljno53.pdf" xr:uid="{00000000-0004-0000-0100-00001C000000}"/>
    <hyperlink ref="P96" r:id="rId30" display="http://vsolj.cetus-net.org/vsoljno53.pdf" xr:uid="{00000000-0004-0000-0100-00001D000000}"/>
    <hyperlink ref="P32" r:id="rId31" display="http://www.konkoly.hu/cgi-bin/IBVS?6011" xr:uid="{00000000-0004-0000-0100-00001E000000}"/>
    <hyperlink ref="P97" r:id="rId32" display="http://vsolj.cetus-net.org/vsoljno59.pdf" xr:uid="{00000000-0004-0000-0100-00001F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2024-01-11T06:37:51Z</dcterms:modified>
</cp:coreProperties>
</file>