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13257190-2807-4870-8968-0AFE9A7775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34" i="1" l="1"/>
  <c r="F34" i="1" s="1"/>
  <c r="G34" i="1" s="1"/>
  <c r="K34" i="1" s="1"/>
  <c r="Q34" i="1"/>
  <c r="E30" i="1"/>
  <c r="F30" i="1" s="1"/>
  <c r="G30" i="1" s="1"/>
  <c r="K30" i="1" s="1"/>
  <c r="Q30" i="1"/>
  <c r="E31" i="1"/>
  <c r="F31" i="1" s="1"/>
  <c r="G31" i="1" s="1"/>
  <c r="K31" i="1" s="1"/>
  <c r="Q31" i="1"/>
  <c r="E33" i="1"/>
  <c r="F33" i="1" s="1"/>
  <c r="G33" i="1" s="1"/>
  <c r="K33" i="1" s="1"/>
  <c r="Q33" i="1"/>
  <c r="E35" i="1"/>
  <c r="F35" i="1" s="1"/>
  <c r="G35" i="1" s="1"/>
  <c r="K35" i="1" s="1"/>
  <c r="Q35" i="1"/>
  <c r="E36" i="1"/>
  <c r="F36" i="1" s="1"/>
  <c r="G36" i="1" s="1"/>
  <c r="K36" i="1" s="1"/>
  <c r="Q36" i="1"/>
  <c r="E32" i="1"/>
  <c r="F32" i="1" s="1"/>
  <c r="G32" i="1" s="1"/>
  <c r="K32" i="1" s="1"/>
  <c r="Q32" i="1"/>
  <c r="E37" i="1"/>
  <c r="F37" i="1" s="1"/>
  <c r="G37" i="1" s="1"/>
  <c r="K37" i="1" s="1"/>
  <c r="Q37" i="1"/>
  <c r="E28" i="1"/>
  <c r="F28" i="1" s="1"/>
  <c r="G28" i="1" s="1"/>
  <c r="K28" i="1" s="1"/>
  <c r="E29" i="1"/>
  <c r="F29" i="1" s="1"/>
  <c r="G29" i="1" s="1"/>
  <c r="K29" i="1" s="1"/>
  <c r="Q28" i="1"/>
  <c r="Q29" i="1"/>
  <c r="E26" i="1"/>
  <c r="F26" i="1" s="1"/>
  <c r="G26" i="1" s="1"/>
  <c r="K26" i="1" s="1"/>
  <c r="E27" i="1"/>
  <c r="F27" i="1" s="1"/>
  <c r="G27" i="1" s="1"/>
  <c r="K27" i="1" s="1"/>
  <c r="E22" i="1"/>
  <c r="F22" i="1" s="1"/>
  <c r="G22" i="1" s="1"/>
  <c r="I22" i="1" s="1"/>
  <c r="Q26" i="1"/>
  <c r="Q27" i="1"/>
  <c r="E23" i="1"/>
  <c r="F23" i="1" s="1"/>
  <c r="G23" i="1" s="1"/>
  <c r="I23" i="1" s="1"/>
  <c r="E24" i="1"/>
  <c r="F24" i="1" s="1"/>
  <c r="G24" i="1" s="1"/>
  <c r="I24" i="1" s="1"/>
  <c r="E25" i="1"/>
  <c r="F25" i="1" s="1"/>
  <c r="G25" i="1" s="1"/>
  <c r="K25" i="1" s="1"/>
  <c r="D9" i="1"/>
  <c r="C9" i="1"/>
  <c r="C21" i="1"/>
  <c r="E21" i="1" s="1"/>
  <c r="F21" i="1" s="1"/>
  <c r="G21" i="1" s="1"/>
  <c r="I21" i="1" s="1"/>
  <c r="Q23" i="1"/>
  <c r="Q24" i="1"/>
  <c r="Q25" i="1"/>
  <c r="Q22" i="1"/>
  <c r="F16" i="1"/>
  <c r="F17" i="1" s="1"/>
  <c r="C17" i="1"/>
  <c r="C12" i="1"/>
  <c r="C11" i="1"/>
  <c r="Q21" i="1" l="1"/>
  <c r="O34" i="1"/>
  <c r="O33" i="1"/>
  <c r="O31" i="1"/>
  <c r="O36" i="1"/>
  <c r="O30" i="1"/>
  <c r="O35" i="1"/>
  <c r="O37" i="1"/>
  <c r="O22" i="1"/>
  <c r="C15" i="1"/>
  <c r="O29" i="1"/>
  <c r="O26" i="1"/>
  <c r="O28" i="1"/>
  <c r="O23" i="1"/>
  <c r="O25" i="1"/>
  <c r="O24" i="1"/>
  <c r="O21" i="1"/>
  <c r="O27" i="1"/>
  <c r="O32" i="1"/>
  <c r="C16" i="1"/>
  <c r="D18" i="1" s="1"/>
  <c r="C18" i="1" l="1"/>
  <c r="F18" i="1"/>
  <c r="F19" i="1" s="1"/>
</calcChain>
</file>

<file path=xl/sharedStrings.xml><?xml version="1.0" encoding="utf-8"?>
<sst xmlns="http://schemas.openxmlformats.org/spreadsheetml/2006/main" count="82" uniqueCount="55">
  <si>
    <t>OEJV 0198</t>
  </si>
  <si>
    <t>OEJV 0189</t>
  </si>
  <si>
    <t>PE</t>
  </si>
  <si>
    <t>CCD</t>
  </si>
  <si>
    <t>pg</t>
  </si>
  <si>
    <t>OEJV 0182</t>
  </si>
  <si>
    <t>I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</si>
  <si>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</si>
  <si>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</si>
  <si>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</si>
  <si>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</si>
  <si>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</si>
  <si>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</si>
  <si>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</si>
  <si>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</si>
  <si>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</si>
  <si>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</si>
  <si>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</si>
  <si>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</si>
  <si>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</si>
  <si>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</si>
  <si>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</si>
  <si>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</si>
  <si>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</si>
  <si>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</si>
  <si>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</si>
  <si>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</si>
  <si>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</si>
  <si>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</si>
  <si>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</si>
  <si>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</si>
  <si>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</si>
  <si>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</si>
  <si>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</si>
  <si>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</si>
  <si>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</si>
  <si>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</si>
  <si>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</si>
  <si>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</si>
  <si>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</si>
  <si>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</si>
  <si>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</si>
  <si>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</si>
  <si>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</si>
  <si>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</si>
  <si>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</si>
  <si>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V0610 Ara / GSC 8721-0248</t>
  </si>
  <si>
    <t>EW</t>
  </si>
  <si>
    <t>OEJV 0155</t>
  </si>
  <si>
    <t>II</t>
  </si>
  <si>
    <t>0,0100</t>
  </si>
  <si>
    <t>vis</t>
  </si>
  <si>
    <t>JAVSO 49, 251</t>
  </si>
  <si>
    <t>JAVSO, 48, 250</t>
  </si>
  <si>
    <t>JAVSO, 49, 251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</si>
</sst>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34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48">
    <xf numFmtId="0" fontId="0" fillId="0" borderId="0">
      <alignment vertical="top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22" borderId="0" applyNumberFormat="0" applyBorder="0" applyAlignment="0" applyProtection="0"/>
    <xf numFmtId="0" fontId="6" fillId="0" borderId="0"/>
    <xf numFmtId="0" fontId="22" fillId="0" borderId="0"/>
    <xf numFmtId="0" fontId="22" fillId="23" borderId="5" applyNumberFormat="0" applyFont="0" applyAlignment="0" applyProtection="0"/>
    <xf numFmtId="0" fontId="29" fillId="20" borderId="6" applyNumberFormat="0" applyAlignment="0" applyProtection="0"/>
    <xf numFmtId="0" fontId="30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1" fillId="0" borderId="0" applyNumberFormat="0" applyFill="0" applyBorder="0" applyAlignment="0" applyProtection="0"/>
  </cellStyleXfs>
  <cellXfs count="48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>
      <alignment vertical="top"/>
    </xf>
    <xf numFmtId="0" fontId="13" fillId="0" borderId="0" xfId="0" applyFont="1" applyAlignment="1">
      <alignment horizontal="left"/>
    </xf>
    <xf numFmtId="0" fontId="1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32" fillId="0" borderId="0" xfId="42" applyFont="1" applyAlignment="1">
      <alignment horizontal="left"/>
    </xf>
    <xf numFmtId="0" fontId="5" fillId="0" borderId="0" xfId="41" applyFont="1" applyAlignment="1">
      <alignment horizontal="left" vertical="center"/>
    </xf>
    <xf numFmtId="0" fontId="5" fillId="0" borderId="0" xfId="41" applyFont="1" applyAlignment="1">
      <alignment horizontal="center" vertical="center"/>
    </xf>
    <xf numFmtId="0" fontId="5" fillId="0" borderId="0" xfId="42" applyFont="1" applyAlignment="1">
      <alignment horizontal="left"/>
    </xf>
    <xf numFmtId="0" fontId="32" fillId="0" borderId="0" xfId="0" applyFont="1" applyAlignment="1"/>
    <xf numFmtId="0" fontId="32" fillId="0" borderId="0" xfId="0" applyFont="1" applyAlignment="1">
      <alignment horizontal="left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top"/>
    </xf>
    <xf numFmtId="165" fontId="33" fillId="0" borderId="0" xfId="0" applyNumberFormat="1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0" xfId="42" applyFont="1" applyAlignment="1">
      <alignment horizontal="center" vertical="center"/>
    </xf>
    <xf numFmtId="0" fontId="32" fillId="0" borderId="0" xfId="42" applyFont="1" applyAlignment="1">
      <alignment horizontal="center" vertical="center"/>
    </xf>
    <xf numFmtId="0" fontId="32" fillId="0" borderId="0" xfId="0" applyFont="1" applyAlignment="1">
      <alignment horizontal="center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rmal_A_1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V0610 Ara - O-C Diagr.</a:t>
            </a:r>
          </a:p>
        </c:rich>
      </c:tx>
      <c:layout>
        <c:manualLayout>
          <c:xMode val="edge"/>
          <c:yMode val="edge"/>
          <c:x val="0.36992481203007521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4035127795846455"/>
          <c:w val="0.81954887218045114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Active!$D$21:$D$234</c:f>
                <c:numCache>
                  <c:formatCode>General</c:formatCode>
                  <c:ptCount val="214"/>
                  <c:pt idx="0">
                    <c:v>0</c:v>
                  </c:pt>
                  <c:pt idx="1">
                    <c:v>0</c:v>
                  </c:pt>
                  <c:pt idx="2">
                    <c:v>4.0000000000000001E-3</c:v>
                  </c:pt>
                  <c:pt idx="3">
                    <c:v>3.0000000000000001E-3</c:v>
                  </c:pt>
                  <c:pt idx="4">
                    <c:v>3.0000000000000001E-3</c:v>
                  </c:pt>
                  <c:pt idx="5">
                    <c:v>3.0000000000000001E-3</c:v>
                  </c:pt>
                  <c:pt idx="6">
                    <c:v>4.0000000000000001E-3</c:v>
                  </c:pt>
                  <c:pt idx="7">
                    <c:v>3.5999999999999999E-3</c:v>
                  </c:pt>
                  <c:pt idx="8">
                    <c:v>3.0999999999999999E-3</c:v>
                  </c:pt>
                  <c:pt idx="9">
                    <c:v>3.5999999999999999E-3</c:v>
                  </c:pt>
                  <c:pt idx="10">
                    <c:v>4.1700000000000001E-3</c:v>
                  </c:pt>
                  <c:pt idx="11">
                    <c:v>2.3800000000000002E-3</c:v>
                  </c:pt>
                  <c:pt idx="12">
                    <c:v>2.3800000000000002E-3</c:v>
                  </c:pt>
                  <c:pt idx="13">
                    <c:v>2.3400000000000001E-3</c:v>
                  </c:pt>
                  <c:pt idx="14">
                    <c:v>3.16E-3</c:v>
                  </c:pt>
                  <c:pt idx="15">
                    <c:v>5.8300000000000001E-3</c:v>
                  </c:pt>
                  <c:pt idx="16">
                    <c:v>3.47E-3</c:v>
                  </c:pt>
                </c:numCache>
              </c:numRef>
            </c:plus>
            <c:minus>
              <c:numRef>
                <c:f>Active!$D$21:$D$234</c:f>
                <c:numCache>
                  <c:formatCode>General</c:formatCode>
                  <c:ptCount val="214"/>
                  <c:pt idx="0">
                    <c:v>0</c:v>
                  </c:pt>
                  <c:pt idx="1">
                    <c:v>0</c:v>
                  </c:pt>
                  <c:pt idx="2">
                    <c:v>4.0000000000000001E-3</c:v>
                  </c:pt>
                  <c:pt idx="3">
                    <c:v>3.0000000000000001E-3</c:v>
                  </c:pt>
                  <c:pt idx="4">
                    <c:v>3.0000000000000001E-3</c:v>
                  </c:pt>
                  <c:pt idx="5">
                    <c:v>3.0000000000000001E-3</c:v>
                  </c:pt>
                  <c:pt idx="6">
                    <c:v>4.0000000000000001E-3</c:v>
                  </c:pt>
                  <c:pt idx="7">
                    <c:v>3.5999999999999999E-3</c:v>
                  </c:pt>
                  <c:pt idx="8">
                    <c:v>3.0999999999999999E-3</c:v>
                  </c:pt>
                  <c:pt idx="9">
                    <c:v>3.5999999999999999E-3</c:v>
                  </c:pt>
                  <c:pt idx="10">
                    <c:v>4.1700000000000001E-3</c:v>
                  </c:pt>
                  <c:pt idx="11">
                    <c:v>2.3800000000000002E-3</c:v>
                  </c:pt>
                  <c:pt idx="12">
                    <c:v>2.3800000000000002E-3</c:v>
                  </c:pt>
                  <c:pt idx="13">
                    <c:v>2.3400000000000001E-3</c:v>
                  </c:pt>
                  <c:pt idx="14">
                    <c:v>3.16E-3</c:v>
                  </c:pt>
                  <c:pt idx="15">
                    <c:v>5.8300000000000001E-3</c:v>
                  </c:pt>
                  <c:pt idx="16">
                    <c:v>3.47E-3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Active!$F$21:$F$994</c:f>
              <c:numCache>
                <c:formatCode>General</c:formatCode>
                <c:ptCount val="974"/>
                <c:pt idx="0">
                  <c:v>0</c:v>
                </c:pt>
                <c:pt idx="1">
                  <c:v>6740</c:v>
                </c:pt>
                <c:pt idx="2">
                  <c:v>9296.5</c:v>
                </c:pt>
                <c:pt idx="3">
                  <c:v>9353.5</c:v>
                </c:pt>
                <c:pt idx="4">
                  <c:v>9388.5</c:v>
                </c:pt>
                <c:pt idx="5">
                  <c:v>9946.5</c:v>
                </c:pt>
                <c:pt idx="6">
                  <c:v>10106.5</c:v>
                </c:pt>
                <c:pt idx="7">
                  <c:v>10642.5</c:v>
                </c:pt>
                <c:pt idx="8">
                  <c:v>10670</c:v>
                </c:pt>
                <c:pt idx="9">
                  <c:v>11329</c:v>
                </c:pt>
                <c:pt idx="10">
                  <c:v>12021.5</c:v>
                </c:pt>
                <c:pt idx="11">
                  <c:v>12023</c:v>
                </c:pt>
                <c:pt idx="12">
                  <c:v>12023</c:v>
                </c:pt>
                <c:pt idx="13">
                  <c:v>12025</c:v>
                </c:pt>
                <c:pt idx="14">
                  <c:v>12036</c:v>
                </c:pt>
                <c:pt idx="15">
                  <c:v>12040</c:v>
                </c:pt>
                <c:pt idx="16">
                  <c:v>12043.5</c:v>
                </c:pt>
              </c:numCache>
            </c:numRef>
          </c:xVal>
          <c:yVal>
            <c:numRef>
              <c:f>Active!$H$21:$H$994</c:f>
              <c:numCache>
                <c:formatCode>General</c:formatCode>
                <c:ptCount val="97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0D-449D-AE87-399633AC8F6D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0</c:v>
                  </c:pt>
                  <c:pt idx="2">
                    <c:v>4.0000000000000001E-3</c:v>
                  </c:pt>
                  <c:pt idx="3">
                    <c:v>3.0000000000000001E-3</c:v>
                  </c:pt>
                  <c:pt idx="4">
                    <c:v>3.0000000000000001E-3</c:v>
                  </c:pt>
                  <c:pt idx="5">
                    <c:v>3.0000000000000001E-3</c:v>
                  </c:pt>
                  <c:pt idx="6">
                    <c:v>4.0000000000000001E-3</c:v>
                  </c:pt>
                  <c:pt idx="7">
                    <c:v>3.5999999999999999E-3</c:v>
                  </c:pt>
                  <c:pt idx="8">
                    <c:v>3.0999999999999999E-3</c:v>
                  </c:pt>
                  <c:pt idx="9">
                    <c:v>3.5999999999999999E-3</c:v>
                  </c:pt>
                  <c:pt idx="10">
                    <c:v>4.1700000000000001E-3</c:v>
                  </c:pt>
                  <c:pt idx="11">
                    <c:v>2.3800000000000002E-3</c:v>
                  </c:pt>
                  <c:pt idx="12">
                    <c:v>2.3800000000000002E-3</c:v>
                  </c:pt>
                  <c:pt idx="13">
                    <c:v>2.3400000000000001E-3</c:v>
                  </c:pt>
                  <c:pt idx="14">
                    <c:v>3.16E-3</c:v>
                  </c:pt>
                  <c:pt idx="15">
                    <c:v>5.8300000000000001E-3</c:v>
                  </c:pt>
                  <c:pt idx="16">
                    <c:v>3.47E-3</c:v>
                  </c:pt>
                </c:numCache>
              </c:numRef>
            </c:plus>
            <c:min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0</c:v>
                  </c:pt>
                  <c:pt idx="2">
                    <c:v>4.0000000000000001E-3</c:v>
                  </c:pt>
                  <c:pt idx="3">
                    <c:v>3.0000000000000001E-3</c:v>
                  </c:pt>
                  <c:pt idx="4">
                    <c:v>3.0000000000000001E-3</c:v>
                  </c:pt>
                  <c:pt idx="5">
                    <c:v>3.0000000000000001E-3</c:v>
                  </c:pt>
                  <c:pt idx="6">
                    <c:v>4.0000000000000001E-3</c:v>
                  </c:pt>
                  <c:pt idx="7">
                    <c:v>3.5999999999999999E-3</c:v>
                  </c:pt>
                  <c:pt idx="8">
                    <c:v>3.0999999999999999E-3</c:v>
                  </c:pt>
                  <c:pt idx="9">
                    <c:v>3.5999999999999999E-3</c:v>
                  </c:pt>
                  <c:pt idx="10">
                    <c:v>4.1700000000000001E-3</c:v>
                  </c:pt>
                  <c:pt idx="11">
                    <c:v>2.3800000000000002E-3</c:v>
                  </c:pt>
                  <c:pt idx="12">
                    <c:v>2.3800000000000002E-3</c:v>
                  </c:pt>
                  <c:pt idx="13">
                    <c:v>2.3400000000000001E-3</c:v>
                  </c:pt>
                  <c:pt idx="14">
                    <c:v>3.16E-3</c:v>
                  </c:pt>
                  <c:pt idx="15">
                    <c:v>5.8300000000000001E-3</c:v>
                  </c:pt>
                  <c:pt idx="16">
                    <c:v>3.47E-3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Active!$F$21:$F$994</c:f>
              <c:numCache>
                <c:formatCode>General</c:formatCode>
                <c:ptCount val="974"/>
                <c:pt idx="0">
                  <c:v>0</c:v>
                </c:pt>
                <c:pt idx="1">
                  <c:v>6740</c:v>
                </c:pt>
                <c:pt idx="2">
                  <c:v>9296.5</c:v>
                </c:pt>
                <c:pt idx="3">
                  <c:v>9353.5</c:v>
                </c:pt>
                <c:pt idx="4">
                  <c:v>9388.5</c:v>
                </c:pt>
                <c:pt idx="5">
                  <c:v>9946.5</c:v>
                </c:pt>
                <c:pt idx="6">
                  <c:v>10106.5</c:v>
                </c:pt>
                <c:pt idx="7">
                  <c:v>10642.5</c:v>
                </c:pt>
                <c:pt idx="8">
                  <c:v>10670</c:v>
                </c:pt>
                <c:pt idx="9">
                  <c:v>11329</c:v>
                </c:pt>
                <c:pt idx="10">
                  <c:v>12021.5</c:v>
                </c:pt>
                <c:pt idx="11">
                  <c:v>12023</c:v>
                </c:pt>
                <c:pt idx="12">
                  <c:v>12023</c:v>
                </c:pt>
                <c:pt idx="13">
                  <c:v>12025</c:v>
                </c:pt>
                <c:pt idx="14">
                  <c:v>12036</c:v>
                </c:pt>
                <c:pt idx="15">
                  <c:v>12040</c:v>
                </c:pt>
                <c:pt idx="16">
                  <c:v>12043.5</c:v>
                </c:pt>
              </c:numCache>
            </c:numRef>
          </c:xVal>
          <c:yVal>
            <c:numRef>
              <c:f>Active!$I$21:$I$994</c:f>
              <c:numCache>
                <c:formatCode>General</c:formatCode>
                <c:ptCount val="974"/>
                <c:pt idx="0">
                  <c:v>0</c:v>
                </c:pt>
                <c:pt idx="1">
                  <c:v>-3.9840000004915055E-2</c:v>
                </c:pt>
                <c:pt idx="2">
                  <c:v>-4.6718999998120125E-2</c:v>
                </c:pt>
                <c:pt idx="3">
                  <c:v>-4.9181000002135988E-2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00D-449D-AE87-399633AC8F6D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0</c:v>
                  </c:pt>
                  <c:pt idx="2">
                    <c:v>4.0000000000000001E-3</c:v>
                  </c:pt>
                  <c:pt idx="3">
                    <c:v>3.0000000000000001E-3</c:v>
                  </c:pt>
                  <c:pt idx="4">
                    <c:v>3.0000000000000001E-3</c:v>
                  </c:pt>
                  <c:pt idx="5">
                    <c:v>3.0000000000000001E-3</c:v>
                  </c:pt>
                  <c:pt idx="6">
                    <c:v>4.0000000000000001E-3</c:v>
                  </c:pt>
                  <c:pt idx="7">
                    <c:v>3.5999999999999999E-3</c:v>
                  </c:pt>
                  <c:pt idx="8">
                    <c:v>3.0999999999999999E-3</c:v>
                  </c:pt>
                  <c:pt idx="9">
                    <c:v>3.5999999999999999E-3</c:v>
                  </c:pt>
                  <c:pt idx="10">
                    <c:v>4.1700000000000001E-3</c:v>
                  </c:pt>
                  <c:pt idx="11">
                    <c:v>2.3800000000000002E-3</c:v>
                  </c:pt>
                  <c:pt idx="12">
                    <c:v>2.3800000000000002E-3</c:v>
                  </c:pt>
                  <c:pt idx="13">
                    <c:v>2.3400000000000001E-3</c:v>
                  </c:pt>
                  <c:pt idx="14">
                    <c:v>3.16E-3</c:v>
                  </c:pt>
                  <c:pt idx="15">
                    <c:v>5.8300000000000001E-3</c:v>
                  </c:pt>
                  <c:pt idx="16">
                    <c:v>3.47E-3</c:v>
                  </c:pt>
                </c:numCache>
              </c:numRef>
            </c:plus>
            <c:min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0</c:v>
                  </c:pt>
                  <c:pt idx="2">
                    <c:v>4.0000000000000001E-3</c:v>
                  </c:pt>
                  <c:pt idx="3">
                    <c:v>3.0000000000000001E-3</c:v>
                  </c:pt>
                  <c:pt idx="4">
                    <c:v>3.0000000000000001E-3</c:v>
                  </c:pt>
                  <c:pt idx="5">
                    <c:v>3.0000000000000001E-3</c:v>
                  </c:pt>
                  <c:pt idx="6">
                    <c:v>4.0000000000000001E-3</c:v>
                  </c:pt>
                  <c:pt idx="7">
                    <c:v>3.5999999999999999E-3</c:v>
                  </c:pt>
                  <c:pt idx="8">
                    <c:v>3.0999999999999999E-3</c:v>
                  </c:pt>
                  <c:pt idx="9">
                    <c:v>3.5999999999999999E-3</c:v>
                  </c:pt>
                  <c:pt idx="10">
                    <c:v>4.1700000000000001E-3</c:v>
                  </c:pt>
                  <c:pt idx="11">
                    <c:v>2.3800000000000002E-3</c:v>
                  </c:pt>
                  <c:pt idx="12">
                    <c:v>2.3800000000000002E-3</c:v>
                  </c:pt>
                  <c:pt idx="13">
                    <c:v>2.3400000000000001E-3</c:v>
                  </c:pt>
                  <c:pt idx="14">
                    <c:v>3.16E-3</c:v>
                  </c:pt>
                  <c:pt idx="15">
                    <c:v>5.8300000000000001E-3</c:v>
                  </c:pt>
                  <c:pt idx="16">
                    <c:v>3.47E-3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Active!$F$21:$F$994</c:f>
              <c:numCache>
                <c:formatCode>General</c:formatCode>
                <c:ptCount val="974"/>
                <c:pt idx="0">
                  <c:v>0</c:v>
                </c:pt>
                <c:pt idx="1">
                  <c:v>6740</c:v>
                </c:pt>
                <c:pt idx="2">
                  <c:v>9296.5</c:v>
                </c:pt>
                <c:pt idx="3">
                  <c:v>9353.5</c:v>
                </c:pt>
                <c:pt idx="4">
                  <c:v>9388.5</c:v>
                </c:pt>
                <c:pt idx="5">
                  <c:v>9946.5</c:v>
                </c:pt>
                <c:pt idx="6">
                  <c:v>10106.5</c:v>
                </c:pt>
                <c:pt idx="7">
                  <c:v>10642.5</c:v>
                </c:pt>
                <c:pt idx="8">
                  <c:v>10670</c:v>
                </c:pt>
                <c:pt idx="9">
                  <c:v>11329</c:v>
                </c:pt>
                <c:pt idx="10">
                  <c:v>12021.5</c:v>
                </c:pt>
                <c:pt idx="11">
                  <c:v>12023</c:v>
                </c:pt>
                <c:pt idx="12">
                  <c:v>12023</c:v>
                </c:pt>
                <c:pt idx="13">
                  <c:v>12025</c:v>
                </c:pt>
                <c:pt idx="14">
                  <c:v>12036</c:v>
                </c:pt>
                <c:pt idx="15">
                  <c:v>12040</c:v>
                </c:pt>
                <c:pt idx="16">
                  <c:v>12043.5</c:v>
                </c:pt>
              </c:numCache>
            </c:numRef>
          </c:xVal>
          <c:yVal>
            <c:numRef>
              <c:f>Active!$J$21:$J$994</c:f>
              <c:numCache>
                <c:formatCode>General</c:formatCode>
                <c:ptCount val="97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00D-449D-AE87-399633AC8F6D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0</c:v>
                  </c:pt>
                  <c:pt idx="2">
                    <c:v>4.0000000000000001E-3</c:v>
                  </c:pt>
                  <c:pt idx="3">
                    <c:v>3.0000000000000001E-3</c:v>
                  </c:pt>
                  <c:pt idx="4">
                    <c:v>3.0000000000000001E-3</c:v>
                  </c:pt>
                  <c:pt idx="5">
                    <c:v>3.0000000000000001E-3</c:v>
                  </c:pt>
                  <c:pt idx="6">
                    <c:v>4.0000000000000001E-3</c:v>
                  </c:pt>
                  <c:pt idx="7">
                    <c:v>3.5999999999999999E-3</c:v>
                  </c:pt>
                  <c:pt idx="8">
                    <c:v>3.0999999999999999E-3</c:v>
                  </c:pt>
                  <c:pt idx="9">
                    <c:v>3.5999999999999999E-3</c:v>
                  </c:pt>
                  <c:pt idx="10">
                    <c:v>4.1700000000000001E-3</c:v>
                  </c:pt>
                  <c:pt idx="11">
                    <c:v>2.3800000000000002E-3</c:v>
                  </c:pt>
                  <c:pt idx="12">
                    <c:v>2.3800000000000002E-3</c:v>
                  </c:pt>
                  <c:pt idx="13">
                    <c:v>2.3400000000000001E-3</c:v>
                  </c:pt>
                  <c:pt idx="14">
                    <c:v>3.16E-3</c:v>
                  </c:pt>
                  <c:pt idx="15">
                    <c:v>5.8300000000000001E-3</c:v>
                  </c:pt>
                  <c:pt idx="16">
                    <c:v>3.47E-3</c:v>
                  </c:pt>
                </c:numCache>
              </c:numRef>
            </c:plus>
            <c:min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0</c:v>
                  </c:pt>
                  <c:pt idx="2">
                    <c:v>4.0000000000000001E-3</c:v>
                  </c:pt>
                  <c:pt idx="3">
                    <c:v>3.0000000000000001E-3</c:v>
                  </c:pt>
                  <c:pt idx="4">
                    <c:v>3.0000000000000001E-3</c:v>
                  </c:pt>
                  <c:pt idx="5">
                    <c:v>3.0000000000000001E-3</c:v>
                  </c:pt>
                  <c:pt idx="6">
                    <c:v>4.0000000000000001E-3</c:v>
                  </c:pt>
                  <c:pt idx="7">
                    <c:v>3.5999999999999999E-3</c:v>
                  </c:pt>
                  <c:pt idx="8">
                    <c:v>3.0999999999999999E-3</c:v>
                  </c:pt>
                  <c:pt idx="9">
                    <c:v>3.5999999999999999E-3</c:v>
                  </c:pt>
                  <c:pt idx="10">
                    <c:v>4.1700000000000001E-3</c:v>
                  </c:pt>
                  <c:pt idx="11">
                    <c:v>2.3800000000000002E-3</c:v>
                  </c:pt>
                  <c:pt idx="12">
                    <c:v>2.3800000000000002E-3</c:v>
                  </c:pt>
                  <c:pt idx="13">
                    <c:v>2.3400000000000001E-3</c:v>
                  </c:pt>
                  <c:pt idx="14">
                    <c:v>3.16E-3</c:v>
                  </c:pt>
                  <c:pt idx="15">
                    <c:v>5.8300000000000001E-3</c:v>
                  </c:pt>
                  <c:pt idx="16">
                    <c:v>3.47E-3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Active!$F$21:$F$994</c:f>
              <c:numCache>
                <c:formatCode>General</c:formatCode>
                <c:ptCount val="974"/>
                <c:pt idx="0">
                  <c:v>0</c:v>
                </c:pt>
                <c:pt idx="1">
                  <c:v>6740</c:v>
                </c:pt>
                <c:pt idx="2">
                  <c:v>9296.5</c:v>
                </c:pt>
                <c:pt idx="3">
                  <c:v>9353.5</c:v>
                </c:pt>
                <c:pt idx="4">
                  <c:v>9388.5</c:v>
                </c:pt>
                <c:pt idx="5">
                  <c:v>9946.5</c:v>
                </c:pt>
                <c:pt idx="6">
                  <c:v>10106.5</c:v>
                </c:pt>
                <c:pt idx="7">
                  <c:v>10642.5</c:v>
                </c:pt>
                <c:pt idx="8">
                  <c:v>10670</c:v>
                </c:pt>
                <c:pt idx="9">
                  <c:v>11329</c:v>
                </c:pt>
                <c:pt idx="10">
                  <c:v>12021.5</c:v>
                </c:pt>
                <c:pt idx="11">
                  <c:v>12023</c:v>
                </c:pt>
                <c:pt idx="12">
                  <c:v>12023</c:v>
                </c:pt>
                <c:pt idx="13">
                  <c:v>12025</c:v>
                </c:pt>
                <c:pt idx="14">
                  <c:v>12036</c:v>
                </c:pt>
                <c:pt idx="15">
                  <c:v>12040</c:v>
                </c:pt>
                <c:pt idx="16">
                  <c:v>12043.5</c:v>
                </c:pt>
              </c:numCache>
            </c:numRef>
          </c:xVal>
          <c:yVal>
            <c:numRef>
              <c:f>Active!$K$21:$K$994</c:f>
              <c:numCache>
                <c:formatCode>General</c:formatCode>
                <c:ptCount val="974"/>
                <c:pt idx="4">
                  <c:v>-4.5990999999048654E-2</c:v>
                </c:pt>
                <c:pt idx="5">
                  <c:v>-5.2619000009144656E-2</c:v>
                </c:pt>
                <c:pt idx="6">
                  <c:v>-5.3179000002273824E-2</c:v>
                </c:pt>
                <c:pt idx="7">
                  <c:v>-5.0955000006069895E-2</c:v>
                </c:pt>
                <c:pt idx="8">
                  <c:v>-5.2920000001904555E-2</c:v>
                </c:pt>
                <c:pt idx="9">
                  <c:v>-6.0313999951176811E-2</c:v>
                </c:pt>
                <c:pt idx="10">
                  <c:v>-5.9439000076963566E-2</c:v>
                </c:pt>
                <c:pt idx="11">
                  <c:v>-6.0497999998915475E-2</c:v>
                </c:pt>
                <c:pt idx="12">
                  <c:v>-6.049799986067228E-2</c:v>
                </c:pt>
                <c:pt idx="13">
                  <c:v>-6.2910000211559236E-2</c:v>
                </c:pt>
                <c:pt idx="14">
                  <c:v>-6.0406000069633592E-2</c:v>
                </c:pt>
                <c:pt idx="15">
                  <c:v>-6.025000008958159E-2</c:v>
                </c:pt>
                <c:pt idx="16">
                  <c:v>-5.9211000007053372E-2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00D-449D-AE87-399633AC8F6D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0</c:v>
                  </c:pt>
                  <c:pt idx="2">
                    <c:v>4.0000000000000001E-3</c:v>
                  </c:pt>
                  <c:pt idx="3">
                    <c:v>3.0000000000000001E-3</c:v>
                  </c:pt>
                  <c:pt idx="4">
                    <c:v>3.0000000000000001E-3</c:v>
                  </c:pt>
                  <c:pt idx="5">
                    <c:v>3.0000000000000001E-3</c:v>
                  </c:pt>
                  <c:pt idx="6">
                    <c:v>4.0000000000000001E-3</c:v>
                  </c:pt>
                  <c:pt idx="7">
                    <c:v>3.5999999999999999E-3</c:v>
                  </c:pt>
                  <c:pt idx="8">
                    <c:v>3.0999999999999999E-3</c:v>
                  </c:pt>
                  <c:pt idx="9">
                    <c:v>3.5999999999999999E-3</c:v>
                  </c:pt>
                  <c:pt idx="10">
                    <c:v>4.1700000000000001E-3</c:v>
                  </c:pt>
                  <c:pt idx="11">
                    <c:v>2.3800000000000002E-3</c:v>
                  </c:pt>
                  <c:pt idx="12">
                    <c:v>2.3800000000000002E-3</c:v>
                  </c:pt>
                  <c:pt idx="13">
                    <c:v>2.3400000000000001E-3</c:v>
                  </c:pt>
                  <c:pt idx="14">
                    <c:v>3.16E-3</c:v>
                  </c:pt>
                  <c:pt idx="15">
                    <c:v>5.8300000000000001E-3</c:v>
                  </c:pt>
                  <c:pt idx="16">
                    <c:v>3.47E-3</c:v>
                  </c:pt>
                </c:numCache>
              </c:numRef>
            </c:plus>
            <c:min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0</c:v>
                  </c:pt>
                  <c:pt idx="2">
                    <c:v>4.0000000000000001E-3</c:v>
                  </c:pt>
                  <c:pt idx="3">
                    <c:v>3.0000000000000001E-3</c:v>
                  </c:pt>
                  <c:pt idx="4">
                    <c:v>3.0000000000000001E-3</c:v>
                  </c:pt>
                  <c:pt idx="5">
                    <c:v>3.0000000000000001E-3</c:v>
                  </c:pt>
                  <c:pt idx="6">
                    <c:v>4.0000000000000001E-3</c:v>
                  </c:pt>
                  <c:pt idx="7">
                    <c:v>3.5999999999999999E-3</c:v>
                  </c:pt>
                  <c:pt idx="8">
                    <c:v>3.0999999999999999E-3</c:v>
                  </c:pt>
                  <c:pt idx="9">
                    <c:v>3.5999999999999999E-3</c:v>
                  </c:pt>
                  <c:pt idx="10">
                    <c:v>4.1700000000000001E-3</c:v>
                  </c:pt>
                  <c:pt idx="11">
                    <c:v>2.3800000000000002E-3</c:v>
                  </c:pt>
                  <c:pt idx="12">
                    <c:v>2.3800000000000002E-3</c:v>
                  </c:pt>
                  <c:pt idx="13">
                    <c:v>2.3400000000000001E-3</c:v>
                  </c:pt>
                  <c:pt idx="14">
                    <c:v>3.16E-3</c:v>
                  </c:pt>
                  <c:pt idx="15">
                    <c:v>5.8300000000000001E-3</c:v>
                  </c:pt>
                  <c:pt idx="16">
                    <c:v>3.47E-3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Active!$F$21:$F$994</c:f>
              <c:numCache>
                <c:formatCode>General</c:formatCode>
                <c:ptCount val="974"/>
                <c:pt idx="0">
                  <c:v>0</c:v>
                </c:pt>
                <c:pt idx="1">
                  <c:v>6740</c:v>
                </c:pt>
                <c:pt idx="2">
                  <c:v>9296.5</c:v>
                </c:pt>
                <c:pt idx="3">
                  <c:v>9353.5</c:v>
                </c:pt>
                <c:pt idx="4">
                  <c:v>9388.5</c:v>
                </c:pt>
                <c:pt idx="5">
                  <c:v>9946.5</c:v>
                </c:pt>
                <c:pt idx="6">
                  <c:v>10106.5</c:v>
                </c:pt>
                <c:pt idx="7">
                  <c:v>10642.5</c:v>
                </c:pt>
                <c:pt idx="8">
                  <c:v>10670</c:v>
                </c:pt>
                <c:pt idx="9">
                  <c:v>11329</c:v>
                </c:pt>
                <c:pt idx="10">
                  <c:v>12021.5</c:v>
                </c:pt>
                <c:pt idx="11">
                  <c:v>12023</c:v>
                </c:pt>
                <c:pt idx="12">
                  <c:v>12023</c:v>
                </c:pt>
                <c:pt idx="13">
                  <c:v>12025</c:v>
                </c:pt>
                <c:pt idx="14">
                  <c:v>12036</c:v>
                </c:pt>
                <c:pt idx="15">
                  <c:v>12040</c:v>
                </c:pt>
                <c:pt idx="16">
                  <c:v>12043.5</c:v>
                </c:pt>
              </c:numCache>
            </c:numRef>
          </c:xVal>
          <c:yVal>
            <c:numRef>
              <c:f>Active!$L$21:$L$994</c:f>
              <c:numCache>
                <c:formatCode>General</c:formatCode>
                <c:ptCount val="97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00D-449D-AE87-399633AC8F6D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0</c:v>
                  </c:pt>
                  <c:pt idx="2">
                    <c:v>4.0000000000000001E-3</c:v>
                  </c:pt>
                  <c:pt idx="3">
                    <c:v>3.0000000000000001E-3</c:v>
                  </c:pt>
                  <c:pt idx="4">
                    <c:v>3.0000000000000001E-3</c:v>
                  </c:pt>
                  <c:pt idx="5">
                    <c:v>3.0000000000000001E-3</c:v>
                  </c:pt>
                  <c:pt idx="6">
                    <c:v>4.0000000000000001E-3</c:v>
                  </c:pt>
                  <c:pt idx="7">
                    <c:v>3.5999999999999999E-3</c:v>
                  </c:pt>
                  <c:pt idx="8">
                    <c:v>3.0999999999999999E-3</c:v>
                  </c:pt>
                  <c:pt idx="9">
                    <c:v>3.5999999999999999E-3</c:v>
                  </c:pt>
                  <c:pt idx="10">
                    <c:v>4.1700000000000001E-3</c:v>
                  </c:pt>
                  <c:pt idx="11">
                    <c:v>2.3800000000000002E-3</c:v>
                  </c:pt>
                  <c:pt idx="12">
                    <c:v>2.3800000000000002E-3</c:v>
                  </c:pt>
                  <c:pt idx="13">
                    <c:v>2.3400000000000001E-3</c:v>
                  </c:pt>
                  <c:pt idx="14">
                    <c:v>3.16E-3</c:v>
                  </c:pt>
                  <c:pt idx="15">
                    <c:v>5.8300000000000001E-3</c:v>
                  </c:pt>
                  <c:pt idx="16">
                    <c:v>3.47E-3</c:v>
                  </c:pt>
                </c:numCache>
              </c:numRef>
            </c:plus>
            <c:min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0</c:v>
                  </c:pt>
                  <c:pt idx="2">
                    <c:v>4.0000000000000001E-3</c:v>
                  </c:pt>
                  <c:pt idx="3">
                    <c:v>3.0000000000000001E-3</c:v>
                  </c:pt>
                  <c:pt idx="4">
                    <c:v>3.0000000000000001E-3</c:v>
                  </c:pt>
                  <c:pt idx="5">
                    <c:v>3.0000000000000001E-3</c:v>
                  </c:pt>
                  <c:pt idx="6">
                    <c:v>4.0000000000000001E-3</c:v>
                  </c:pt>
                  <c:pt idx="7">
                    <c:v>3.5999999999999999E-3</c:v>
                  </c:pt>
                  <c:pt idx="8">
                    <c:v>3.0999999999999999E-3</c:v>
                  </c:pt>
                  <c:pt idx="9">
                    <c:v>3.5999999999999999E-3</c:v>
                  </c:pt>
                  <c:pt idx="10">
                    <c:v>4.1700000000000001E-3</c:v>
                  </c:pt>
                  <c:pt idx="11">
                    <c:v>2.3800000000000002E-3</c:v>
                  </c:pt>
                  <c:pt idx="12">
                    <c:v>2.3800000000000002E-3</c:v>
                  </c:pt>
                  <c:pt idx="13">
                    <c:v>2.3400000000000001E-3</c:v>
                  </c:pt>
                  <c:pt idx="14">
                    <c:v>3.16E-3</c:v>
                  </c:pt>
                  <c:pt idx="15">
                    <c:v>5.8300000000000001E-3</c:v>
                  </c:pt>
                  <c:pt idx="16">
                    <c:v>3.47E-3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Active!$F$21:$F$994</c:f>
              <c:numCache>
                <c:formatCode>General</c:formatCode>
                <c:ptCount val="974"/>
                <c:pt idx="0">
                  <c:v>0</c:v>
                </c:pt>
                <c:pt idx="1">
                  <c:v>6740</c:v>
                </c:pt>
                <c:pt idx="2">
                  <c:v>9296.5</c:v>
                </c:pt>
                <c:pt idx="3">
                  <c:v>9353.5</c:v>
                </c:pt>
                <c:pt idx="4">
                  <c:v>9388.5</c:v>
                </c:pt>
                <c:pt idx="5">
                  <c:v>9946.5</c:v>
                </c:pt>
                <c:pt idx="6">
                  <c:v>10106.5</c:v>
                </c:pt>
                <c:pt idx="7">
                  <c:v>10642.5</c:v>
                </c:pt>
                <c:pt idx="8">
                  <c:v>10670</c:v>
                </c:pt>
                <c:pt idx="9">
                  <c:v>11329</c:v>
                </c:pt>
                <c:pt idx="10">
                  <c:v>12021.5</c:v>
                </c:pt>
                <c:pt idx="11">
                  <c:v>12023</c:v>
                </c:pt>
                <c:pt idx="12">
                  <c:v>12023</c:v>
                </c:pt>
                <c:pt idx="13">
                  <c:v>12025</c:v>
                </c:pt>
                <c:pt idx="14">
                  <c:v>12036</c:v>
                </c:pt>
                <c:pt idx="15">
                  <c:v>12040</c:v>
                </c:pt>
                <c:pt idx="16">
                  <c:v>12043.5</c:v>
                </c:pt>
              </c:numCache>
            </c:numRef>
          </c:xVal>
          <c:yVal>
            <c:numRef>
              <c:f>Active!$M$21:$M$994</c:f>
              <c:numCache>
                <c:formatCode>General</c:formatCode>
                <c:ptCount val="97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00D-449D-AE87-399633AC8F6D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0</c:v>
                  </c:pt>
                  <c:pt idx="2">
                    <c:v>4.0000000000000001E-3</c:v>
                  </c:pt>
                  <c:pt idx="3">
                    <c:v>3.0000000000000001E-3</c:v>
                  </c:pt>
                  <c:pt idx="4">
                    <c:v>3.0000000000000001E-3</c:v>
                  </c:pt>
                  <c:pt idx="5">
                    <c:v>3.0000000000000001E-3</c:v>
                  </c:pt>
                  <c:pt idx="6">
                    <c:v>4.0000000000000001E-3</c:v>
                  </c:pt>
                  <c:pt idx="7">
                    <c:v>3.5999999999999999E-3</c:v>
                  </c:pt>
                  <c:pt idx="8">
                    <c:v>3.0999999999999999E-3</c:v>
                  </c:pt>
                  <c:pt idx="9">
                    <c:v>3.5999999999999999E-3</c:v>
                  </c:pt>
                  <c:pt idx="10">
                    <c:v>4.1700000000000001E-3</c:v>
                  </c:pt>
                  <c:pt idx="11">
                    <c:v>2.3800000000000002E-3</c:v>
                  </c:pt>
                  <c:pt idx="12">
                    <c:v>2.3800000000000002E-3</c:v>
                  </c:pt>
                  <c:pt idx="13">
                    <c:v>2.3400000000000001E-3</c:v>
                  </c:pt>
                  <c:pt idx="14">
                    <c:v>3.16E-3</c:v>
                  </c:pt>
                  <c:pt idx="15">
                    <c:v>5.8300000000000001E-3</c:v>
                  </c:pt>
                  <c:pt idx="16">
                    <c:v>3.47E-3</c:v>
                  </c:pt>
                </c:numCache>
              </c:numRef>
            </c:plus>
            <c:min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0</c:v>
                  </c:pt>
                  <c:pt idx="2">
                    <c:v>4.0000000000000001E-3</c:v>
                  </c:pt>
                  <c:pt idx="3">
                    <c:v>3.0000000000000001E-3</c:v>
                  </c:pt>
                  <c:pt idx="4">
                    <c:v>3.0000000000000001E-3</c:v>
                  </c:pt>
                  <c:pt idx="5">
                    <c:v>3.0000000000000001E-3</c:v>
                  </c:pt>
                  <c:pt idx="6">
                    <c:v>4.0000000000000001E-3</c:v>
                  </c:pt>
                  <c:pt idx="7">
                    <c:v>3.5999999999999999E-3</c:v>
                  </c:pt>
                  <c:pt idx="8">
                    <c:v>3.0999999999999999E-3</c:v>
                  </c:pt>
                  <c:pt idx="9">
                    <c:v>3.5999999999999999E-3</c:v>
                  </c:pt>
                  <c:pt idx="10">
                    <c:v>4.1700000000000001E-3</c:v>
                  </c:pt>
                  <c:pt idx="11">
                    <c:v>2.3800000000000002E-3</c:v>
                  </c:pt>
                  <c:pt idx="12">
                    <c:v>2.3800000000000002E-3</c:v>
                  </c:pt>
                  <c:pt idx="13">
                    <c:v>2.3400000000000001E-3</c:v>
                  </c:pt>
                  <c:pt idx="14">
                    <c:v>3.16E-3</c:v>
                  </c:pt>
                  <c:pt idx="15">
                    <c:v>5.8300000000000001E-3</c:v>
                  </c:pt>
                  <c:pt idx="16">
                    <c:v>3.47E-3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Active!$F$21:$F$994</c:f>
              <c:numCache>
                <c:formatCode>General</c:formatCode>
                <c:ptCount val="974"/>
                <c:pt idx="0">
                  <c:v>0</c:v>
                </c:pt>
                <c:pt idx="1">
                  <c:v>6740</c:v>
                </c:pt>
                <c:pt idx="2">
                  <c:v>9296.5</c:v>
                </c:pt>
                <c:pt idx="3">
                  <c:v>9353.5</c:v>
                </c:pt>
                <c:pt idx="4">
                  <c:v>9388.5</c:v>
                </c:pt>
                <c:pt idx="5">
                  <c:v>9946.5</c:v>
                </c:pt>
                <c:pt idx="6">
                  <c:v>10106.5</c:v>
                </c:pt>
                <c:pt idx="7">
                  <c:v>10642.5</c:v>
                </c:pt>
                <c:pt idx="8">
                  <c:v>10670</c:v>
                </c:pt>
                <c:pt idx="9">
                  <c:v>11329</c:v>
                </c:pt>
                <c:pt idx="10">
                  <c:v>12021.5</c:v>
                </c:pt>
                <c:pt idx="11">
                  <c:v>12023</c:v>
                </c:pt>
                <c:pt idx="12">
                  <c:v>12023</c:v>
                </c:pt>
                <c:pt idx="13">
                  <c:v>12025</c:v>
                </c:pt>
                <c:pt idx="14">
                  <c:v>12036</c:v>
                </c:pt>
                <c:pt idx="15">
                  <c:v>12040</c:v>
                </c:pt>
                <c:pt idx="16">
                  <c:v>12043.5</c:v>
                </c:pt>
              </c:numCache>
            </c:numRef>
          </c:xVal>
          <c:yVal>
            <c:numRef>
              <c:f>Active!$N$21:$N$994</c:f>
              <c:numCache>
                <c:formatCode>General</c:formatCode>
                <c:ptCount val="97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00D-449D-AE87-399633AC8F6D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Active!$F$21:$F$994</c:f>
              <c:numCache>
                <c:formatCode>General</c:formatCode>
                <c:ptCount val="974"/>
                <c:pt idx="0">
                  <c:v>0</c:v>
                </c:pt>
                <c:pt idx="1">
                  <c:v>6740</c:v>
                </c:pt>
                <c:pt idx="2">
                  <c:v>9296.5</c:v>
                </c:pt>
                <c:pt idx="3">
                  <c:v>9353.5</c:v>
                </c:pt>
                <c:pt idx="4">
                  <c:v>9388.5</c:v>
                </c:pt>
                <c:pt idx="5">
                  <c:v>9946.5</c:v>
                </c:pt>
                <c:pt idx="6">
                  <c:v>10106.5</c:v>
                </c:pt>
                <c:pt idx="7">
                  <c:v>10642.5</c:v>
                </c:pt>
                <c:pt idx="8">
                  <c:v>10670</c:v>
                </c:pt>
                <c:pt idx="9">
                  <c:v>11329</c:v>
                </c:pt>
                <c:pt idx="10">
                  <c:v>12021.5</c:v>
                </c:pt>
                <c:pt idx="11">
                  <c:v>12023</c:v>
                </c:pt>
                <c:pt idx="12">
                  <c:v>12023</c:v>
                </c:pt>
                <c:pt idx="13">
                  <c:v>12025</c:v>
                </c:pt>
                <c:pt idx="14">
                  <c:v>12036</c:v>
                </c:pt>
                <c:pt idx="15">
                  <c:v>12040</c:v>
                </c:pt>
                <c:pt idx="16">
                  <c:v>12043.5</c:v>
                </c:pt>
              </c:numCache>
            </c:numRef>
          </c:xVal>
          <c:yVal>
            <c:numRef>
              <c:f>Active!$O$21:$O$994</c:f>
              <c:numCache>
                <c:formatCode>General</c:formatCode>
                <c:ptCount val="974"/>
                <c:pt idx="0">
                  <c:v>-8.9096323466805669E-3</c:v>
                </c:pt>
                <c:pt idx="1">
                  <c:v>-3.7661203245029078E-2</c:v>
                </c:pt>
                <c:pt idx="2">
                  <c:v>-4.8566750871383374E-2</c:v>
                </c:pt>
                <c:pt idx="3">
                  <c:v>-4.88099021386246E-2</c:v>
                </c:pt>
                <c:pt idx="4">
                  <c:v>-4.8959205548334127E-2</c:v>
                </c:pt>
                <c:pt idx="5">
                  <c:v>-5.1339528480274552E-2</c:v>
                </c:pt>
                <c:pt idx="6">
                  <c:v>-5.2022058353232384E-2</c:v>
                </c:pt>
                <c:pt idx="7">
                  <c:v>-5.4308533427641109E-2</c:v>
                </c:pt>
                <c:pt idx="8">
                  <c:v>-5.4425843249555732E-2</c:v>
                </c:pt>
                <c:pt idx="9">
                  <c:v>-5.7237013163800789E-2</c:v>
                </c:pt>
                <c:pt idx="10">
                  <c:v>-6.019108777019639E-2</c:v>
                </c:pt>
                <c:pt idx="11">
                  <c:v>-6.0197486487755365E-2</c:v>
                </c:pt>
                <c:pt idx="12">
                  <c:v>-6.0197486487755365E-2</c:v>
                </c:pt>
                <c:pt idx="13">
                  <c:v>-6.0206018111167339E-2</c:v>
                </c:pt>
                <c:pt idx="14">
                  <c:v>-6.0252942039933192E-2</c:v>
                </c:pt>
                <c:pt idx="15">
                  <c:v>-6.0270005286757133E-2</c:v>
                </c:pt>
                <c:pt idx="16">
                  <c:v>-6.028493562772809E-2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00D-449D-AE87-399633AC8F6D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Active!$F$21:$F$994</c:f>
              <c:numCache>
                <c:formatCode>General</c:formatCode>
                <c:ptCount val="974"/>
                <c:pt idx="0">
                  <c:v>0</c:v>
                </c:pt>
                <c:pt idx="1">
                  <c:v>6740</c:v>
                </c:pt>
                <c:pt idx="2">
                  <c:v>9296.5</c:v>
                </c:pt>
                <c:pt idx="3">
                  <c:v>9353.5</c:v>
                </c:pt>
                <c:pt idx="4">
                  <c:v>9388.5</c:v>
                </c:pt>
                <c:pt idx="5">
                  <c:v>9946.5</c:v>
                </c:pt>
                <c:pt idx="6">
                  <c:v>10106.5</c:v>
                </c:pt>
                <c:pt idx="7">
                  <c:v>10642.5</c:v>
                </c:pt>
                <c:pt idx="8">
                  <c:v>10670</c:v>
                </c:pt>
                <c:pt idx="9">
                  <c:v>11329</c:v>
                </c:pt>
                <c:pt idx="10">
                  <c:v>12021.5</c:v>
                </c:pt>
                <c:pt idx="11">
                  <c:v>12023</c:v>
                </c:pt>
                <c:pt idx="12">
                  <c:v>12023</c:v>
                </c:pt>
                <c:pt idx="13">
                  <c:v>12025</c:v>
                </c:pt>
                <c:pt idx="14">
                  <c:v>12036</c:v>
                </c:pt>
                <c:pt idx="15">
                  <c:v>12040</c:v>
                </c:pt>
                <c:pt idx="16">
                  <c:v>12043.5</c:v>
                </c:pt>
              </c:numCache>
            </c:numRef>
          </c:xVal>
          <c:yVal>
            <c:numRef>
              <c:f>Active!$U$21:$U$994</c:f>
              <c:numCache>
                <c:formatCode>General</c:formatCode>
                <c:ptCount val="97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00D-449D-AE87-399633AC8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3966608"/>
        <c:axId val="1"/>
      </c:scatterChart>
      <c:valAx>
        <c:axId val="853966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30827067669172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396660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203007518796993"/>
          <c:y val="0.92397937099967764"/>
          <c:w val="0.7142857142857143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0</xdr:row>
      <xdr:rowOff>0</xdr:rowOff>
    </xdr:from>
    <xdr:to>
      <xdr:col>17</xdr:col>
      <xdr:colOff>257175</xdr:colOff>
      <xdr:row>19</xdr:row>
      <xdr:rowOff>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6D78EA06-DD13-D3E6-447A-C676E58167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aavso.org/ejaavso" TargetMode="External"/><Relationship Id="rId18" Type="http://schemas.openxmlformats.org/officeDocument/2006/relationships/hyperlink" Target="http://vsolj.cetus-net.org/bulletin.html" TargetMode="External"/><Relationship Id="rId26" Type="http://schemas.openxmlformats.org/officeDocument/2006/relationships/hyperlink" Target="http://cdsbib.u-strasbg.fr/cgi-bin/cdsbib?1990RMxAA..21..381G" TargetMode="External"/><Relationship Id="rId39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cdsbib.u-strasbg.fr/cgi-bin/cdsbib?1990RMxAA..21..381G" TargetMode="External"/><Relationship Id="rId21" Type="http://schemas.openxmlformats.org/officeDocument/2006/relationships/hyperlink" Target="http://cdsbib.u-strasbg.fr/cgi-bin/cdsbib?1990RMxAA..21..381G" TargetMode="External"/><Relationship Id="rId34" Type="http://schemas.openxmlformats.org/officeDocument/2006/relationships/hyperlink" Target="http://vsolj.cetus-net.org/bulletin.html" TargetMode="External"/><Relationship Id="rId42" Type="http://schemas.openxmlformats.org/officeDocument/2006/relationships/hyperlink" Target="http://cdsbib.u-strasbg.fr/cgi-bin/cdsbib?1990RMxAA..21..381G" TargetMode="External"/><Relationship Id="rId47" Type="http://schemas.openxmlformats.org/officeDocument/2006/relationships/hyperlink" Target="http://cdsbib.u-strasbg.fr/cgi-bin/cdsbib?1990RMxAA..21..381G" TargetMode="External"/><Relationship Id="rId50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vsolj.cetus-net.org/bulletin.html" TargetMode="External"/><Relationship Id="rId12" Type="http://schemas.openxmlformats.org/officeDocument/2006/relationships/hyperlink" Target="http://vsolj.cetus-net.org/bulletin.html" TargetMode="External"/><Relationship Id="rId17" Type="http://schemas.openxmlformats.org/officeDocument/2006/relationships/hyperlink" Target="http://cdsbib.u-strasbg.fr/cgi-bin/cdsbib?1990RMxAA..21..381G" TargetMode="External"/><Relationship Id="rId25" Type="http://schemas.openxmlformats.org/officeDocument/2006/relationships/hyperlink" Target="http://cdsbib.u-strasbg.fr/cgi-bin/cdsbib?1990RMxAA..21..381G" TargetMode="External"/><Relationship Id="rId33" Type="http://schemas.openxmlformats.org/officeDocument/2006/relationships/hyperlink" Target="https://www.aavso.org/ejaavso" TargetMode="External"/><Relationship Id="rId38" Type="http://schemas.openxmlformats.org/officeDocument/2006/relationships/hyperlink" Target="http://cdsbib.u-strasbg.fr/cgi-bin/cdsbib?1990RMxAA..21..381G" TargetMode="External"/><Relationship Id="rId46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29" Type="http://schemas.openxmlformats.org/officeDocument/2006/relationships/hyperlink" Target="http://cdsbib.u-strasbg.fr/cgi-bin/cdsbib?1990RMxAA..21..381G" TargetMode="External"/><Relationship Id="rId41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s://www.aavso.org/ejaavso" TargetMode="External"/><Relationship Id="rId24" Type="http://schemas.openxmlformats.org/officeDocument/2006/relationships/hyperlink" Target="http://cdsbib.u-strasbg.fr/cgi-bin/cdsbib?1990RMxAA..21..381G" TargetMode="External"/><Relationship Id="rId32" Type="http://schemas.openxmlformats.org/officeDocument/2006/relationships/hyperlink" Target="http://vsolj.cetus-net.org/bulletin.html" TargetMode="External"/><Relationship Id="rId37" Type="http://schemas.openxmlformats.org/officeDocument/2006/relationships/hyperlink" Target="http://cdsbib.u-strasbg.fr/cgi-bin/cdsbib?1990RMxAA..21..381G" TargetMode="External"/><Relationship Id="rId40" Type="http://schemas.openxmlformats.org/officeDocument/2006/relationships/hyperlink" Target="http://cdsbib.u-strasbg.fr/cgi-bin/cdsbib?1990RMxAA..21..381G" TargetMode="External"/><Relationship Id="rId45" Type="http://schemas.openxmlformats.org/officeDocument/2006/relationships/hyperlink" Target="http://vsolj.cetus-net.org/bulletin.html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hyperlink" Target="http://vsolj.cetus-net.org/bulletin.html" TargetMode="External"/><Relationship Id="rId28" Type="http://schemas.openxmlformats.org/officeDocument/2006/relationships/hyperlink" Target="http://vsolj.cetus-net.org/bulletin.html" TargetMode="External"/><Relationship Id="rId36" Type="http://schemas.openxmlformats.org/officeDocument/2006/relationships/hyperlink" Target="https://www.aavso.org/ejaavso" TargetMode="External"/><Relationship Id="rId49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31" Type="http://schemas.openxmlformats.org/officeDocument/2006/relationships/hyperlink" Target="http://cdsbib.u-strasbg.fr/cgi-bin/cdsbib?1990RMxAA..21..381G" TargetMode="External"/><Relationship Id="rId44" Type="http://schemas.openxmlformats.org/officeDocument/2006/relationships/hyperlink" Target="http://vsolj.cetus-net.org/bulletin.html" TargetMode="External"/><Relationship Id="rId52" Type="http://schemas.openxmlformats.org/officeDocument/2006/relationships/drawing" Target="../drawings/drawing1.xm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hyperlink" Target="https://www.aavso.org/ejaavso" TargetMode="External"/><Relationship Id="rId27" Type="http://schemas.openxmlformats.org/officeDocument/2006/relationships/hyperlink" Target="http://cdsbib.u-strasbg.fr/cgi-bin/cdsbib?1990RMxAA..21..381G" TargetMode="External"/><Relationship Id="rId30" Type="http://schemas.openxmlformats.org/officeDocument/2006/relationships/hyperlink" Target="http://cdsbib.u-strasbg.fr/cgi-bin/cdsbib?1990RMxAA..21..381G" TargetMode="External"/><Relationship Id="rId35" Type="http://schemas.openxmlformats.org/officeDocument/2006/relationships/hyperlink" Target="http://cdsbib.u-strasbg.fr/cgi-bin/cdsbib?1990RMxAA..21..381G" TargetMode="External"/><Relationship Id="rId43" Type="http://schemas.openxmlformats.org/officeDocument/2006/relationships/hyperlink" Target="http://cdsbib.u-strasbg.fr/cgi-bin/cdsbib?1990RMxAA..21..381G" TargetMode="External"/><Relationship Id="rId48" Type="http://schemas.openxmlformats.org/officeDocument/2006/relationships/hyperlink" Target="http://cdsbib.u-strasbg.fr/cgi-bin/cdsbib?1990RMxAA..21..381G" TargetMode="External"/><Relationship Id="rId8" Type="http://schemas.openxmlformats.org/officeDocument/2006/relationships/hyperlink" Target="http://cdsbib.u-strasbg.fr/cgi-bin/cdsbib?1990RMxAA..21..381G" TargetMode="External"/><Relationship Id="rId51" Type="http://schemas.openxmlformats.org/officeDocument/2006/relationships/hyperlink" Target="http://cdsbib.u-strasbg.fr/cgi-bin/cdsbib?1990RMxAA..21..381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35"/>
  <sheetViews>
    <sheetView tabSelected="1" workbookViewId="0">
      <pane xSplit="14" ySplit="21" topLeftCell="O22" activePane="bottomRight" state="frozen"/>
      <selection pane="topRight" activeCell="O1" sqref="O1"/>
      <selection pane="bottomLeft" activeCell="A22" sqref="A22"/>
      <selection pane="bottomRight" activeCell="F10" sqref="F10"/>
    </sheetView>
  </sheetViews>
  <sheetFormatPr defaultColWidth="10.28515625" defaultRowHeight="12.75" x14ac:dyDescent="0.2"/>
  <cols>
    <col min="1" max="1" width="14.42578125" customWidth="1"/>
    <col min="2" max="2" width="5.28515625" customWidth="1"/>
    <col min="3" max="3" width="13.5703125" customWidth="1"/>
    <col min="4" max="4" width="9.42578125" customWidth="1"/>
    <col min="5" max="5" width="10.140625" customWidth="1"/>
    <col min="6" max="6" width="15.28515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6" ht="20.25" x14ac:dyDescent="0.3">
      <c r="A1" s="1" t="s">
        <v>46</v>
      </c>
    </row>
    <row r="2" spans="1:6" x14ac:dyDescent="0.2">
      <c r="A2" t="s">
        <v>30</v>
      </c>
      <c r="B2" t="s">
        <v>47</v>
      </c>
      <c r="C2" s="3"/>
      <c r="D2" s="3"/>
    </row>
    <row r="3" spans="1:6" ht="13.5" thickBot="1" x14ac:dyDescent="0.25"/>
    <row r="4" spans="1:6" ht="14.25" thickTop="1" thickBot="1" x14ac:dyDescent="0.25">
      <c r="A4" s="5" t="s">
        <v>7</v>
      </c>
      <c r="C4" s="27" t="s">
        <v>44</v>
      </c>
      <c r="D4" s="28" t="s">
        <v>44</v>
      </c>
    </row>
    <row r="5" spans="1:6" ht="13.5" thickTop="1" x14ac:dyDescent="0.2">
      <c r="A5" s="9" t="s">
        <v>35</v>
      </c>
      <c r="B5" s="10"/>
      <c r="C5" s="11">
        <v>-9.5</v>
      </c>
      <c r="D5" s="10" t="s">
        <v>36</v>
      </c>
    </row>
    <row r="6" spans="1:6" x14ac:dyDescent="0.2">
      <c r="A6" s="5" t="s">
        <v>8</v>
      </c>
    </row>
    <row r="7" spans="1:6" x14ac:dyDescent="0.2">
      <c r="A7" t="s">
        <v>9</v>
      </c>
      <c r="C7" s="8">
        <v>52495.508000000002</v>
      </c>
      <c r="D7" s="29" t="s">
        <v>45</v>
      </c>
    </row>
    <row r="8" spans="1:6" x14ac:dyDescent="0.2">
      <c r="A8" t="s">
        <v>10</v>
      </c>
      <c r="C8" s="8">
        <v>0.54316600000000004</v>
      </c>
      <c r="D8" s="29" t="s">
        <v>45</v>
      </c>
    </row>
    <row r="9" spans="1:6" x14ac:dyDescent="0.2">
      <c r="A9" s="24" t="s">
        <v>39</v>
      </c>
      <c r="B9" s="25">
        <v>22</v>
      </c>
      <c r="C9" s="22" t="str">
        <f>"F"&amp;B9</f>
        <v>F22</v>
      </c>
      <c r="D9" s="23" t="str">
        <f>"G"&amp;B9</f>
        <v>G22</v>
      </c>
    </row>
    <row r="10" spans="1:6" ht="13.5" thickBot="1" x14ac:dyDescent="0.25">
      <c r="A10" s="10"/>
      <c r="B10" s="10"/>
      <c r="C10" s="4" t="s">
        <v>26</v>
      </c>
      <c r="D10" s="4" t="s">
        <v>27</v>
      </c>
      <c r="E10" s="10"/>
    </row>
    <row r="11" spans="1:6" x14ac:dyDescent="0.2">
      <c r="A11" s="10" t="s">
        <v>22</v>
      </c>
      <c r="B11" s="10"/>
      <c r="C11" s="21">
        <f ca="1">INTERCEPT(INDIRECT($D$9):G987,INDIRECT($C$9):F987)</f>
        <v>-8.9096323466805669E-3</v>
      </c>
      <c r="D11" s="3"/>
      <c r="E11" s="10"/>
    </row>
    <row r="12" spans="1:6" x14ac:dyDescent="0.2">
      <c r="A12" s="10" t="s">
        <v>23</v>
      </c>
      <c r="B12" s="10"/>
      <c r="C12" s="21">
        <f ca="1">SLOPE(INDIRECT($D$9):G987,INDIRECT($C$9):F987)</f>
        <v>-4.2658117059864261E-6</v>
      </c>
      <c r="D12" s="3"/>
      <c r="E12" s="10"/>
    </row>
    <row r="13" spans="1:6" x14ac:dyDescent="0.2">
      <c r="A13" s="10" t="s">
        <v>25</v>
      </c>
      <c r="B13" s="10"/>
      <c r="C13" s="3" t="s">
        <v>20</v>
      </c>
    </row>
    <row r="14" spans="1:6" x14ac:dyDescent="0.2">
      <c r="A14" s="10"/>
      <c r="B14" s="10"/>
      <c r="C14" s="10"/>
    </row>
    <row r="15" spans="1:6" x14ac:dyDescent="0.2">
      <c r="A15" s="12" t="s">
        <v>24</v>
      </c>
      <c r="B15" s="10"/>
      <c r="C15" s="13">
        <f ca="1">(C7+C11)+(C8+C12)*INT(MAX(F21:F3528))</f>
        <v>59036.795855197277</v>
      </c>
      <c r="E15" s="14" t="s">
        <v>41</v>
      </c>
      <c r="F15" s="11">
        <v>1</v>
      </c>
    </row>
    <row r="16" spans="1:6" x14ac:dyDescent="0.2">
      <c r="A16" s="16" t="s">
        <v>11</v>
      </c>
      <c r="B16" s="10"/>
      <c r="C16" s="17">
        <f ca="1">+C8+C12</f>
        <v>0.54316173418829405</v>
      </c>
      <c r="E16" s="14" t="s">
        <v>37</v>
      </c>
      <c r="F16" s="15">
        <f ca="1">NOW()+15018.5+$C$5/24</f>
        <v>60320.837220486108</v>
      </c>
    </row>
    <row r="17" spans="1:21" ht="13.5" thickBot="1" x14ac:dyDescent="0.25">
      <c r="A17" s="14" t="s">
        <v>34</v>
      </c>
      <c r="B17" s="10"/>
      <c r="C17" s="10">
        <f>COUNT(C21:C2186)</f>
        <v>17</v>
      </c>
      <c r="E17" s="14" t="s">
        <v>42</v>
      </c>
      <c r="F17" s="15">
        <f ca="1">ROUND(2*(F16-$C$7)/$C$8,0)/2+F15</f>
        <v>14408</v>
      </c>
    </row>
    <row r="18" spans="1:21" ht="14.25" thickTop="1" thickBot="1" x14ac:dyDescent="0.25">
      <c r="A18" s="16" t="s">
        <v>12</v>
      </c>
      <c r="B18" s="10"/>
      <c r="C18" s="19">
        <f ca="1">+C15</f>
        <v>59036.795855197277</v>
      </c>
      <c r="D18" s="20">
        <f ca="1">+C16</f>
        <v>0.54316173418829405</v>
      </c>
      <c r="E18" s="14" t="s">
        <v>43</v>
      </c>
      <c r="F18" s="23">
        <f ca="1">ROUND(2*(F16-$C$15)/$C$16,0)/2+F15</f>
        <v>2365</v>
      </c>
    </row>
    <row r="19" spans="1:21" ht="13.5" thickTop="1" x14ac:dyDescent="0.2">
      <c r="E19" s="14" t="s">
        <v>38</v>
      </c>
      <c r="F19" s="18">
        <f ca="1">+$C$15+$C$16*F18-15018.5-$C$5/24</f>
        <v>45303.269189885927</v>
      </c>
    </row>
    <row r="20" spans="1:21" ht="13.5" thickBot="1" x14ac:dyDescent="0.25">
      <c r="A20" s="4" t="s">
        <v>13</v>
      </c>
      <c r="B20" s="42" t="s">
        <v>14</v>
      </c>
      <c r="C20" s="4" t="s">
        <v>15</v>
      </c>
      <c r="D20" s="4" t="s">
        <v>19</v>
      </c>
      <c r="E20" s="4" t="s">
        <v>16</v>
      </c>
      <c r="F20" s="4" t="s">
        <v>17</v>
      </c>
      <c r="G20" s="4" t="s">
        <v>18</v>
      </c>
      <c r="H20" s="7" t="s">
        <v>4</v>
      </c>
      <c r="I20" s="7" t="s">
        <v>51</v>
      </c>
      <c r="J20" s="7" t="s">
        <v>2</v>
      </c>
      <c r="K20" s="7" t="s">
        <v>3</v>
      </c>
      <c r="L20" s="7" t="s">
        <v>31</v>
      </c>
      <c r="M20" s="7" t="s">
        <v>32</v>
      </c>
      <c r="N20" s="7" t="s">
        <v>33</v>
      </c>
      <c r="O20" s="7" t="s">
        <v>29</v>
      </c>
      <c r="P20" s="6" t="s">
        <v>28</v>
      </c>
      <c r="Q20" s="4" t="s">
        <v>21</v>
      </c>
      <c r="U20" s="26" t="s">
        <v>40</v>
      </c>
    </row>
    <row r="21" spans="1:21" x14ac:dyDescent="0.2">
      <c r="A21" t="s">
        <v>45</v>
      </c>
      <c r="B21" s="43"/>
      <c r="C21" s="8">
        <f>C$7</f>
        <v>52495.508000000002</v>
      </c>
      <c r="D21" s="8" t="s">
        <v>20</v>
      </c>
      <c r="E21">
        <f t="shared" ref="E21:E37" si="0">+(C21-C$7)/C$8</f>
        <v>0</v>
      </c>
      <c r="F21">
        <f t="shared" ref="F21:F37" si="1">ROUND(2*E21,0)/2</f>
        <v>0</v>
      </c>
      <c r="G21">
        <f t="shared" ref="G21:G37" si="2">+C21-(C$7+F21*C$8)</f>
        <v>0</v>
      </c>
      <c r="I21">
        <f t="shared" ref="I21:I24" si="3">+G21</f>
        <v>0</v>
      </c>
      <c r="O21">
        <f t="shared" ref="O21:O37" ca="1" si="4">+C$11+C$12*$F21</f>
        <v>-8.9096323466805669E-3</v>
      </c>
      <c r="Q21" s="2">
        <f t="shared" ref="Q21:Q37" si="5">+C21-15018.5</f>
        <v>37477.008000000002</v>
      </c>
    </row>
    <row r="22" spans="1:21" x14ac:dyDescent="0.2">
      <c r="A22" s="21" t="s">
        <v>48</v>
      </c>
      <c r="B22" s="44" t="s">
        <v>49</v>
      </c>
      <c r="C22" s="30">
        <v>56156.406999999999</v>
      </c>
      <c r="D22" s="39" t="s">
        <v>50</v>
      </c>
      <c r="E22">
        <f t="shared" si="0"/>
        <v>6739.9266522573162</v>
      </c>
      <c r="F22">
        <f t="shared" si="1"/>
        <v>6740</v>
      </c>
      <c r="G22">
        <f t="shared" si="2"/>
        <v>-3.9840000004915055E-2</v>
      </c>
      <c r="I22">
        <f t="shared" si="3"/>
        <v>-3.9840000004915055E-2</v>
      </c>
      <c r="O22">
        <f t="shared" ca="1" si="4"/>
        <v>-3.7661203245029078E-2</v>
      </c>
      <c r="Q22" s="2">
        <f t="shared" si="5"/>
        <v>41137.906999999999</v>
      </c>
    </row>
    <row r="23" spans="1:21" x14ac:dyDescent="0.2">
      <c r="A23" s="32" t="s">
        <v>5</v>
      </c>
      <c r="B23" s="33" t="s">
        <v>6</v>
      </c>
      <c r="C23" s="32">
        <v>57545.004000000001</v>
      </c>
      <c r="D23" s="32">
        <v>4.0000000000000001E-3</v>
      </c>
      <c r="E23">
        <f t="shared" si="0"/>
        <v>9296.4139876207246</v>
      </c>
      <c r="F23">
        <f t="shared" si="1"/>
        <v>9296.5</v>
      </c>
      <c r="G23">
        <f t="shared" si="2"/>
        <v>-4.6718999998120125E-2</v>
      </c>
      <c r="I23">
        <f t="shared" si="3"/>
        <v>-4.6718999998120125E-2</v>
      </c>
      <c r="O23">
        <f t="shared" ca="1" si="4"/>
        <v>-4.8566750871383374E-2</v>
      </c>
      <c r="Q23" s="2">
        <f t="shared" si="5"/>
        <v>42526.504000000001</v>
      </c>
    </row>
    <row r="24" spans="1:21" x14ac:dyDescent="0.2">
      <c r="A24" s="32" t="s">
        <v>5</v>
      </c>
      <c r="B24" s="33" t="s">
        <v>6</v>
      </c>
      <c r="C24" s="32">
        <v>57575.962</v>
      </c>
      <c r="D24" s="32">
        <v>3.0000000000000001E-3</v>
      </c>
      <c r="E24">
        <f t="shared" si="0"/>
        <v>9353.4094549364236</v>
      </c>
      <c r="F24">
        <f t="shared" si="1"/>
        <v>9353.5</v>
      </c>
      <c r="G24">
        <f t="shared" si="2"/>
        <v>-4.9181000002135988E-2</v>
      </c>
      <c r="I24">
        <f t="shared" si="3"/>
        <v>-4.9181000002135988E-2</v>
      </c>
      <c r="O24">
        <f t="shared" ca="1" si="4"/>
        <v>-4.88099021386246E-2</v>
      </c>
      <c r="Q24" s="2">
        <f t="shared" si="5"/>
        <v>42557.462</v>
      </c>
    </row>
    <row r="25" spans="1:21" x14ac:dyDescent="0.2">
      <c r="A25" s="32" t="s">
        <v>5</v>
      </c>
      <c r="B25" s="33" t="s">
        <v>6</v>
      </c>
      <c r="C25" s="32">
        <v>57594.976000000002</v>
      </c>
      <c r="D25" s="32">
        <v>3.0000000000000001E-3</v>
      </c>
      <c r="E25">
        <f t="shared" si="0"/>
        <v>9388.415327910805</v>
      </c>
      <c r="F25">
        <f t="shared" si="1"/>
        <v>9388.5</v>
      </c>
      <c r="G25">
        <f t="shared" si="2"/>
        <v>-4.5990999999048654E-2</v>
      </c>
      <c r="K25">
        <f t="shared" ref="K25:K37" si="6">+G25</f>
        <v>-4.5990999999048654E-2</v>
      </c>
      <c r="O25">
        <f t="shared" ca="1" si="4"/>
        <v>-4.8959205548334127E-2</v>
      </c>
      <c r="Q25" s="2">
        <f t="shared" si="5"/>
        <v>42576.476000000002</v>
      </c>
    </row>
    <row r="26" spans="1:21" x14ac:dyDescent="0.2">
      <c r="A26" s="34" t="s">
        <v>1</v>
      </c>
      <c r="B26" s="45" t="s">
        <v>6</v>
      </c>
      <c r="C26" s="34">
        <v>57898.055999999997</v>
      </c>
      <c r="D26" s="34">
        <v>3.0000000000000001E-3</v>
      </c>
      <c r="E26">
        <f t="shared" si="0"/>
        <v>9946.4031253797093</v>
      </c>
      <c r="F26">
        <f t="shared" si="1"/>
        <v>9946.5</v>
      </c>
      <c r="G26">
        <f t="shared" si="2"/>
        <v>-5.2619000009144656E-2</v>
      </c>
      <c r="K26">
        <f t="shared" si="6"/>
        <v>-5.2619000009144656E-2</v>
      </c>
      <c r="O26">
        <f t="shared" ca="1" si="4"/>
        <v>-5.1339528480274552E-2</v>
      </c>
      <c r="Q26" s="2">
        <f t="shared" si="5"/>
        <v>42879.555999999997</v>
      </c>
    </row>
    <row r="27" spans="1:21" x14ac:dyDescent="0.2">
      <c r="A27" s="34" t="s">
        <v>1</v>
      </c>
      <c r="B27" s="45" t="s">
        <v>6</v>
      </c>
      <c r="C27" s="34">
        <v>57984.962</v>
      </c>
      <c r="D27" s="34">
        <v>4.0000000000000001E-3</v>
      </c>
      <c r="E27">
        <f t="shared" si="0"/>
        <v>10106.402094387347</v>
      </c>
      <c r="F27">
        <f t="shared" si="1"/>
        <v>10106.5</v>
      </c>
      <c r="G27">
        <f t="shared" si="2"/>
        <v>-5.3179000002273824E-2</v>
      </c>
      <c r="K27">
        <f t="shared" si="6"/>
        <v>-5.3179000002273824E-2</v>
      </c>
      <c r="O27">
        <f t="shared" ca="1" si="4"/>
        <v>-5.2022058353232384E-2</v>
      </c>
      <c r="Q27" s="2">
        <f t="shared" si="5"/>
        <v>42966.462</v>
      </c>
    </row>
    <row r="28" spans="1:21" x14ac:dyDescent="0.2">
      <c r="A28" s="31" t="s">
        <v>0</v>
      </c>
      <c r="B28" s="46" t="s">
        <v>49</v>
      </c>
      <c r="C28" s="31">
        <v>58276.101199999997</v>
      </c>
      <c r="D28" s="31">
        <v>3.5999999999999999E-3</v>
      </c>
      <c r="E28">
        <f t="shared" si="0"/>
        <v>10642.406188899886</v>
      </c>
      <c r="F28">
        <f t="shared" si="1"/>
        <v>10642.5</v>
      </c>
      <c r="G28">
        <f t="shared" si="2"/>
        <v>-5.0955000006069895E-2</v>
      </c>
      <c r="K28">
        <f t="shared" si="6"/>
        <v>-5.0955000006069895E-2</v>
      </c>
      <c r="O28">
        <f t="shared" ca="1" si="4"/>
        <v>-5.4308533427641109E-2</v>
      </c>
      <c r="Q28" s="2">
        <f t="shared" si="5"/>
        <v>43257.601199999997</v>
      </c>
    </row>
    <row r="29" spans="1:21" x14ac:dyDescent="0.2">
      <c r="A29" s="31" t="s">
        <v>0</v>
      </c>
      <c r="B29" s="46" t="s">
        <v>6</v>
      </c>
      <c r="C29" s="31">
        <v>58291.0363</v>
      </c>
      <c r="D29" s="31">
        <v>3.0999999999999999E-3</v>
      </c>
      <c r="E29">
        <f t="shared" si="0"/>
        <v>10669.902571221317</v>
      </c>
      <c r="F29">
        <f t="shared" si="1"/>
        <v>10670</v>
      </c>
      <c r="G29">
        <f t="shared" si="2"/>
        <v>-5.2920000001904555E-2</v>
      </c>
      <c r="K29">
        <f t="shared" si="6"/>
        <v>-5.2920000001904555E-2</v>
      </c>
      <c r="O29">
        <f t="shared" ca="1" si="4"/>
        <v>-5.4425843249555732E-2</v>
      </c>
      <c r="Q29" s="2">
        <f t="shared" si="5"/>
        <v>43272.5363</v>
      </c>
    </row>
    <row r="30" spans="1:21" ht="12" customHeight="1" x14ac:dyDescent="0.2">
      <c r="A30" s="37" t="s">
        <v>53</v>
      </c>
      <c r="B30" s="38" t="s">
        <v>6</v>
      </c>
      <c r="C30" s="40">
        <v>58648.975300000049</v>
      </c>
      <c r="D30" s="41">
        <v>3.5999999999999999E-3</v>
      </c>
      <c r="E30">
        <f t="shared" si="0"/>
        <v>11328.888958440048</v>
      </c>
      <c r="F30">
        <f t="shared" si="1"/>
        <v>11329</v>
      </c>
      <c r="G30">
        <f t="shared" si="2"/>
        <v>-6.0313999951176811E-2</v>
      </c>
      <c r="K30">
        <f t="shared" si="6"/>
        <v>-6.0313999951176811E-2</v>
      </c>
      <c r="O30">
        <f t="shared" ca="1" si="4"/>
        <v>-5.7237013163800789E-2</v>
      </c>
      <c r="Q30" s="2">
        <f t="shared" si="5"/>
        <v>43630.475300000049</v>
      </c>
    </row>
    <row r="31" spans="1:21" ht="12" customHeight="1" x14ac:dyDescent="0.2">
      <c r="A31" s="37" t="s">
        <v>54</v>
      </c>
      <c r="B31" s="38" t="s">
        <v>49</v>
      </c>
      <c r="C31" s="40">
        <v>59025.118629999924</v>
      </c>
      <c r="D31" s="41">
        <v>4.1700000000000001E-3</v>
      </c>
      <c r="E31">
        <f t="shared" si="0"/>
        <v>12021.390569365392</v>
      </c>
      <c r="F31">
        <f t="shared" si="1"/>
        <v>12021.5</v>
      </c>
      <c r="G31">
        <f t="shared" si="2"/>
        <v>-5.9439000076963566E-2</v>
      </c>
      <c r="K31">
        <f t="shared" si="6"/>
        <v>-5.9439000076963566E-2</v>
      </c>
      <c r="O31">
        <f t="shared" ca="1" si="4"/>
        <v>-6.019108777019639E-2</v>
      </c>
      <c r="Q31" s="2">
        <f t="shared" si="5"/>
        <v>44006.618629999924</v>
      </c>
    </row>
    <row r="32" spans="1:21" ht="12" customHeight="1" x14ac:dyDescent="0.2">
      <c r="A32" s="35" t="s">
        <v>52</v>
      </c>
      <c r="B32" s="47" t="s">
        <v>49</v>
      </c>
      <c r="C32" s="36">
        <v>59025.93232</v>
      </c>
      <c r="D32" s="36">
        <v>2.3800000000000002E-3</v>
      </c>
      <c r="E32">
        <f t="shared" si="0"/>
        <v>12022.888619685322</v>
      </c>
      <c r="F32">
        <f t="shared" si="1"/>
        <v>12023</v>
      </c>
      <c r="G32">
        <f t="shared" si="2"/>
        <v>-6.0497999998915475E-2</v>
      </c>
      <c r="K32">
        <f t="shared" si="6"/>
        <v>-6.0497999998915475E-2</v>
      </c>
      <c r="O32">
        <f t="shared" ca="1" si="4"/>
        <v>-6.0197486487755365E-2</v>
      </c>
      <c r="Q32" s="2">
        <f t="shared" si="5"/>
        <v>44007.43232</v>
      </c>
    </row>
    <row r="33" spans="1:17" ht="12" customHeight="1" x14ac:dyDescent="0.2">
      <c r="A33" s="37" t="s">
        <v>54</v>
      </c>
      <c r="B33" s="38" t="s">
        <v>6</v>
      </c>
      <c r="C33" s="40">
        <v>59025.932320000138</v>
      </c>
      <c r="D33" s="41">
        <v>2.3800000000000002E-3</v>
      </c>
      <c r="E33">
        <f t="shared" si="0"/>
        <v>12022.888619685576</v>
      </c>
      <c r="F33">
        <f t="shared" si="1"/>
        <v>12023</v>
      </c>
      <c r="G33">
        <f t="shared" si="2"/>
        <v>-6.049799986067228E-2</v>
      </c>
      <c r="K33">
        <f t="shared" si="6"/>
        <v>-6.049799986067228E-2</v>
      </c>
      <c r="O33">
        <f t="shared" ca="1" si="4"/>
        <v>-6.0197486487755365E-2</v>
      </c>
      <c r="Q33" s="2">
        <f t="shared" si="5"/>
        <v>44007.432320000138</v>
      </c>
    </row>
    <row r="34" spans="1:17" ht="12" customHeight="1" x14ac:dyDescent="0.2">
      <c r="A34" s="37" t="s">
        <v>54</v>
      </c>
      <c r="B34" s="38" t="s">
        <v>6</v>
      </c>
      <c r="C34" s="40">
        <v>59027.016239999793</v>
      </c>
      <c r="D34" s="41">
        <v>2.3400000000000001E-3</v>
      </c>
      <c r="E34">
        <f t="shared" si="0"/>
        <v>12024.884179053533</v>
      </c>
      <c r="F34">
        <f t="shared" si="1"/>
        <v>12025</v>
      </c>
      <c r="G34">
        <f t="shared" si="2"/>
        <v>-6.2910000211559236E-2</v>
      </c>
      <c r="K34">
        <f t="shared" si="6"/>
        <v>-6.2910000211559236E-2</v>
      </c>
      <c r="O34">
        <f t="shared" ca="1" si="4"/>
        <v>-6.0206018111167339E-2</v>
      </c>
      <c r="Q34" s="2">
        <f t="shared" si="5"/>
        <v>44008.516239999793</v>
      </c>
    </row>
    <row r="35" spans="1:17" ht="12" customHeight="1" x14ac:dyDescent="0.2">
      <c r="A35" s="37" t="s">
        <v>54</v>
      </c>
      <c r="B35" s="38" t="s">
        <v>6</v>
      </c>
      <c r="C35" s="40">
        <v>59032.993569999933</v>
      </c>
      <c r="D35" s="41">
        <v>3.16E-3</v>
      </c>
      <c r="E35">
        <f t="shared" si="0"/>
        <v>12035.888789062517</v>
      </c>
      <c r="F35">
        <f t="shared" si="1"/>
        <v>12036</v>
      </c>
      <c r="G35">
        <f t="shared" si="2"/>
        <v>-6.0406000069633592E-2</v>
      </c>
      <c r="K35">
        <f t="shared" si="6"/>
        <v>-6.0406000069633592E-2</v>
      </c>
      <c r="O35">
        <f t="shared" ca="1" si="4"/>
        <v>-6.0252942039933192E-2</v>
      </c>
      <c r="Q35" s="2">
        <f t="shared" si="5"/>
        <v>44014.493569999933</v>
      </c>
    </row>
    <row r="36" spans="1:17" ht="12" customHeight="1" x14ac:dyDescent="0.2">
      <c r="A36" s="37" t="s">
        <v>54</v>
      </c>
      <c r="B36" s="38" t="s">
        <v>6</v>
      </c>
      <c r="C36" s="40">
        <v>59035.166389999911</v>
      </c>
      <c r="D36" s="41">
        <v>5.8300000000000001E-3</v>
      </c>
      <c r="E36">
        <f t="shared" si="0"/>
        <v>12039.889076267493</v>
      </c>
      <c r="F36">
        <f t="shared" si="1"/>
        <v>12040</v>
      </c>
      <c r="G36">
        <f t="shared" si="2"/>
        <v>-6.025000008958159E-2</v>
      </c>
      <c r="K36">
        <f t="shared" si="6"/>
        <v>-6.025000008958159E-2</v>
      </c>
      <c r="O36">
        <f t="shared" ca="1" si="4"/>
        <v>-6.0270005286757133E-2</v>
      </c>
      <c r="Q36" s="2">
        <f t="shared" si="5"/>
        <v>44016.666389999911</v>
      </c>
    </row>
    <row r="37" spans="1:17" ht="12" customHeight="1" x14ac:dyDescent="0.2">
      <c r="A37" s="35" t="s">
        <v>52</v>
      </c>
      <c r="B37" s="47" t="s">
        <v>6</v>
      </c>
      <c r="C37" s="36">
        <v>59037.068509999997</v>
      </c>
      <c r="D37" s="36">
        <v>3.47E-3</v>
      </c>
      <c r="E37">
        <f t="shared" si="0"/>
        <v>12043.390989126703</v>
      </c>
      <c r="F37">
        <f t="shared" si="1"/>
        <v>12043.5</v>
      </c>
      <c r="G37">
        <f t="shared" si="2"/>
        <v>-5.9211000007053372E-2</v>
      </c>
      <c r="K37">
        <f t="shared" si="6"/>
        <v>-5.9211000007053372E-2</v>
      </c>
      <c r="O37">
        <f t="shared" ca="1" si="4"/>
        <v>-6.028493562772809E-2</v>
      </c>
      <c r="Q37" s="2">
        <f t="shared" si="5"/>
        <v>44018.568509999997</v>
      </c>
    </row>
    <row r="38" spans="1:17" ht="12" customHeight="1" x14ac:dyDescent="0.2">
      <c r="B38" s="43"/>
      <c r="C38" s="8"/>
      <c r="D38" s="8"/>
    </row>
    <row r="39" spans="1:17" x14ac:dyDescent="0.2">
      <c r="B39" s="43"/>
      <c r="C39" s="8"/>
      <c r="D39" s="8"/>
    </row>
    <row r="40" spans="1:17" x14ac:dyDescent="0.2">
      <c r="B40" s="43"/>
      <c r="C40" s="8"/>
      <c r="D40" s="8"/>
    </row>
    <row r="41" spans="1:17" x14ac:dyDescent="0.2">
      <c r="B41" s="43"/>
      <c r="C41" s="8"/>
      <c r="D41" s="8"/>
    </row>
    <row r="42" spans="1:17" x14ac:dyDescent="0.2">
      <c r="B42" s="43"/>
      <c r="C42" s="8"/>
      <c r="D42" s="8"/>
    </row>
    <row r="43" spans="1:17" x14ac:dyDescent="0.2">
      <c r="B43" s="43"/>
      <c r="C43" s="8"/>
      <c r="D43" s="8"/>
    </row>
    <row r="44" spans="1:17" x14ac:dyDescent="0.2">
      <c r="B44" s="43"/>
      <c r="C44" s="8"/>
      <c r="D44" s="8"/>
    </row>
    <row r="45" spans="1:17" x14ac:dyDescent="0.2">
      <c r="B45" s="43"/>
      <c r="C45" s="8"/>
      <c r="D45" s="8"/>
    </row>
    <row r="46" spans="1:17" x14ac:dyDescent="0.2">
      <c r="B46" s="43"/>
      <c r="C46" s="8"/>
      <c r="D46" s="8"/>
    </row>
    <row r="47" spans="1:17" x14ac:dyDescent="0.2">
      <c r="B47" s="43"/>
      <c r="C47" s="8"/>
      <c r="D47" s="8"/>
    </row>
    <row r="48" spans="1:17" x14ac:dyDescent="0.2">
      <c r="B48" s="43"/>
      <c r="C48" s="8"/>
      <c r="D48" s="8"/>
    </row>
    <row r="49" spans="2:4" x14ac:dyDescent="0.2">
      <c r="B49" s="43"/>
      <c r="C49" s="8"/>
      <c r="D49" s="8"/>
    </row>
    <row r="50" spans="2:4" x14ac:dyDescent="0.2">
      <c r="B50" s="43"/>
      <c r="C50" s="8"/>
      <c r="D50" s="8"/>
    </row>
    <row r="51" spans="2:4" x14ac:dyDescent="0.2">
      <c r="B51" s="43"/>
      <c r="C51" s="8"/>
      <c r="D51" s="8"/>
    </row>
    <row r="52" spans="2:4" x14ac:dyDescent="0.2">
      <c r="B52" s="43"/>
      <c r="C52" s="8"/>
      <c r="D52" s="8"/>
    </row>
    <row r="53" spans="2:4" x14ac:dyDescent="0.2">
      <c r="B53" s="43"/>
      <c r="C53" s="8"/>
      <c r="D53" s="8"/>
    </row>
    <row r="54" spans="2:4" x14ac:dyDescent="0.2">
      <c r="B54" s="43"/>
      <c r="C54" s="8"/>
      <c r="D54" s="8"/>
    </row>
    <row r="55" spans="2:4" x14ac:dyDescent="0.2">
      <c r="B55" s="43"/>
      <c r="C55" s="8"/>
      <c r="D55" s="8"/>
    </row>
    <row r="56" spans="2:4" x14ac:dyDescent="0.2">
      <c r="B56" s="43"/>
      <c r="C56" s="8"/>
      <c r="D56" s="8"/>
    </row>
    <row r="57" spans="2:4" x14ac:dyDescent="0.2">
      <c r="B57" s="43"/>
      <c r="C57" s="8"/>
      <c r="D57" s="8"/>
    </row>
    <row r="58" spans="2:4" x14ac:dyDescent="0.2">
      <c r="B58" s="43"/>
      <c r="C58" s="8"/>
      <c r="D58" s="8"/>
    </row>
    <row r="59" spans="2:4" x14ac:dyDescent="0.2">
      <c r="B59" s="43"/>
      <c r="C59" s="8"/>
      <c r="D59" s="8"/>
    </row>
    <row r="60" spans="2:4" x14ac:dyDescent="0.2">
      <c r="B60" s="43"/>
      <c r="C60" s="8"/>
      <c r="D60" s="8"/>
    </row>
    <row r="61" spans="2:4" x14ac:dyDescent="0.2">
      <c r="B61" s="43"/>
      <c r="C61" s="8"/>
      <c r="D61" s="8"/>
    </row>
    <row r="62" spans="2:4" x14ac:dyDescent="0.2">
      <c r="B62" s="43"/>
      <c r="C62" s="8"/>
      <c r="D62" s="8"/>
    </row>
    <row r="63" spans="2:4" x14ac:dyDescent="0.2">
      <c r="B63" s="43"/>
      <c r="C63" s="8"/>
      <c r="D63" s="8"/>
    </row>
    <row r="64" spans="2:4" x14ac:dyDescent="0.2">
      <c r="B64" s="43"/>
      <c r="C64" s="8"/>
      <c r="D64" s="8"/>
    </row>
    <row r="65" spans="2:4" x14ac:dyDescent="0.2">
      <c r="B65" s="43"/>
      <c r="C65" s="8"/>
      <c r="D65" s="8"/>
    </row>
    <row r="66" spans="2:4" x14ac:dyDescent="0.2">
      <c r="B66" s="43"/>
      <c r="C66" s="8"/>
      <c r="D66" s="8"/>
    </row>
    <row r="67" spans="2:4" x14ac:dyDescent="0.2">
      <c r="B67" s="43"/>
      <c r="C67" s="8"/>
      <c r="D67" s="8"/>
    </row>
    <row r="68" spans="2:4" x14ac:dyDescent="0.2">
      <c r="B68" s="43"/>
      <c r="C68" s="8"/>
      <c r="D68" s="8"/>
    </row>
    <row r="69" spans="2:4" x14ac:dyDescent="0.2">
      <c r="B69" s="43"/>
      <c r="C69" s="8"/>
      <c r="D69" s="8"/>
    </row>
    <row r="70" spans="2:4" x14ac:dyDescent="0.2">
      <c r="B70" s="43"/>
      <c r="C70" s="8"/>
      <c r="D70" s="8"/>
    </row>
    <row r="71" spans="2:4" x14ac:dyDescent="0.2">
      <c r="B71" s="43"/>
      <c r="C71" s="8"/>
      <c r="D71" s="8"/>
    </row>
    <row r="72" spans="2:4" x14ac:dyDescent="0.2">
      <c r="B72" s="43"/>
      <c r="C72" s="8"/>
      <c r="D72" s="8"/>
    </row>
    <row r="73" spans="2:4" x14ac:dyDescent="0.2">
      <c r="B73" s="43"/>
      <c r="C73" s="8"/>
      <c r="D73" s="8"/>
    </row>
    <row r="74" spans="2:4" x14ac:dyDescent="0.2">
      <c r="B74" s="43"/>
      <c r="C74" s="8"/>
      <c r="D74" s="8"/>
    </row>
    <row r="75" spans="2:4" x14ac:dyDescent="0.2">
      <c r="B75" s="43"/>
      <c r="C75" s="8"/>
      <c r="D75" s="8"/>
    </row>
    <row r="76" spans="2:4" x14ac:dyDescent="0.2">
      <c r="B76" s="43"/>
      <c r="C76" s="8"/>
      <c r="D76" s="8"/>
    </row>
    <row r="77" spans="2:4" x14ac:dyDescent="0.2">
      <c r="B77" s="43"/>
      <c r="C77" s="8"/>
      <c r="D77" s="8"/>
    </row>
    <row r="78" spans="2:4" x14ac:dyDescent="0.2">
      <c r="B78" s="43"/>
      <c r="C78" s="8"/>
      <c r="D78" s="8"/>
    </row>
    <row r="79" spans="2:4" x14ac:dyDescent="0.2">
      <c r="B79" s="43"/>
      <c r="C79" s="8"/>
      <c r="D79" s="8"/>
    </row>
    <row r="80" spans="2:4" x14ac:dyDescent="0.2">
      <c r="B80" s="43"/>
      <c r="C80" s="8"/>
      <c r="D80" s="8"/>
    </row>
    <row r="81" spans="2:4" x14ac:dyDescent="0.2">
      <c r="B81" s="43"/>
      <c r="C81" s="8"/>
      <c r="D81" s="8"/>
    </row>
    <row r="82" spans="2:4" x14ac:dyDescent="0.2">
      <c r="B82" s="43"/>
      <c r="C82" s="8"/>
      <c r="D82" s="8"/>
    </row>
    <row r="83" spans="2:4" x14ac:dyDescent="0.2">
      <c r="B83" s="43"/>
      <c r="C83" s="8"/>
      <c r="D83" s="8"/>
    </row>
    <row r="84" spans="2:4" x14ac:dyDescent="0.2">
      <c r="B84" s="43"/>
      <c r="C84" s="8"/>
      <c r="D84" s="8"/>
    </row>
    <row r="85" spans="2:4" x14ac:dyDescent="0.2">
      <c r="B85" s="43"/>
      <c r="C85" s="8"/>
      <c r="D85" s="8"/>
    </row>
    <row r="86" spans="2:4" x14ac:dyDescent="0.2">
      <c r="B86" s="43"/>
      <c r="C86" s="8"/>
      <c r="D86" s="8"/>
    </row>
    <row r="87" spans="2:4" x14ac:dyDescent="0.2">
      <c r="B87" s="43"/>
      <c r="C87" s="8"/>
      <c r="D87" s="8"/>
    </row>
    <row r="88" spans="2:4" x14ac:dyDescent="0.2">
      <c r="B88" s="43"/>
      <c r="C88" s="8"/>
      <c r="D88" s="8"/>
    </row>
    <row r="89" spans="2:4" x14ac:dyDescent="0.2">
      <c r="B89" s="43"/>
      <c r="C89" s="8"/>
      <c r="D89" s="8"/>
    </row>
    <row r="90" spans="2:4" x14ac:dyDescent="0.2">
      <c r="B90" s="43"/>
      <c r="C90" s="8"/>
      <c r="D90" s="8"/>
    </row>
    <row r="91" spans="2:4" x14ac:dyDescent="0.2">
      <c r="B91" s="43"/>
      <c r="C91" s="8"/>
      <c r="D91" s="8"/>
    </row>
    <row r="92" spans="2:4" x14ac:dyDescent="0.2">
      <c r="B92" s="43"/>
      <c r="C92" s="8"/>
      <c r="D92" s="8"/>
    </row>
    <row r="93" spans="2:4" x14ac:dyDescent="0.2">
      <c r="B93" s="43"/>
      <c r="C93" s="8"/>
      <c r="D93" s="8"/>
    </row>
    <row r="94" spans="2:4" x14ac:dyDescent="0.2">
      <c r="B94" s="43"/>
      <c r="C94" s="8"/>
      <c r="D94" s="8"/>
    </row>
    <row r="95" spans="2:4" x14ac:dyDescent="0.2">
      <c r="B95" s="43"/>
      <c r="C95" s="8"/>
      <c r="D95" s="8"/>
    </row>
    <row r="96" spans="2:4" x14ac:dyDescent="0.2">
      <c r="B96" s="43"/>
      <c r="C96" s="8"/>
      <c r="D96" s="8"/>
    </row>
    <row r="97" spans="2:4" x14ac:dyDescent="0.2">
      <c r="B97" s="43"/>
      <c r="C97" s="8"/>
      <c r="D97" s="8"/>
    </row>
    <row r="98" spans="2:4" x14ac:dyDescent="0.2">
      <c r="B98" s="43"/>
      <c r="C98" s="8"/>
      <c r="D98" s="8"/>
    </row>
    <row r="99" spans="2:4" x14ac:dyDescent="0.2">
      <c r="B99" s="43"/>
      <c r="C99" s="8"/>
      <c r="D99" s="8"/>
    </row>
    <row r="100" spans="2:4" x14ac:dyDescent="0.2">
      <c r="B100" s="43"/>
      <c r="C100" s="8"/>
      <c r="D100" s="8"/>
    </row>
    <row r="101" spans="2:4" x14ac:dyDescent="0.2">
      <c r="B101" s="43"/>
      <c r="C101" s="8"/>
      <c r="D101" s="8"/>
    </row>
    <row r="102" spans="2:4" x14ac:dyDescent="0.2">
      <c r="B102" s="43"/>
      <c r="C102" s="8"/>
      <c r="D102" s="8"/>
    </row>
    <row r="103" spans="2:4" x14ac:dyDescent="0.2">
      <c r="B103" s="43"/>
      <c r="C103" s="8"/>
      <c r="D103" s="8"/>
    </row>
    <row r="104" spans="2:4" x14ac:dyDescent="0.2">
      <c r="B104" s="43"/>
      <c r="C104" s="8"/>
      <c r="D104" s="8"/>
    </row>
    <row r="105" spans="2:4" x14ac:dyDescent="0.2">
      <c r="B105" s="43"/>
      <c r="C105" s="8"/>
      <c r="D105" s="8"/>
    </row>
    <row r="106" spans="2:4" x14ac:dyDescent="0.2">
      <c r="B106" s="43"/>
      <c r="C106" s="8"/>
      <c r="D106" s="8"/>
    </row>
    <row r="107" spans="2:4" x14ac:dyDescent="0.2">
      <c r="B107" s="43"/>
      <c r="C107" s="8"/>
      <c r="D107" s="8"/>
    </row>
    <row r="108" spans="2:4" x14ac:dyDescent="0.2">
      <c r="B108" s="43"/>
      <c r="C108" s="8"/>
      <c r="D108" s="8"/>
    </row>
    <row r="109" spans="2:4" x14ac:dyDescent="0.2">
      <c r="B109" s="43"/>
      <c r="C109" s="8"/>
      <c r="D109" s="8"/>
    </row>
    <row r="110" spans="2:4" x14ac:dyDescent="0.2">
      <c r="B110" s="43"/>
      <c r="C110" s="8"/>
      <c r="D110" s="8"/>
    </row>
    <row r="111" spans="2:4" x14ac:dyDescent="0.2">
      <c r="C111" s="8"/>
      <c r="D111" s="8"/>
    </row>
    <row r="112" spans="2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</sheetData>
  <sortState xmlns:xlrd2="http://schemas.microsoft.com/office/spreadsheetml/2017/richdata2" ref="A21:U37">
    <sortCondition ref="C21:C37"/>
  </sortState>
  <phoneticPr fontId="8" type="noConversion"/>
  <hyperlinks>
    <hyperlink ref="H64736" r:id="rId1" display="http://vsolj.cetus-net.org/bulletin.html" xr:uid="{00000000-0004-0000-0000-000000000000}"/>
    <hyperlink ref="H64729" r:id="rId2" display="http://vsolj.cetus-net.org/bulletin.html" xr:uid="{00000000-0004-0000-0000-000001000000}"/>
    <hyperlink ref="AP2226" r:id="rId3" display="http://cdsbib.u-strasbg.fr/cgi-bin/cdsbib?1990RMxAA..21..381G" xr:uid="{00000000-0004-0000-0000-000002000000}"/>
    <hyperlink ref="AP2229" r:id="rId4" display="http://cdsbib.u-strasbg.fr/cgi-bin/cdsbib?1990RMxAA..21..381G" xr:uid="{00000000-0004-0000-0000-000003000000}"/>
    <hyperlink ref="AP2227" r:id="rId5" display="http://cdsbib.u-strasbg.fr/cgi-bin/cdsbib?1990RMxAA..21..381G" xr:uid="{00000000-0004-0000-0000-000004000000}"/>
    <hyperlink ref="AP2205" r:id="rId6" display="http://cdsbib.u-strasbg.fr/cgi-bin/cdsbib?1990RMxAA..21..381G" xr:uid="{00000000-0004-0000-0000-000005000000}"/>
    <hyperlink ref="I64736" r:id="rId7" display="http://vsolj.cetus-net.org/bulletin.html" xr:uid="{00000000-0004-0000-0000-000006000000}"/>
    <hyperlink ref="AQ2339" r:id="rId8" display="http://cdsbib.u-strasbg.fr/cgi-bin/cdsbib?1990RMxAA..21..381G" xr:uid="{00000000-0004-0000-0000-000007000000}"/>
    <hyperlink ref="AQ608" r:id="rId9" display="http://cdsbib.u-strasbg.fr/cgi-bin/cdsbib?1990RMxAA..21..381G" xr:uid="{00000000-0004-0000-0000-000008000000}"/>
    <hyperlink ref="AQ2340" r:id="rId10" display="http://cdsbib.u-strasbg.fr/cgi-bin/cdsbib?1990RMxAA..21..381G" xr:uid="{00000000-0004-0000-0000-000009000000}"/>
    <hyperlink ref="H64733" r:id="rId11" display="https://www.aavso.org/ejaavso" xr:uid="{00000000-0004-0000-0000-00000A000000}"/>
    <hyperlink ref="H64785" r:id="rId12" display="http://vsolj.cetus-net.org/bulletin.html" xr:uid="{00000000-0004-0000-0000-00000B000000}"/>
    <hyperlink ref="H64778" r:id="rId13" display="https://www.aavso.org/ejaavso" xr:uid="{00000000-0004-0000-0000-00000C000000}"/>
    <hyperlink ref="AP1636" r:id="rId14" display="http://cdsbib.u-strasbg.fr/cgi-bin/cdsbib?1990RMxAA..21..381G" xr:uid="{00000000-0004-0000-0000-00000D000000}"/>
    <hyperlink ref="AP1633" r:id="rId15" display="http://cdsbib.u-strasbg.fr/cgi-bin/cdsbib?1990RMxAA..21..381G" xr:uid="{00000000-0004-0000-0000-00000E000000}"/>
    <hyperlink ref="AP1635" r:id="rId16" display="http://cdsbib.u-strasbg.fr/cgi-bin/cdsbib?1990RMxAA..21..381G" xr:uid="{00000000-0004-0000-0000-00000F000000}"/>
    <hyperlink ref="AP1611" r:id="rId17" display="http://cdsbib.u-strasbg.fr/cgi-bin/cdsbib?1990RMxAA..21..381G" xr:uid="{00000000-0004-0000-0000-000010000000}"/>
    <hyperlink ref="I64785" r:id="rId18" display="http://vsolj.cetus-net.org/bulletin.html" xr:uid="{00000000-0004-0000-0000-000011000000}"/>
    <hyperlink ref="AQ1772" r:id="rId19" display="http://cdsbib.u-strasbg.fr/cgi-bin/cdsbib?1990RMxAA..21..381G" xr:uid="{00000000-0004-0000-0000-000012000000}"/>
    <hyperlink ref="AQ3416" r:id="rId20" display="http://cdsbib.u-strasbg.fr/cgi-bin/cdsbib?1990RMxAA..21..381G" xr:uid="{00000000-0004-0000-0000-000013000000}"/>
    <hyperlink ref="AQ1773" r:id="rId21" display="http://cdsbib.u-strasbg.fr/cgi-bin/cdsbib?1990RMxAA..21..381G" xr:uid="{00000000-0004-0000-0000-000014000000}"/>
    <hyperlink ref="H64782" r:id="rId22" display="https://www.aavso.org/ejaavso" xr:uid="{00000000-0004-0000-0000-000015000000}"/>
    <hyperlink ref="H2623" r:id="rId23" display="http://vsolj.cetus-net.org/bulletin.html" xr:uid="{00000000-0004-0000-0000-000016000000}"/>
    <hyperlink ref="AP5861" r:id="rId24" display="http://cdsbib.u-strasbg.fr/cgi-bin/cdsbib?1990RMxAA..21..381G" xr:uid="{00000000-0004-0000-0000-000017000000}"/>
    <hyperlink ref="AP5864" r:id="rId25" display="http://cdsbib.u-strasbg.fr/cgi-bin/cdsbib?1990RMxAA..21..381G" xr:uid="{00000000-0004-0000-0000-000018000000}"/>
    <hyperlink ref="AP5862" r:id="rId26" display="http://cdsbib.u-strasbg.fr/cgi-bin/cdsbib?1990RMxAA..21..381G" xr:uid="{00000000-0004-0000-0000-000019000000}"/>
    <hyperlink ref="AP5840" r:id="rId27" display="http://cdsbib.u-strasbg.fr/cgi-bin/cdsbib?1990RMxAA..21..381G" xr:uid="{00000000-0004-0000-0000-00001A000000}"/>
    <hyperlink ref="I2623" r:id="rId28" display="http://vsolj.cetus-net.org/bulletin.html" xr:uid="{00000000-0004-0000-0000-00001B000000}"/>
    <hyperlink ref="AQ5974" r:id="rId29" display="http://cdsbib.u-strasbg.fr/cgi-bin/cdsbib?1990RMxAA..21..381G" xr:uid="{00000000-0004-0000-0000-00001C000000}"/>
    <hyperlink ref="AQ526" r:id="rId30" display="http://cdsbib.u-strasbg.fr/cgi-bin/cdsbib?1990RMxAA..21..381G" xr:uid="{00000000-0004-0000-0000-00001D000000}"/>
    <hyperlink ref="AQ5975" r:id="rId31" display="http://cdsbib.u-strasbg.fr/cgi-bin/cdsbib?1990RMxAA..21..381G" xr:uid="{00000000-0004-0000-0000-00001E000000}"/>
    <hyperlink ref="H64927" r:id="rId32" display="http://vsolj.cetus-net.org/bulletin.html" xr:uid="{00000000-0004-0000-0000-00001F000000}"/>
    <hyperlink ref="H64920" r:id="rId33" display="https://www.aavso.org/ejaavso" xr:uid="{00000000-0004-0000-0000-000020000000}"/>
    <hyperlink ref="I64927" r:id="rId34" display="http://vsolj.cetus-net.org/bulletin.html" xr:uid="{00000000-0004-0000-0000-000021000000}"/>
    <hyperlink ref="AQ58578" r:id="rId35" display="http://cdsbib.u-strasbg.fr/cgi-bin/cdsbib?1990RMxAA..21..381G" xr:uid="{00000000-0004-0000-0000-000022000000}"/>
    <hyperlink ref="H64924" r:id="rId36" display="https://www.aavso.org/ejaavso" xr:uid="{00000000-0004-0000-0000-000023000000}"/>
    <hyperlink ref="AP5942" r:id="rId37" display="http://cdsbib.u-strasbg.fr/cgi-bin/cdsbib?1990RMxAA..21..381G" xr:uid="{00000000-0004-0000-0000-000024000000}"/>
    <hyperlink ref="AP5945" r:id="rId38" display="http://cdsbib.u-strasbg.fr/cgi-bin/cdsbib?1990RMxAA..21..381G" xr:uid="{00000000-0004-0000-0000-000025000000}"/>
    <hyperlink ref="AP5943" r:id="rId39" display="http://cdsbib.u-strasbg.fr/cgi-bin/cdsbib?1990RMxAA..21..381G" xr:uid="{00000000-0004-0000-0000-000026000000}"/>
    <hyperlink ref="AP5927" r:id="rId40" display="http://cdsbib.u-strasbg.fr/cgi-bin/cdsbib?1990RMxAA..21..381G" xr:uid="{00000000-0004-0000-0000-000027000000}"/>
    <hyperlink ref="AQ6156" r:id="rId41" display="http://cdsbib.u-strasbg.fr/cgi-bin/cdsbib?1990RMxAA..21..381G" xr:uid="{00000000-0004-0000-0000-000028000000}"/>
    <hyperlink ref="AQ6160" r:id="rId42" display="http://cdsbib.u-strasbg.fr/cgi-bin/cdsbib?1990RMxAA..21..381G" xr:uid="{00000000-0004-0000-0000-000029000000}"/>
    <hyperlink ref="AQ304" r:id="rId43" display="http://cdsbib.u-strasbg.fr/cgi-bin/cdsbib?1990RMxAA..21..381G" xr:uid="{00000000-0004-0000-0000-00002A000000}"/>
    <hyperlink ref="I3048" r:id="rId44" display="http://vsolj.cetus-net.org/bulletin.html" xr:uid="{00000000-0004-0000-0000-00002B000000}"/>
    <hyperlink ref="H3048" r:id="rId45" display="http://vsolj.cetus-net.org/bulletin.html" xr:uid="{00000000-0004-0000-0000-00002C000000}"/>
    <hyperlink ref="AQ965" r:id="rId46" display="http://cdsbib.u-strasbg.fr/cgi-bin/cdsbib?1990RMxAA..21..381G" xr:uid="{00000000-0004-0000-0000-00002D000000}"/>
    <hyperlink ref="AQ964" r:id="rId47" display="http://cdsbib.u-strasbg.fr/cgi-bin/cdsbib?1990RMxAA..21..381G" xr:uid="{00000000-0004-0000-0000-00002E000000}"/>
    <hyperlink ref="AP4218" r:id="rId48" display="http://cdsbib.u-strasbg.fr/cgi-bin/cdsbib?1990RMxAA..21..381G" xr:uid="{00000000-0004-0000-0000-00002F000000}"/>
    <hyperlink ref="AP4236" r:id="rId49" display="http://cdsbib.u-strasbg.fr/cgi-bin/cdsbib?1990RMxAA..21..381G" xr:uid="{00000000-0004-0000-0000-000030000000}"/>
    <hyperlink ref="AP4237" r:id="rId50" display="http://cdsbib.u-strasbg.fr/cgi-bin/cdsbib?1990RMxAA..21..381G" xr:uid="{00000000-0004-0000-0000-000031000000}"/>
    <hyperlink ref="AP4233" r:id="rId51" display="http://cdsbib.u-strasbg.fr/cgi-bin/cdsbib?1990RMxAA..21..381G" xr:uid="{00000000-0004-0000-0000-000032000000}"/>
  </hyperlinks>
  <pageMargins left="0.75" right="0.75" top="1" bottom="1" header="0.5" footer="0.5"/>
  <headerFooter alignWithMargins="0"/>
  <drawing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2024-01-11T07:05:35Z</dcterms:modified>
</cp:coreProperties>
</file>