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CB1A28C4-DC9E-4AB4-B5E1-917988624D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145" i="1" l="1"/>
  <c r="F145" i="1" s="1"/>
  <c r="G145" i="1" s="1"/>
  <c r="K145" i="1" s="1"/>
  <c r="Q145" i="1"/>
  <c r="E143" i="1"/>
  <c r="F143" i="1" s="1"/>
  <c r="G143" i="1" s="1"/>
  <c r="K143" i="1" s="1"/>
  <c r="Q143" i="1"/>
  <c r="E144" i="1"/>
  <c r="F144" i="1"/>
  <c r="G144" i="1" s="1"/>
  <c r="K144" i="1" s="1"/>
  <c r="Q144" i="1"/>
  <c r="Q141" i="1"/>
  <c r="Q142" i="1"/>
  <c r="Q140" i="1"/>
  <c r="D9" i="1"/>
  <c r="C9" i="1"/>
  <c r="Q139" i="1"/>
  <c r="Q138" i="1"/>
  <c r="Q137" i="1"/>
  <c r="I37" i="1"/>
  <c r="E127" i="1"/>
  <c r="C8" i="1"/>
  <c r="E141" i="1" s="1"/>
  <c r="F141" i="1" s="1"/>
  <c r="G141" i="1" s="1"/>
  <c r="K141" i="1" s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60" i="1"/>
  <c r="Q70" i="1"/>
  <c r="Q86" i="1"/>
  <c r="Q89" i="1"/>
  <c r="Q97" i="1"/>
  <c r="Q98" i="1"/>
  <c r="Q100" i="1"/>
  <c r="Q105" i="1"/>
  <c r="Q106" i="1"/>
  <c r="Q107" i="1"/>
  <c r="Q108" i="1"/>
  <c r="Q109" i="1"/>
  <c r="Q110" i="1"/>
  <c r="Q111" i="1"/>
  <c r="Q112" i="1"/>
  <c r="Q114" i="1"/>
  <c r="Q116" i="1"/>
  <c r="Q123" i="1"/>
  <c r="Q124" i="1"/>
  <c r="G70" i="2"/>
  <c r="C70" i="2"/>
  <c r="G69" i="2"/>
  <c r="C69" i="2"/>
  <c r="G68" i="2"/>
  <c r="C68" i="2"/>
  <c r="G67" i="2"/>
  <c r="C67" i="2"/>
  <c r="G124" i="2"/>
  <c r="C124" i="2"/>
  <c r="E124" i="2"/>
  <c r="G66" i="2"/>
  <c r="C66" i="2"/>
  <c r="G65" i="2"/>
  <c r="C65" i="2"/>
  <c r="G64" i="2"/>
  <c r="C64" i="2"/>
  <c r="G63" i="2"/>
  <c r="C63" i="2"/>
  <c r="G62" i="2"/>
  <c r="C62" i="2"/>
  <c r="G123" i="2"/>
  <c r="C123" i="2"/>
  <c r="G122" i="2"/>
  <c r="C122" i="2"/>
  <c r="G121" i="2"/>
  <c r="C121" i="2"/>
  <c r="E121" i="2"/>
  <c r="G61" i="2"/>
  <c r="C61" i="2"/>
  <c r="G60" i="2"/>
  <c r="C60" i="2"/>
  <c r="G59" i="2"/>
  <c r="C59" i="2"/>
  <c r="G58" i="2"/>
  <c r="C58" i="2"/>
  <c r="G57" i="2"/>
  <c r="C57" i="2"/>
  <c r="G120" i="2"/>
  <c r="C120" i="2"/>
  <c r="G56" i="2"/>
  <c r="C56" i="2"/>
  <c r="G119" i="2"/>
  <c r="C119" i="2"/>
  <c r="G55" i="2"/>
  <c r="C55" i="2"/>
  <c r="G118" i="2"/>
  <c r="C118" i="2"/>
  <c r="G117" i="2"/>
  <c r="C117" i="2"/>
  <c r="G116" i="2"/>
  <c r="C116" i="2"/>
  <c r="G115" i="2"/>
  <c r="C115" i="2"/>
  <c r="G114" i="2"/>
  <c r="C114" i="2"/>
  <c r="G113" i="2"/>
  <c r="C113" i="2"/>
  <c r="G112" i="2"/>
  <c r="C112" i="2"/>
  <c r="G111" i="2"/>
  <c r="C111" i="2"/>
  <c r="G54" i="2"/>
  <c r="C54" i="2"/>
  <c r="G53" i="2"/>
  <c r="C53" i="2"/>
  <c r="G52" i="2"/>
  <c r="C52" i="2"/>
  <c r="G51" i="2"/>
  <c r="C51" i="2"/>
  <c r="G110" i="2"/>
  <c r="C110" i="2"/>
  <c r="G50" i="2"/>
  <c r="C50" i="2"/>
  <c r="G109" i="2"/>
  <c r="C109" i="2"/>
  <c r="G108" i="2"/>
  <c r="C108" i="2"/>
  <c r="G49" i="2"/>
  <c r="C49" i="2"/>
  <c r="G48" i="2"/>
  <c r="C48" i="2"/>
  <c r="G47" i="2"/>
  <c r="C47" i="2"/>
  <c r="G46" i="2"/>
  <c r="C46" i="2"/>
  <c r="G45" i="2"/>
  <c r="C45" i="2"/>
  <c r="G44" i="2"/>
  <c r="C44" i="2"/>
  <c r="G107" i="2"/>
  <c r="C107" i="2"/>
  <c r="G43" i="2"/>
  <c r="C43" i="2"/>
  <c r="G42" i="2"/>
  <c r="C42" i="2"/>
  <c r="G106" i="2"/>
  <c r="C106" i="2"/>
  <c r="G41" i="2"/>
  <c r="C41" i="2"/>
  <c r="G40" i="2"/>
  <c r="C40" i="2"/>
  <c r="G39" i="2"/>
  <c r="C39" i="2"/>
  <c r="G38" i="2"/>
  <c r="C38" i="2"/>
  <c r="G37" i="2"/>
  <c r="C37" i="2"/>
  <c r="G36" i="2"/>
  <c r="C36" i="2"/>
  <c r="G35" i="2"/>
  <c r="C35" i="2"/>
  <c r="G34" i="2"/>
  <c r="C34" i="2"/>
  <c r="G33" i="2"/>
  <c r="C33" i="2"/>
  <c r="G32" i="2"/>
  <c r="C32" i="2"/>
  <c r="G31" i="2"/>
  <c r="C31" i="2"/>
  <c r="G30" i="2"/>
  <c r="C30" i="2"/>
  <c r="G29" i="2"/>
  <c r="C29" i="2"/>
  <c r="G28" i="2"/>
  <c r="C28" i="2"/>
  <c r="G27" i="2"/>
  <c r="C27" i="2"/>
  <c r="G105" i="2"/>
  <c r="C105" i="2"/>
  <c r="G26" i="2"/>
  <c r="C26" i="2"/>
  <c r="G25" i="2"/>
  <c r="C25" i="2"/>
  <c r="G24" i="2"/>
  <c r="C24" i="2"/>
  <c r="G23" i="2"/>
  <c r="C23" i="2"/>
  <c r="G22" i="2"/>
  <c r="C22" i="2"/>
  <c r="G21" i="2"/>
  <c r="C21" i="2"/>
  <c r="G20" i="2"/>
  <c r="C20" i="2"/>
  <c r="G19" i="2"/>
  <c r="C19" i="2"/>
  <c r="G18" i="2"/>
  <c r="C18" i="2"/>
  <c r="G104" i="2"/>
  <c r="C104" i="2"/>
  <c r="G17" i="2"/>
  <c r="C17" i="2"/>
  <c r="G16" i="2"/>
  <c r="C16" i="2"/>
  <c r="G15" i="2"/>
  <c r="C15" i="2"/>
  <c r="G14" i="2"/>
  <c r="C14" i="2"/>
  <c r="G13" i="2"/>
  <c r="C13" i="2"/>
  <c r="G12" i="2"/>
  <c r="C12" i="2"/>
  <c r="G103" i="2"/>
  <c r="C103" i="2"/>
  <c r="G11" i="2"/>
  <c r="C11" i="2"/>
  <c r="G102" i="2"/>
  <c r="C102" i="2"/>
  <c r="G101" i="2"/>
  <c r="C101" i="2"/>
  <c r="G100" i="2"/>
  <c r="C100" i="2"/>
  <c r="G99" i="2"/>
  <c r="C99" i="2"/>
  <c r="G98" i="2"/>
  <c r="C98" i="2"/>
  <c r="G97" i="2"/>
  <c r="C97" i="2"/>
  <c r="G96" i="2"/>
  <c r="C96" i="2"/>
  <c r="G95" i="2"/>
  <c r="C95" i="2"/>
  <c r="G94" i="2"/>
  <c r="C94" i="2"/>
  <c r="G93" i="2"/>
  <c r="C93" i="2"/>
  <c r="G92" i="2"/>
  <c r="C92" i="2"/>
  <c r="G91" i="2"/>
  <c r="C91" i="2"/>
  <c r="G90" i="2"/>
  <c r="C90" i="2"/>
  <c r="G89" i="2"/>
  <c r="C89" i="2"/>
  <c r="G88" i="2"/>
  <c r="C88" i="2"/>
  <c r="G87" i="2"/>
  <c r="C87" i="2"/>
  <c r="G86" i="2"/>
  <c r="C86" i="2"/>
  <c r="G85" i="2"/>
  <c r="C85" i="2"/>
  <c r="G84" i="2"/>
  <c r="C84" i="2"/>
  <c r="G83" i="2"/>
  <c r="C83" i="2"/>
  <c r="G82" i="2"/>
  <c r="C82" i="2"/>
  <c r="G81" i="2"/>
  <c r="C81" i="2"/>
  <c r="G80" i="2"/>
  <c r="C80" i="2"/>
  <c r="G79" i="2"/>
  <c r="C79" i="2"/>
  <c r="G78" i="2"/>
  <c r="C78" i="2"/>
  <c r="G77" i="2"/>
  <c r="C77" i="2"/>
  <c r="G76" i="2"/>
  <c r="C76" i="2"/>
  <c r="G75" i="2"/>
  <c r="C75" i="2"/>
  <c r="G74" i="2"/>
  <c r="C74" i="2"/>
  <c r="G73" i="2"/>
  <c r="C73" i="2"/>
  <c r="G72" i="2"/>
  <c r="C72" i="2"/>
  <c r="G71" i="2"/>
  <c r="C71" i="2"/>
  <c r="H70" i="2"/>
  <c r="D70" i="2"/>
  <c r="B70" i="2"/>
  <c r="A70" i="2"/>
  <c r="H69" i="2"/>
  <c r="B69" i="2"/>
  <c r="D69" i="2"/>
  <c r="A69" i="2"/>
  <c r="H68" i="2"/>
  <c r="D68" i="2"/>
  <c r="B68" i="2"/>
  <c r="A68" i="2"/>
  <c r="H67" i="2"/>
  <c r="B67" i="2"/>
  <c r="D67" i="2"/>
  <c r="A67" i="2"/>
  <c r="H124" i="2"/>
  <c r="D124" i="2"/>
  <c r="B124" i="2"/>
  <c r="A124" i="2"/>
  <c r="H66" i="2"/>
  <c r="B66" i="2"/>
  <c r="D66" i="2"/>
  <c r="A66" i="2"/>
  <c r="H65" i="2"/>
  <c r="D65" i="2"/>
  <c r="B65" i="2"/>
  <c r="A65" i="2"/>
  <c r="H64" i="2"/>
  <c r="B64" i="2"/>
  <c r="D64" i="2"/>
  <c r="A64" i="2"/>
  <c r="H63" i="2"/>
  <c r="D63" i="2"/>
  <c r="B63" i="2"/>
  <c r="A63" i="2"/>
  <c r="H62" i="2"/>
  <c r="B62" i="2"/>
  <c r="D62" i="2"/>
  <c r="A62" i="2"/>
  <c r="H123" i="2"/>
  <c r="D123" i="2"/>
  <c r="B123" i="2"/>
  <c r="A123" i="2"/>
  <c r="H122" i="2"/>
  <c r="B122" i="2"/>
  <c r="D122" i="2"/>
  <c r="A122" i="2"/>
  <c r="H121" i="2"/>
  <c r="D121" i="2"/>
  <c r="B121" i="2"/>
  <c r="A121" i="2"/>
  <c r="H61" i="2"/>
  <c r="B61" i="2"/>
  <c r="D61" i="2"/>
  <c r="A61" i="2"/>
  <c r="H60" i="2"/>
  <c r="D60" i="2"/>
  <c r="B60" i="2"/>
  <c r="A60" i="2"/>
  <c r="H59" i="2"/>
  <c r="B59" i="2"/>
  <c r="D59" i="2"/>
  <c r="A59" i="2"/>
  <c r="H58" i="2"/>
  <c r="D58" i="2"/>
  <c r="B58" i="2"/>
  <c r="A58" i="2"/>
  <c r="H57" i="2"/>
  <c r="B57" i="2"/>
  <c r="D57" i="2"/>
  <c r="A57" i="2"/>
  <c r="H120" i="2"/>
  <c r="D120" i="2"/>
  <c r="B120" i="2"/>
  <c r="A120" i="2"/>
  <c r="H56" i="2"/>
  <c r="B56" i="2"/>
  <c r="D56" i="2"/>
  <c r="A56" i="2"/>
  <c r="H119" i="2"/>
  <c r="D119" i="2"/>
  <c r="B119" i="2"/>
  <c r="A119" i="2"/>
  <c r="H55" i="2"/>
  <c r="B55" i="2"/>
  <c r="D55" i="2"/>
  <c r="A55" i="2"/>
  <c r="H118" i="2"/>
  <c r="D118" i="2"/>
  <c r="B118" i="2"/>
  <c r="A118" i="2"/>
  <c r="H117" i="2"/>
  <c r="B117" i="2"/>
  <c r="D117" i="2"/>
  <c r="A117" i="2"/>
  <c r="H116" i="2"/>
  <c r="D116" i="2"/>
  <c r="B116" i="2"/>
  <c r="A116" i="2"/>
  <c r="H115" i="2"/>
  <c r="B115" i="2"/>
  <c r="D115" i="2"/>
  <c r="A115" i="2"/>
  <c r="H114" i="2"/>
  <c r="D114" i="2"/>
  <c r="B114" i="2"/>
  <c r="A114" i="2"/>
  <c r="H113" i="2"/>
  <c r="B113" i="2"/>
  <c r="D113" i="2"/>
  <c r="A113" i="2"/>
  <c r="H112" i="2"/>
  <c r="D112" i="2"/>
  <c r="B112" i="2"/>
  <c r="A112" i="2"/>
  <c r="H111" i="2"/>
  <c r="B111" i="2"/>
  <c r="D111" i="2"/>
  <c r="A111" i="2"/>
  <c r="H54" i="2"/>
  <c r="D54" i="2"/>
  <c r="B54" i="2"/>
  <c r="A54" i="2"/>
  <c r="H53" i="2"/>
  <c r="B53" i="2"/>
  <c r="D53" i="2"/>
  <c r="A53" i="2"/>
  <c r="H52" i="2"/>
  <c r="D52" i="2"/>
  <c r="B52" i="2"/>
  <c r="A52" i="2"/>
  <c r="H51" i="2"/>
  <c r="B51" i="2"/>
  <c r="D51" i="2"/>
  <c r="A51" i="2"/>
  <c r="H110" i="2"/>
  <c r="D110" i="2"/>
  <c r="B110" i="2"/>
  <c r="A110" i="2"/>
  <c r="H50" i="2"/>
  <c r="B50" i="2"/>
  <c r="D50" i="2"/>
  <c r="A50" i="2"/>
  <c r="H109" i="2"/>
  <c r="D109" i="2"/>
  <c r="B109" i="2"/>
  <c r="A109" i="2"/>
  <c r="H108" i="2"/>
  <c r="B108" i="2"/>
  <c r="D108" i="2"/>
  <c r="A108" i="2"/>
  <c r="H49" i="2"/>
  <c r="D49" i="2"/>
  <c r="B49" i="2"/>
  <c r="A49" i="2"/>
  <c r="H48" i="2"/>
  <c r="B48" i="2"/>
  <c r="D48" i="2"/>
  <c r="A48" i="2"/>
  <c r="H47" i="2"/>
  <c r="D47" i="2"/>
  <c r="B47" i="2"/>
  <c r="A47" i="2"/>
  <c r="H46" i="2"/>
  <c r="B46" i="2"/>
  <c r="D46" i="2"/>
  <c r="A46" i="2"/>
  <c r="H45" i="2"/>
  <c r="F45" i="2"/>
  <c r="D45" i="2"/>
  <c r="B45" i="2"/>
  <c r="A45" i="2"/>
  <c r="H44" i="2"/>
  <c r="B44" i="2"/>
  <c r="F44" i="2"/>
  <c r="D44" i="2"/>
  <c r="A44" i="2"/>
  <c r="H107" i="2"/>
  <c r="F107" i="2"/>
  <c r="D107" i="2"/>
  <c r="B107" i="2"/>
  <c r="A107" i="2"/>
  <c r="H43" i="2"/>
  <c r="B43" i="2"/>
  <c r="F43" i="2"/>
  <c r="D43" i="2"/>
  <c r="A43" i="2"/>
  <c r="H42" i="2"/>
  <c r="F42" i="2"/>
  <c r="D42" i="2"/>
  <c r="B42" i="2"/>
  <c r="A42" i="2"/>
  <c r="H106" i="2"/>
  <c r="D106" i="2"/>
  <c r="B106" i="2"/>
  <c r="A106" i="2"/>
  <c r="H41" i="2"/>
  <c r="D41" i="2"/>
  <c r="B41" i="2"/>
  <c r="A41" i="2"/>
  <c r="H40" i="2"/>
  <c r="D40" i="2"/>
  <c r="B40" i="2"/>
  <c r="A40" i="2"/>
  <c r="H39" i="2"/>
  <c r="D39" i="2"/>
  <c r="B39" i="2"/>
  <c r="A39" i="2"/>
  <c r="H38" i="2"/>
  <c r="D38" i="2"/>
  <c r="B38" i="2"/>
  <c r="A38" i="2"/>
  <c r="H37" i="2"/>
  <c r="D37" i="2"/>
  <c r="B37" i="2"/>
  <c r="A37" i="2"/>
  <c r="H36" i="2"/>
  <c r="D36" i="2"/>
  <c r="B36" i="2"/>
  <c r="A36" i="2"/>
  <c r="H35" i="2"/>
  <c r="D35" i="2"/>
  <c r="B35" i="2"/>
  <c r="A35" i="2"/>
  <c r="H34" i="2"/>
  <c r="D34" i="2"/>
  <c r="B34" i="2"/>
  <c r="A34" i="2"/>
  <c r="H33" i="2"/>
  <c r="D33" i="2"/>
  <c r="B33" i="2"/>
  <c r="A33" i="2"/>
  <c r="H32" i="2"/>
  <c r="D32" i="2"/>
  <c r="B32" i="2"/>
  <c r="A32" i="2"/>
  <c r="H31" i="2"/>
  <c r="D31" i="2"/>
  <c r="B31" i="2"/>
  <c r="A31" i="2"/>
  <c r="H30" i="2"/>
  <c r="D30" i="2"/>
  <c r="B30" i="2"/>
  <c r="A30" i="2"/>
  <c r="H29" i="2"/>
  <c r="D29" i="2"/>
  <c r="B29" i="2"/>
  <c r="A29" i="2"/>
  <c r="H28" i="2"/>
  <c r="D28" i="2"/>
  <c r="B28" i="2"/>
  <c r="A28" i="2"/>
  <c r="H27" i="2"/>
  <c r="D27" i="2"/>
  <c r="B27" i="2"/>
  <c r="A27" i="2"/>
  <c r="H105" i="2"/>
  <c r="D105" i="2"/>
  <c r="B105" i="2"/>
  <c r="A105" i="2"/>
  <c r="H26" i="2"/>
  <c r="D26" i="2"/>
  <c r="B26" i="2"/>
  <c r="A26" i="2"/>
  <c r="H25" i="2"/>
  <c r="D25" i="2"/>
  <c r="B25" i="2"/>
  <c r="A25" i="2"/>
  <c r="H24" i="2"/>
  <c r="D24" i="2"/>
  <c r="B24" i="2"/>
  <c r="A24" i="2"/>
  <c r="H23" i="2"/>
  <c r="D23" i="2"/>
  <c r="B23" i="2"/>
  <c r="A23" i="2"/>
  <c r="H22" i="2"/>
  <c r="D22" i="2"/>
  <c r="B22" i="2"/>
  <c r="A22" i="2"/>
  <c r="H21" i="2"/>
  <c r="D21" i="2"/>
  <c r="B21" i="2"/>
  <c r="A21" i="2"/>
  <c r="H20" i="2"/>
  <c r="D20" i="2"/>
  <c r="B20" i="2"/>
  <c r="A20" i="2"/>
  <c r="H19" i="2"/>
  <c r="D19" i="2"/>
  <c r="B19" i="2"/>
  <c r="A19" i="2"/>
  <c r="H18" i="2"/>
  <c r="D18" i="2"/>
  <c r="B18" i="2"/>
  <c r="A18" i="2"/>
  <c r="H104" i="2"/>
  <c r="D104" i="2"/>
  <c r="B104" i="2"/>
  <c r="A104" i="2"/>
  <c r="H17" i="2"/>
  <c r="D17" i="2"/>
  <c r="B17" i="2"/>
  <c r="A17" i="2"/>
  <c r="H16" i="2"/>
  <c r="D16" i="2"/>
  <c r="B16" i="2"/>
  <c r="A16" i="2"/>
  <c r="H15" i="2"/>
  <c r="D15" i="2"/>
  <c r="B15" i="2"/>
  <c r="A15" i="2"/>
  <c r="H14" i="2"/>
  <c r="D14" i="2"/>
  <c r="B14" i="2"/>
  <c r="A14" i="2"/>
  <c r="H13" i="2"/>
  <c r="D13" i="2"/>
  <c r="B13" i="2"/>
  <c r="A13" i="2"/>
  <c r="H12" i="2"/>
  <c r="D12" i="2"/>
  <c r="B12" i="2"/>
  <c r="A12" i="2"/>
  <c r="H103" i="2"/>
  <c r="D103" i="2"/>
  <c r="B103" i="2"/>
  <c r="A103" i="2"/>
  <c r="H11" i="2"/>
  <c r="D11" i="2"/>
  <c r="B11" i="2"/>
  <c r="A11" i="2"/>
  <c r="H102" i="2"/>
  <c r="D102" i="2"/>
  <c r="B102" i="2"/>
  <c r="A102" i="2"/>
  <c r="H101" i="2"/>
  <c r="D101" i="2"/>
  <c r="B101" i="2"/>
  <c r="A101" i="2"/>
  <c r="H100" i="2"/>
  <c r="D100" i="2"/>
  <c r="B100" i="2"/>
  <c r="A100" i="2"/>
  <c r="H99" i="2"/>
  <c r="D99" i="2"/>
  <c r="B99" i="2"/>
  <c r="A99" i="2"/>
  <c r="H98" i="2"/>
  <c r="D98" i="2"/>
  <c r="B98" i="2"/>
  <c r="A98" i="2"/>
  <c r="H97" i="2"/>
  <c r="D97" i="2"/>
  <c r="B97" i="2"/>
  <c r="A97" i="2"/>
  <c r="H96" i="2"/>
  <c r="D96" i="2"/>
  <c r="B96" i="2"/>
  <c r="A96" i="2"/>
  <c r="H95" i="2"/>
  <c r="D95" i="2"/>
  <c r="B95" i="2"/>
  <c r="A95" i="2"/>
  <c r="H94" i="2"/>
  <c r="D94" i="2"/>
  <c r="B94" i="2"/>
  <c r="A94" i="2"/>
  <c r="H93" i="2"/>
  <c r="D93" i="2"/>
  <c r="B93" i="2"/>
  <c r="A93" i="2"/>
  <c r="H92" i="2"/>
  <c r="D92" i="2"/>
  <c r="B92" i="2"/>
  <c r="A92" i="2"/>
  <c r="H91" i="2"/>
  <c r="D91" i="2"/>
  <c r="B91" i="2"/>
  <c r="A91" i="2"/>
  <c r="H90" i="2"/>
  <c r="D90" i="2"/>
  <c r="B90" i="2"/>
  <c r="A90" i="2"/>
  <c r="H89" i="2"/>
  <c r="D89" i="2"/>
  <c r="B89" i="2"/>
  <c r="A89" i="2"/>
  <c r="H88" i="2"/>
  <c r="D88" i="2"/>
  <c r="B88" i="2"/>
  <c r="A88" i="2"/>
  <c r="H87" i="2"/>
  <c r="D87" i="2"/>
  <c r="B87" i="2"/>
  <c r="A87" i="2"/>
  <c r="H86" i="2"/>
  <c r="D86" i="2"/>
  <c r="B86" i="2"/>
  <c r="A86" i="2"/>
  <c r="H85" i="2"/>
  <c r="D85" i="2"/>
  <c r="B85" i="2"/>
  <c r="A85" i="2"/>
  <c r="H84" i="2"/>
  <c r="D84" i="2"/>
  <c r="B84" i="2"/>
  <c r="A84" i="2"/>
  <c r="H83" i="2"/>
  <c r="D83" i="2"/>
  <c r="B83" i="2"/>
  <c r="A83" i="2"/>
  <c r="H82" i="2"/>
  <c r="D82" i="2"/>
  <c r="B82" i="2"/>
  <c r="A82" i="2"/>
  <c r="H81" i="2"/>
  <c r="D81" i="2"/>
  <c r="B81" i="2"/>
  <c r="A81" i="2"/>
  <c r="H80" i="2"/>
  <c r="D80" i="2"/>
  <c r="B80" i="2"/>
  <c r="A80" i="2"/>
  <c r="H79" i="2"/>
  <c r="D79" i="2"/>
  <c r="B79" i="2"/>
  <c r="A79" i="2"/>
  <c r="H78" i="2"/>
  <c r="D78" i="2"/>
  <c r="B78" i="2"/>
  <c r="A78" i="2"/>
  <c r="H77" i="2"/>
  <c r="D77" i="2"/>
  <c r="B77" i="2"/>
  <c r="A77" i="2"/>
  <c r="H76" i="2"/>
  <c r="D76" i="2"/>
  <c r="B76" i="2"/>
  <c r="A76" i="2"/>
  <c r="H75" i="2"/>
  <c r="D75" i="2"/>
  <c r="B75" i="2"/>
  <c r="A75" i="2"/>
  <c r="H74" i="2"/>
  <c r="D74" i="2"/>
  <c r="B74" i="2"/>
  <c r="A74" i="2"/>
  <c r="H73" i="2"/>
  <c r="D73" i="2"/>
  <c r="B73" i="2"/>
  <c r="A73" i="2"/>
  <c r="H72" i="2"/>
  <c r="D72" i="2"/>
  <c r="B72" i="2"/>
  <c r="A72" i="2"/>
  <c r="H71" i="2"/>
  <c r="D71" i="2"/>
  <c r="B71" i="2"/>
  <c r="A71" i="2"/>
  <c r="Q134" i="1"/>
  <c r="Q135" i="1"/>
  <c r="Q136" i="1"/>
  <c r="Q131" i="1"/>
  <c r="Q132" i="1"/>
  <c r="Q133" i="1"/>
  <c r="Q125" i="1"/>
  <c r="Q126" i="1"/>
  <c r="Q128" i="1"/>
  <c r="Q129" i="1"/>
  <c r="Q117" i="1"/>
  <c r="Q130" i="1"/>
  <c r="F16" i="1"/>
  <c r="F17" i="1" s="1"/>
  <c r="C17" i="1"/>
  <c r="Q127" i="1"/>
  <c r="Q122" i="1"/>
  <c r="Q119" i="1"/>
  <c r="Q121" i="1"/>
  <c r="Q118" i="1"/>
  <c r="Q120" i="1"/>
  <c r="Q115" i="1"/>
  <c r="Q113" i="1"/>
  <c r="Q95" i="1"/>
  <c r="Q96" i="1"/>
  <c r="Q99" i="1"/>
  <c r="Q101" i="1"/>
  <c r="Q102" i="1"/>
  <c r="Q103" i="1"/>
  <c r="Q104" i="1"/>
  <c r="Q55" i="1"/>
  <c r="Q56" i="1"/>
  <c r="Q57" i="1"/>
  <c r="Q58" i="1"/>
  <c r="Q59" i="1"/>
  <c r="Q61" i="1"/>
  <c r="Q62" i="1"/>
  <c r="Q63" i="1"/>
  <c r="Q64" i="1"/>
  <c r="Q65" i="1"/>
  <c r="Q66" i="1"/>
  <c r="Q67" i="1"/>
  <c r="Q68" i="1"/>
  <c r="Q69" i="1"/>
  <c r="Q71" i="1"/>
  <c r="Q73" i="1"/>
  <c r="Q74" i="1"/>
  <c r="Q75" i="1"/>
  <c r="Q76" i="1"/>
  <c r="Q77" i="1"/>
  <c r="Q81" i="1"/>
  <c r="Q82" i="1"/>
  <c r="Q83" i="1"/>
  <c r="Q85" i="1"/>
  <c r="Q87" i="1"/>
  <c r="Q88" i="1"/>
  <c r="Q90" i="1"/>
  <c r="Q91" i="1"/>
  <c r="Q92" i="1"/>
  <c r="Q93" i="1"/>
  <c r="Q94" i="1"/>
  <c r="Q72" i="1"/>
  <c r="Q78" i="1"/>
  <c r="Q79" i="1"/>
  <c r="Q80" i="1"/>
  <c r="Q84" i="1"/>
  <c r="Q53" i="1"/>
  <c r="E82" i="2"/>
  <c r="E83" i="2"/>
  <c r="E79" i="2"/>
  <c r="E140" i="1"/>
  <c r="F140" i="1" s="1"/>
  <c r="G140" i="1" s="1"/>
  <c r="K140" i="1" s="1"/>
  <c r="E139" i="1"/>
  <c r="F139" i="1" s="1"/>
  <c r="G139" i="1" s="1"/>
  <c r="K139" i="1" s="1"/>
  <c r="E25" i="1"/>
  <c r="F25" i="1" s="1"/>
  <c r="G25" i="1" s="1"/>
  <c r="H25" i="1" s="1"/>
  <c r="E33" i="1"/>
  <c r="F33" i="1"/>
  <c r="G33" i="1" s="1"/>
  <c r="I33" i="1" s="1"/>
  <c r="E42" i="1"/>
  <c r="F42" i="1"/>
  <c r="G42" i="1" s="1"/>
  <c r="H42" i="1" s="1"/>
  <c r="E50" i="1"/>
  <c r="E100" i="2" s="1"/>
  <c r="E134" i="1"/>
  <c r="F134" i="1" s="1"/>
  <c r="U134" i="1" s="1"/>
  <c r="E138" i="1"/>
  <c r="F138" i="1" s="1"/>
  <c r="G138" i="1" s="1"/>
  <c r="K138" i="1" s="1"/>
  <c r="E28" i="1"/>
  <c r="F28" i="1" s="1"/>
  <c r="G28" i="1" s="1"/>
  <c r="H28" i="1" s="1"/>
  <c r="E36" i="1"/>
  <c r="F36" i="1" s="1"/>
  <c r="G36" i="1" s="1"/>
  <c r="I36" i="1" s="1"/>
  <c r="E45" i="1"/>
  <c r="F45" i="1" s="1"/>
  <c r="G45" i="1" s="1"/>
  <c r="H45" i="1" s="1"/>
  <c r="E37" i="1"/>
  <c r="F37" i="1"/>
  <c r="U37" i="1" s="1"/>
  <c r="E122" i="1"/>
  <c r="F122" i="1" s="1"/>
  <c r="G122" i="1" s="1"/>
  <c r="K122" i="1" s="1"/>
  <c r="E131" i="1"/>
  <c r="F131" i="1" s="1"/>
  <c r="G131" i="1" s="1"/>
  <c r="K131" i="1" s="1"/>
  <c r="E133" i="1"/>
  <c r="F133" i="1" s="1"/>
  <c r="G133" i="1" s="1"/>
  <c r="K133" i="1" s="1"/>
  <c r="E115" i="1"/>
  <c r="F115" i="1" s="1"/>
  <c r="G115" i="1" s="1"/>
  <c r="K115" i="1" s="1"/>
  <c r="E118" i="1"/>
  <c r="F118" i="1" s="1"/>
  <c r="G118" i="1" s="1"/>
  <c r="J118" i="1" s="1"/>
  <c r="E121" i="1"/>
  <c r="F121" i="1" s="1"/>
  <c r="G121" i="1" s="1"/>
  <c r="J121" i="1" s="1"/>
  <c r="E113" i="1"/>
  <c r="F113" i="1" s="1"/>
  <c r="G113" i="1" s="1"/>
  <c r="J113" i="1" s="1"/>
  <c r="E102" i="1"/>
  <c r="F102" i="1" s="1"/>
  <c r="G102" i="1" s="1"/>
  <c r="I102" i="1" s="1"/>
  <c r="E104" i="1"/>
  <c r="E54" i="2" s="1"/>
  <c r="E56" i="1"/>
  <c r="F56" i="1"/>
  <c r="G56" i="1" s="1"/>
  <c r="I56" i="1" s="1"/>
  <c r="E58" i="1"/>
  <c r="F58" i="1" s="1"/>
  <c r="G58" i="1" s="1"/>
  <c r="I58" i="1" s="1"/>
  <c r="E61" i="1"/>
  <c r="F61" i="1" s="1"/>
  <c r="G61" i="1" s="1"/>
  <c r="I61" i="1" s="1"/>
  <c r="E63" i="1"/>
  <c r="F63" i="1"/>
  <c r="G63" i="1" s="1"/>
  <c r="I63" i="1" s="1"/>
  <c r="E65" i="1"/>
  <c r="F65" i="1" s="1"/>
  <c r="G65" i="1" s="1"/>
  <c r="I65" i="1" s="1"/>
  <c r="E67" i="1"/>
  <c r="E24" i="2" s="1"/>
  <c r="E69" i="1"/>
  <c r="F69" i="1"/>
  <c r="G69" i="1" s="1"/>
  <c r="I69" i="1" s="1"/>
  <c r="E73" i="1"/>
  <c r="F73" i="1" s="1"/>
  <c r="G73" i="1" s="1"/>
  <c r="I73" i="1" s="1"/>
  <c r="E75" i="1"/>
  <c r="F75" i="1" s="1"/>
  <c r="G75" i="1" s="1"/>
  <c r="I75" i="1" s="1"/>
  <c r="E77" i="1"/>
  <c r="F77" i="1" s="1"/>
  <c r="G77" i="1" s="1"/>
  <c r="I77" i="1" s="1"/>
  <c r="E82" i="1"/>
  <c r="F82" i="1" s="1"/>
  <c r="G82" i="1" s="1"/>
  <c r="I82" i="1" s="1"/>
  <c r="E85" i="1"/>
  <c r="F85" i="1" s="1"/>
  <c r="G85" i="1" s="1"/>
  <c r="I85" i="1" s="1"/>
  <c r="E88" i="1"/>
  <c r="E91" i="1"/>
  <c r="E45" i="2" s="1"/>
  <c r="E93" i="1"/>
  <c r="F93" i="1" s="1"/>
  <c r="G93" i="1" s="1"/>
  <c r="I93" i="1" s="1"/>
  <c r="E72" i="1"/>
  <c r="F72" i="1" s="1"/>
  <c r="G72" i="1" s="1"/>
  <c r="I72" i="1" s="1"/>
  <c r="E79" i="1"/>
  <c r="F79" i="1" s="1"/>
  <c r="G79" i="1" s="1"/>
  <c r="I79" i="1" s="1"/>
  <c r="E84" i="1"/>
  <c r="F84" i="1"/>
  <c r="G84" i="1" s="1"/>
  <c r="I84" i="1" s="1"/>
  <c r="E70" i="1"/>
  <c r="F70" i="1" s="1"/>
  <c r="G70" i="1" s="1"/>
  <c r="I70" i="1" s="1"/>
  <c r="E89" i="1"/>
  <c r="F89" i="1" s="1"/>
  <c r="G89" i="1" s="1"/>
  <c r="I89" i="1" s="1"/>
  <c r="E98" i="1"/>
  <c r="E106" i="1"/>
  <c r="E114" i="1"/>
  <c r="E119" i="2" s="1"/>
  <c r="E107" i="1"/>
  <c r="F107" i="1" s="1"/>
  <c r="G107" i="1" s="1"/>
  <c r="I107" i="1" s="1"/>
  <c r="E110" i="1"/>
  <c r="F110" i="1" s="1"/>
  <c r="G110" i="1" s="1"/>
  <c r="I110" i="1" s="1"/>
  <c r="E112" i="1"/>
  <c r="E118" i="2" s="1"/>
  <c r="E23" i="1"/>
  <c r="E73" i="2" s="1"/>
  <c r="E31" i="1"/>
  <c r="F31" i="1" s="1"/>
  <c r="G31" i="1" s="1"/>
  <c r="I31" i="1" s="1"/>
  <c r="E40" i="1"/>
  <c r="F40" i="1" s="1"/>
  <c r="G40" i="1" s="1"/>
  <c r="I40" i="1" s="1"/>
  <c r="E48" i="1"/>
  <c r="F48" i="1" s="1"/>
  <c r="G48" i="1" s="1"/>
  <c r="H48" i="1" s="1"/>
  <c r="E125" i="1"/>
  <c r="E62" i="2" s="1"/>
  <c r="E128" i="1"/>
  <c r="F128" i="1" s="1"/>
  <c r="G128" i="1" s="1"/>
  <c r="K128" i="1" s="1"/>
  <c r="E136" i="1"/>
  <c r="F136" i="1" s="1"/>
  <c r="U136" i="1" s="1"/>
  <c r="E26" i="1"/>
  <c r="F26" i="1" s="1"/>
  <c r="G26" i="1" s="1"/>
  <c r="H26" i="1" s="1"/>
  <c r="E34" i="1"/>
  <c r="E84" i="2" s="1"/>
  <c r="E43" i="1"/>
  <c r="F43" i="1" s="1"/>
  <c r="G43" i="1" s="1"/>
  <c r="H43" i="1" s="1"/>
  <c r="E51" i="1"/>
  <c r="F51" i="1" s="1"/>
  <c r="G51" i="1" s="1"/>
  <c r="H51" i="1" s="1"/>
  <c r="E95" i="1"/>
  <c r="F95" i="1" s="1"/>
  <c r="G95" i="1" s="1"/>
  <c r="I95" i="1" s="1"/>
  <c r="E99" i="1"/>
  <c r="E124" i="1"/>
  <c r="F124" i="1" s="1"/>
  <c r="G124" i="1" s="1"/>
  <c r="K124" i="1" s="1"/>
  <c r="E21" i="1"/>
  <c r="F21" i="1" s="1"/>
  <c r="G21" i="1" s="1"/>
  <c r="H21" i="1" s="1"/>
  <c r="E29" i="1"/>
  <c r="F29" i="1" s="1"/>
  <c r="G29" i="1" s="1"/>
  <c r="H29" i="1" s="1"/>
  <c r="E38" i="1"/>
  <c r="F38" i="1" s="1"/>
  <c r="G38" i="1" s="1"/>
  <c r="H38" i="1" s="1"/>
  <c r="E46" i="1"/>
  <c r="F46" i="1"/>
  <c r="G46" i="1" s="1"/>
  <c r="H46" i="1" s="1"/>
  <c r="E27" i="1"/>
  <c r="F27" i="1" s="1"/>
  <c r="G27" i="1" s="1"/>
  <c r="H27" i="1" s="1"/>
  <c r="E35" i="1"/>
  <c r="F35" i="1" s="1"/>
  <c r="G35" i="1" s="1"/>
  <c r="I35" i="1" s="1"/>
  <c r="E44" i="1"/>
  <c r="E94" i="2" s="1"/>
  <c r="E52" i="1"/>
  <c r="F52" i="1" s="1"/>
  <c r="G52" i="1" s="1"/>
  <c r="I52" i="1" s="1"/>
  <c r="E126" i="1"/>
  <c r="F126" i="1" s="1"/>
  <c r="G126" i="1" s="1"/>
  <c r="K126" i="1" s="1"/>
  <c r="E129" i="1"/>
  <c r="F129" i="1"/>
  <c r="G129" i="1" s="1"/>
  <c r="K129" i="1" s="1"/>
  <c r="E54" i="1"/>
  <c r="E103" i="2" s="1"/>
  <c r="E22" i="1"/>
  <c r="F22" i="1" s="1"/>
  <c r="G22" i="1" s="1"/>
  <c r="H22" i="1" s="1"/>
  <c r="E30" i="1"/>
  <c r="F30" i="1" s="1"/>
  <c r="G30" i="1" s="1"/>
  <c r="H30" i="1" s="1"/>
  <c r="E39" i="1"/>
  <c r="F39" i="1" s="1"/>
  <c r="G39" i="1" s="1"/>
  <c r="H39" i="1" s="1"/>
  <c r="E47" i="1"/>
  <c r="F47" i="1" s="1"/>
  <c r="G47" i="1" s="1"/>
  <c r="H47" i="1" s="1"/>
  <c r="E96" i="1"/>
  <c r="F96" i="1" s="1"/>
  <c r="G96" i="1" s="1"/>
  <c r="I96" i="1" s="1"/>
  <c r="E60" i="1"/>
  <c r="F60" i="1" s="1"/>
  <c r="G60" i="1" s="1"/>
  <c r="I60" i="1" s="1"/>
  <c r="E123" i="1"/>
  <c r="F123" i="1" s="1"/>
  <c r="G123" i="1" s="1"/>
  <c r="K123" i="1" s="1"/>
  <c r="E86" i="1"/>
  <c r="E106" i="2" s="1"/>
  <c r="E83" i="1"/>
  <c r="F83" i="1" s="1"/>
  <c r="G83" i="1" s="1"/>
  <c r="I83" i="1" s="1"/>
  <c r="E62" i="1"/>
  <c r="E19" i="2" s="1"/>
  <c r="E119" i="1"/>
  <c r="E59" i="2" s="1"/>
  <c r="F119" i="1"/>
  <c r="G119" i="1" s="1"/>
  <c r="K119" i="1" s="1"/>
  <c r="E137" i="1"/>
  <c r="F137" i="1" s="1"/>
  <c r="U137" i="1" s="1"/>
  <c r="E32" i="1"/>
  <c r="F32" i="1" s="1"/>
  <c r="G32" i="1" s="1"/>
  <c r="I32" i="1" s="1"/>
  <c r="E105" i="1"/>
  <c r="E111" i="2" s="1"/>
  <c r="E53" i="1"/>
  <c r="F53" i="1"/>
  <c r="G53" i="1" s="1"/>
  <c r="I53" i="1" s="1"/>
  <c r="E81" i="1"/>
  <c r="F81" i="1" s="1"/>
  <c r="G81" i="1" s="1"/>
  <c r="I81" i="1" s="1"/>
  <c r="E59" i="1"/>
  <c r="F59" i="1"/>
  <c r="G59" i="1" s="1"/>
  <c r="I59" i="1" s="1"/>
  <c r="E135" i="1"/>
  <c r="F135" i="1" s="1"/>
  <c r="G135" i="1" s="1"/>
  <c r="K135" i="1" s="1"/>
  <c r="E111" i="1"/>
  <c r="F111" i="1" s="1"/>
  <c r="G111" i="1" s="1"/>
  <c r="I111" i="1" s="1"/>
  <c r="E80" i="1"/>
  <c r="F80" i="1"/>
  <c r="G80" i="1" s="1"/>
  <c r="I80" i="1" s="1"/>
  <c r="E76" i="1"/>
  <c r="F76" i="1" s="1"/>
  <c r="G76" i="1" s="1"/>
  <c r="I76" i="1" s="1"/>
  <c r="E57" i="1"/>
  <c r="E14" i="2" s="1"/>
  <c r="E132" i="1"/>
  <c r="F132" i="1" s="1"/>
  <c r="G132" i="1" s="1"/>
  <c r="K132" i="1" s="1"/>
  <c r="E49" i="1"/>
  <c r="F49" i="1"/>
  <c r="G49" i="1" s="1"/>
  <c r="H49" i="1" s="1"/>
  <c r="E40" i="2"/>
  <c r="E33" i="2"/>
  <c r="E58" i="2"/>
  <c r="E69" i="2"/>
  <c r="E68" i="2"/>
  <c r="E67" i="2"/>
  <c r="E96" i="2"/>
  <c r="E78" i="2"/>
  <c r="E20" i="2"/>
  <c r="F99" i="1"/>
  <c r="G99" i="1" s="1"/>
  <c r="I99" i="1" s="1"/>
  <c r="E50" i="2"/>
  <c r="E52" i="2"/>
  <c r="E123" i="2"/>
  <c r="E32" i="2"/>
  <c r="E37" i="2"/>
  <c r="E76" i="2"/>
  <c r="E88" i="2"/>
  <c r="E11" i="2"/>
  <c r="E102" i="2"/>
  <c r="E16" i="2"/>
  <c r="E70" i="2"/>
  <c r="F106" i="1"/>
  <c r="G106" i="1" s="1"/>
  <c r="I106" i="1" s="1"/>
  <c r="E112" i="2"/>
  <c r="E61" i="2"/>
  <c r="E49" i="2"/>
  <c r="E104" i="2"/>
  <c r="E105" i="2"/>
  <c r="E36" i="2"/>
  <c r="E77" i="2"/>
  <c r="E92" i="2"/>
  <c r="E86" i="2"/>
  <c r="F98" i="1"/>
  <c r="G98" i="1" s="1"/>
  <c r="I98" i="1" s="1"/>
  <c r="E109" i="2"/>
  <c r="F88" i="1"/>
  <c r="G88" i="1" s="1"/>
  <c r="I88" i="1" s="1"/>
  <c r="E43" i="2"/>
  <c r="E66" i="2"/>
  <c r="E13" i="2"/>
  <c r="E22" i="2"/>
  <c r="E31" i="2"/>
  <c r="E122" i="2"/>
  <c r="E72" i="2"/>
  <c r="E87" i="2"/>
  <c r="E81" i="2"/>
  <c r="E75" i="2"/>
  <c r="E17" i="2"/>
  <c r="E41" i="2"/>
  <c r="E116" i="2"/>
  <c r="E55" i="2"/>
  <c r="E90" i="2"/>
  <c r="E89" i="2"/>
  <c r="E99" i="2"/>
  <c r="E26" i="2"/>
  <c r="E107" i="2"/>
  <c r="E71" i="2"/>
  <c r="E39" i="2"/>
  <c r="E101" i="2"/>
  <c r="E63" i="2" l="1"/>
  <c r="F86" i="1"/>
  <c r="G86" i="1" s="1"/>
  <c r="I86" i="1" s="1"/>
  <c r="E92" i="1"/>
  <c r="E98" i="2"/>
  <c r="E65" i="2"/>
  <c r="E113" i="2"/>
  <c r="E48" i="2"/>
  <c r="E87" i="1"/>
  <c r="E117" i="2"/>
  <c r="E80" i="2"/>
  <c r="E71" i="1"/>
  <c r="E27" i="2" s="1"/>
  <c r="E18" i="2"/>
  <c r="E116" i="1"/>
  <c r="E55" i="1"/>
  <c r="E12" i="2" s="1"/>
  <c r="E93" i="2"/>
  <c r="E100" i="1"/>
  <c r="E110" i="2" s="1"/>
  <c r="E120" i="1"/>
  <c r="E142" i="1"/>
  <c r="F142" i="1" s="1"/>
  <c r="G142" i="1" s="1"/>
  <c r="K142" i="1" s="1"/>
  <c r="E35" i="2"/>
  <c r="E97" i="2"/>
  <c r="E78" i="1"/>
  <c r="F127" i="1"/>
  <c r="G127" i="1" s="1"/>
  <c r="K127" i="1" s="1"/>
  <c r="E64" i="2"/>
  <c r="F91" i="1"/>
  <c r="G91" i="1" s="1"/>
  <c r="I91" i="1" s="1"/>
  <c r="E15" i="2"/>
  <c r="F57" i="1"/>
  <c r="G57" i="1" s="1"/>
  <c r="I57" i="1" s="1"/>
  <c r="F62" i="1"/>
  <c r="G62" i="1" s="1"/>
  <c r="I62" i="1" s="1"/>
  <c r="F125" i="1"/>
  <c r="G125" i="1" s="1"/>
  <c r="K125" i="1" s="1"/>
  <c r="F112" i="1"/>
  <c r="G112" i="1" s="1"/>
  <c r="E95" i="2"/>
  <c r="E85" i="2"/>
  <c r="F100" i="1"/>
  <c r="G100" i="1" s="1"/>
  <c r="I100" i="1" s="1"/>
  <c r="F71" i="1"/>
  <c r="G71" i="1" s="1"/>
  <c r="I71" i="1" s="1"/>
  <c r="F55" i="1"/>
  <c r="G55" i="1" s="1"/>
  <c r="I55" i="1" s="1"/>
  <c r="E41" i="1"/>
  <c r="F23" i="1"/>
  <c r="G23" i="1" s="1"/>
  <c r="H23" i="1" s="1"/>
  <c r="F50" i="1"/>
  <c r="G50" i="1" s="1"/>
  <c r="H50" i="1" s="1"/>
  <c r="E29" i="2"/>
  <c r="E24" i="1"/>
  <c r="F34" i="1"/>
  <c r="G34" i="1" s="1"/>
  <c r="I34" i="1" s="1"/>
  <c r="F67" i="1"/>
  <c r="G67" i="1" s="1"/>
  <c r="I67" i="1" s="1"/>
  <c r="F104" i="1"/>
  <c r="G104" i="1" s="1"/>
  <c r="I104" i="1" s="1"/>
  <c r="E56" i="2"/>
  <c r="E109" i="1"/>
  <c r="E97" i="1"/>
  <c r="E90" i="1"/>
  <c r="E68" i="1"/>
  <c r="E103" i="1"/>
  <c r="E130" i="1"/>
  <c r="F130" i="1" s="1"/>
  <c r="G130" i="1" s="1"/>
  <c r="K130" i="1" s="1"/>
  <c r="E28" i="2"/>
  <c r="F105" i="1"/>
  <c r="G105" i="1" s="1"/>
  <c r="K105" i="1" s="1"/>
  <c r="F44" i="1"/>
  <c r="G44" i="1" s="1"/>
  <c r="I44" i="1" s="1"/>
  <c r="F114" i="1"/>
  <c r="G114" i="1" s="1"/>
  <c r="K114" i="1" s="1"/>
  <c r="E66" i="1"/>
  <c r="E101" i="1"/>
  <c r="E117" i="1"/>
  <c r="E38" i="2"/>
  <c r="F54" i="1"/>
  <c r="G54" i="1" s="1"/>
  <c r="H54" i="1" s="1"/>
  <c r="E108" i="1"/>
  <c r="E94" i="1"/>
  <c r="E74" i="1"/>
  <c r="E64" i="1"/>
  <c r="F87" i="1" l="1"/>
  <c r="G87" i="1" s="1"/>
  <c r="I87" i="1" s="1"/>
  <c r="E42" i="2"/>
  <c r="F78" i="1"/>
  <c r="G78" i="1" s="1"/>
  <c r="I78" i="1" s="1"/>
  <c r="E34" i="2"/>
  <c r="F116" i="1"/>
  <c r="G116" i="1" s="1"/>
  <c r="K116" i="1" s="1"/>
  <c r="E120" i="2"/>
  <c r="F92" i="1"/>
  <c r="G92" i="1" s="1"/>
  <c r="I92" i="1" s="1"/>
  <c r="E46" i="2"/>
  <c r="F120" i="1"/>
  <c r="G120" i="1" s="1"/>
  <c r="J120" i="1" s="1"/>
  <c r="E60" i="2"/>
  <c r="F74" i="1"/>
  <c r="G74" i="1" s="1"/>
  <c r="I74" i="1" s="1"/>
  <c r="E30" i="2"/>
  <c r="E108" i="2"/>
  <c r="F97" i="1"/>
  <c r="G97" i="1" s="1"/>
  <c r="I97" i="1" s="1"/>
  <c r="K112" i="1"/>
  <c r="F94" i="1"/>
  <c r="G94" i="1" s="1"/>
  <c r="I94" i="1" s="1"/>
  <c r="E47" i="2"/>
  <c r="F109" i="1"/>
  <c r="G109" i="1" s="1"/>
  <c r="I109" i="1" s="1"/>
  <c r="E115" i="2"/>
  <c r="F108" i="1"/>
  <c r="G108" i="1" s="1"/>
  <c r="K108" i="1" s="1"/>
  <c r="E114" i="2"/>
  <c r="F41" i="1"/>
  <c r="G41" i="1" s="1"/>
  <c r="H41" i="1" s="1"/>
  <c r="E91" i="2"/>
  <c r="F117" i="1"/>
  <c r="G117" i="1" s="1"/>
  <c r="E57" i="2"/>
  <c r="F103" i="1"/>
  <c r="G103" i="1" s="1"/>
  <c r="I103" i="1" s="1"/>
  <c r="E53" i="2"/>
  <c r="E51" i="2"/>
  <c r="F101" i="1"/>
  <c r="G101" i="1" s="1"/>
  <c r="I101" i="1" s="1"/>
  <c r="E25" i="2"/>
  <c r="F68" i="1"/>
  <c r="G68" i="1" s="1"/>
  <c r="I68" i="1" s="1"/>
  <c r="E74" i="2"/>
  <c r="F24" i="1"/>
  <c r="G24" i="1" s="1"/>
  <c r="H24" i="1" s="1"/>
  <c r="F64" i="1"/>
  <c r="G64" i="1" s="1"/>
  <c r="I64" i="1" s="1"/>
  <c r="E21" i="2"/>
  <c r="E23" i="2"/>
  <c r="F66" i="1"/>
  <c r="G66" i="1" s="1"/>
  <c r="I66" i="1" s="1"/>
  <c r="E44" i="2"/>
  <c r="F90" i="1"/>
  <c r="G90" i="1" s="1"/>
  <c r="I90" i="1" s="1"/>
  <c r="C12" i="1"/>
  <c r="C11" i="1"/>
  <c r="O145" i="1" l="1"/>
  <c r="O144" i="1"/>
  <c r="O143" i="1"/>
  <c r="O142" i="1"/>
  <c r="O141" i="1"/>
  <c r="C16" i="1"/>
  <c r="D18" i="1" s="1"/>
  <c r="O128" i="1"/>
  <c r="O98" i="1"/>
  <c r="O52" i="1"/>
  <c r="O80" i="1"/>
  <c r="O106" i="1"/>
  <c r="O102" i="1"/>
  <c r="O88" i="1"/>
  <c r="O139" i="1"/>
  <c r="O65" i="1"/>
  <c r="O82" i="1"/>
  <c r="O71" i="1"/>
  <c r="O111" i="1"/>
  <c r="O90" i="1"/>
  <c r="O123" i="1"/>
  <c r="O132" i="1"/>
  <c r="O122" i="1"/>
  <c r="O100" i="1"/>
  <c r="O29" i="1"/>
  <c r="O62" i="1"/>
  <c r="O24" i="1"/>
  <c r="O103" i="1"/>
  <c r="O37" i="1"/>
  <c r="O51" i="1"/>
  <c r="O32" i="1"/>
  <c r="O66" i="1"/>
  <c r="O35" i="1"/>
  <c r="O133" i="1"/>
  <c r="O107" i="1"/>
  <c r="O129" i="1"/>
  <c r="O127" i="1"/>
  <c r="O48" i="1"/>
  <c r="O94" i="1"/>
  <c r="O57" i="1"/>
  <c r="O105" i="1"/>
  <c r="O69" i="1"/>
  <c r="O86" i="1"/>
  <c r="O125" i="1"/>
  <c r="O131" i="1"/>
  <c r="O61" i="1"/>
  <c r="O108" i="1"/>
  <c r="O58" i="1"/>
  <c r="O36" i="1"/>
  <c r="O91" i="1"/>
  <c r="O40" i="1"/>
  <c r="O76" i="1"/>
  <c r="O77" i="1"/>
  <c r="O25" i="1"/>
  <c r="O96" i="1"/>
  <c r="O104" i="1"/>
  <c r="O38" i="1"/>
  <c r="O56" i="1"/>
  <c r="O33" i="1"/>
  <c r="O83" i="1"/>
  <c r="O30" i="1"/>
  <c r="O117" i="1"/>
  <c r="O41" i="1"/>
  <c r="O73" i="1"/>
  <c r="O112" i="1"/>
  <c r="O72" i="1"/>
  <c r="O124" i="1"/>
  <c r="O79" i="1"/>
  <c r="O89" i="1"/>
  <c r="O84" i="1"/>
  <c r="O59" i="1"/>
  <c r="O116" i="1"/>
  <c r="O101" i="1"/>
  <c r="O109" i="1"/>
  <c r="O136" i="1"/>
  <c r="O135" i="1"/>
  <c r="O119" i="1"/>
  <c r="O138" i="1"/>
  <c r="O115" i="1"/>
  <c r="O45" i="1"/>
  <c r="O63" i="1"/>
  <c r="O49" i="1"/>
  <c r="O67" i="1"/>
  <c r="O34" i="1"/>
  <c r="O95" i="1"/>
  <c r="O44" i="1"/>
  <c r="O43" i="1"/>
  <c r="O92" i="1"/>
  <c r="O42" i="1"/>
  <c r="O75" i="1"/>
  <c r="O81" i="1"/>
  <c r="O53" i="1"/>
  <c r="O50" i="1"/>
  <c r="O126" i="1"/>
  <c r="O22" i="1"/>
  <c r="O130" i="1"/>
  <c r="O26" i="1"/>
  <c r="O85" i="1"/>
  <c r="O110" i="1"/>
  <c r="O121" i="1"/>
  <c r="O134" i="1"/>
  <c r="O113" i="1"/>
  <c r="O99" i="1"/>
  <c r="O140" i="1"/>
  <c r="O55" i="1"/>
  <c r="O28" i="1"/>
  <c r="C15" i="1"/>
  <c r="O23" i="1"/>
  <c r="O64" i="1"/>
  <c r="O60" i="1"/>
  <c r="O68" i="1"/>
  <c r="O97" i="1"/>
  <c r="O118" i="1"/>
  <c r="O39" i="1"/>
  <c r="O87" i="1"/>
  <c r="O137" i="1"/>
  <c r="O120" i="1"/>
  <c r="O46" i="1"/>
  <c r="O47" i="1"/>
  <c r="O78" i="1"/>
  <c r="O114" i="1"/>
  <c r="O21" i="1"/>
  <c r="O70" i="1"/>
  <c r="O93" i="1"/>
  <c r="O27" i="1"/>
  <c r="O54" i="1"/>
  <c r="O31" i="1"/>
  <c r="O74" i="1"/>
  <c r="I117" i="1"/>
  <c r="C18" i="1" l="1"/>
  <c r="F18" i="1"/>
  <c r="F19" i="1" s="1"/>
</calcChain>
</file>

<file path=xl/sharedStrings.xml><?xml version="1.0" encoding="utf-8"?>
<sst xmlns="http://schemas.openxmlformats.org/spreadsheetml/2006/main" count="1270" uniqueCount="533">
  <si>
    <t>JAVSO..47..105</t>
  </si>
  <si>
    <t>JAVSO..45..215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</si>
  <si>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</si>
  <si>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</si>
  <si>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</si>
  <si>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</si>
  <si>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</si>
  <si>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</si>
  <si>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</si>
  <si>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</si>
  <si>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</si>
  <si>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</si>
  <si>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</si>
  <si>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</si>
  <si>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</si>
  <si>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</si>
  <si>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</si>
  <si>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</si>
  <si>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</si>
  <si>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</si>
  <si>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</si>
  <si>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</si>
  <si>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</si>
  <si>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</si>
  <si>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</si>
  <si>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</si>
  <si>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</si>
  <si>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Peter H</t>
  </si>
  <si>
    <t>BBSAG Bull.14</t>
  </si>
  <si>
    <t>B</t>
  </si>
  <si>
    <t>v</t>
  </si>
  <si>
    <t>Locher K</t>
  </si>
  <si>
    <t>BBSAG Bull.25</t>
  </si>
  <si>
    <t>BBSAG Bull.26</t>
  </si>
  <si>
    <t>BBSAG Bull.34</t>
  </si>
  <si>
    <t>BBSAG Bull.36</t>
  </si>
  <si>
    <t>BBSAG Bull.39</t>
  </si>
  <si>
    <t>BBSAG Bull.42</t>
  </si>
  <si>
    <t>BBSAG Bull.45</t>
  </si>
  <si>
    <t>BBSAG Bull.52</t>
  </si>
  <si>
    <t>Brno 26</t>
  </si>
  <si>
    <t>K</t>
  </si>
  <si>
    <t>BBSAG Bull.58</t>
  </si>
  <si>
    <t>BBSAG Bull.62</t>
  </si>
  <si>
    <t>BBSAG Bull.64</t>
  </si>
  <si>
    <t>Schildknecht T</t>
  </si>
  <si>
    <t>BBSAG Bull.68</t>
  </si>
  <si>
    <t>BBSAG Bull.70</t>
  </si>
  <si>
    <t>BBSAG Bull.74</t>
  </si>
  <si>
    <t>Brno 28</t>
  </si>
  <si>
    <t>BBSAG Bull.82</t>
  </si>
  <si>
    <t>BBSAG Bull.89</t>
  </si>
  <si>
    <t>BBSAG Bull.90</t>
  </si>
  <si>
    <t>BBSAG Bull.91</t>
  </si>
  <si>
    <t>Bellas Y</t>
  </si>
  <si>
    <t>BBSAG Bull.93</t>
  </si>
  <si>
    <t>BBSAG Bull.94</t>
  </si>
  <si>
    <t>BBSAG Bull.97</t>
  </si>
  <si>
    <t>BBSAG Bull.103</t>
  </si>
  <si>
    <t>BBSAG Bull.106</t>
  </si>
  <si>
    <t>BBSAG Bull.111</t>
  </si>
  <si>
    <t>BBSAG Bull.114</t>
  </si>
  <si>
    <t>BBSAG Bull.116</t>
  </si>
  <si>
    <t>IBVS 5484</t>
  </si>
  <si>
    <t>EA/SD:</t>
  </si>
  <si>
    <t>IBVS 5543</t>
  </si>
  <si>
    <t>I</t>
  </si>
  <si>
    <t>IBVS 5657</t>
  </si>
  <si>
    <t># of data points:</t>
  </si>
  <si>
    <t>IBVS 5731</t>
  </si>
  <si>
    <t>IBVS 5653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</si>
  <si>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</si>
  <si>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</si>
  <si>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</si>
  <si>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</si>
  <si>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</si>
  <si>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</si>
  <si>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OEJV 0107</t>
  </si>
  <si>
    <t>IBVS 5920</t>
  </si>
  <si>
    <t>Add cycle</t>
  </si>
  <si>
    <t>Old Cycle</t>
  </si>
  <si>
    <t>OEJV 0137</t>
  </si>
  <si>
    <t>OEJV 0003</t>
  </si>
  <si>
    <t>JAVSO..36..171</t>
  </si>
  <si>
    <t>JAVSO..37...44</t>
  </si>
  <si>
    <t>JAVSO..39...94</t>
  </si>
  <si>
    <t>JAVSO..39..177</t>
  </si>
  <si>
    <t>II</t>
  </si>
  <si>
    <t>OEJV 0160</t>
  </si>
  <si>
    <t>JAVSO..42..426</t>
  </si>
  <si>
    <t>OEJV 0168</t>
  </si>
  <si>
    <t>RY Aur / GSC 2896-1423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</si>
  <si>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</si>
  <si>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</si>
  <si>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</si>
  <si>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</si>
  <si>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</si>
  <si>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</si>
  <si>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</si>
  <si>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</si>
  <si>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</si>
  <si>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</si>
  <si>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</si>
  <si>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 -0.003 </t>
  </si>
  <si>
    <t>F </t>
  </si>
  <si>
    <t>2417707.39 </t>
  </si>
  <si>
    <t> 11.05.1907 21:21 </t>
  </si>
  <si>
    <t> 0.02 </t>
  </si>
  <si>
    <t>V </t>
  </si>
  <si>
    <t> M.Luizet </t>
  </si>
  <si>
    <t> AN 182.101 </t>
  </si>
  <si>
    <t>2417854.56 </t>
  </si>
  <si>
    <t> 06.10.1907 01:26 </t>
  </si>
  <si>
    <t>P </t>
  </si>
  <si>
    <t> S.Blazko </t>
  </si>
  <si>
    <t> AN 177.110 </t>
  </si>
  <si>
    <t>2417887.24 </t>
  </si>
  <si>
    <t> 07.11.1907 17:45 </t>
  </si>
  <si>
    <t> -0.01 </t>
  </si>
  <si>
    <t> S.Enebo </t>
  </si>
  <si>
    <t> AN 177.122 </t>
  </si>
  <si>
    <t>2418015.37 </t>
  </si>
  <si>
    <t> 14.03.1908 20:52 </t>
  </si>
  <si>
    <t> 0.03 </t>
  </si>
  <si>
    <t>2418034.46 </t>
  </si>
  <si>
    <t> 02.04.1908 23:02 </t>
  </si>
  <si>
    <t> 0.04 </t>
  </si>
  <si>
    <t>2418045.38 </t>
  </si>
  <si>
    <t> 13.04.1908 21:07 </t>
  </si>
  <si>
    <t> 0.06 </t>
  </si>
  <si>
    <t>2418064.45 </t>
  </si>
  <si>
    <t> 02.05.1908 22:48 </t>
  </si>
  <si>
    <t> 0.05 </t>
  </si>
  <si>
    <t>2418203.43 </t>
  </si>
  <si>
    <t> 18.09.1908 22:19 </t>
  </si>
  <si>
    <t>2418263.38 </t>
  </si>
  <si>
    <t> 17.11.1908 21:07 </t>
  </si>
  <si>
    <t>2418383.34 </t>
  </si>
  <si>
    <t> 17.03.1909 20:09 </t>
  </si>
  <si>
    <t> 0.07 </t>
  </si>
  <si>
    <t>2418661.292 </t>
  </si>
  <si>
    <t> 20.12.1909 19:00 </t>
  </si>
  <si>
    <t> 0.031 </t>
  </si>
  <si>
    <t> ENEB 7.14 </t>
  </si>
  <si>
    <t>2425984.268 </t>
  </si>
  <si>
    <t> 07.01.1930 18:25 </t>
  </si>
  <si>
    <t> -0.132 </t>
  </si>
  <si>
    <t> P.Ahnert </t>
  </si>
  <si>
    <t> MVS 48 </t>
  </si>
  <si>
    <t>2426033.354 </t>
  </si>
  <si>
    <t> 25.02.1930 20:29 </t>
  </si>
  <si>
    <t> -0.103 </t>
  </si>
  <si>
    <t>2426221.561 </t>
  </si>
  <si>
    <t> 02.09.1930 01:27 </t>
  </si>
  <si>
    <t> 0.052 </t>
  </si>
  <si>
    <t>2426420.425 </t>
  </si>
  <si>
    <t> 19.03.1931 22:12 </t>
  </si>
  <si>
    <t> -0.038 </t>
  </si>
  <si>
    <t>2426649.382 </t>
  </si>
  <si>
    <t> 03.11.1931 21:10 </t>
  </si>
  <si>
    <t> -0.014 </t>
  </si>
  <si>
    <t>2426945.516 </t>
  </si>
  <si>
    <t> 26.08.1932 00:23 </t>
  </si>
  <si>
    <t> 0.414 </t>
  </si>
  <si>
    <t>2427096.39 </t>
  </si>
  <si>
    <t> 23.01.1933 21:21 </t>
  </si>
  <si>
    <t> H.N.Pedersen </t>
  </si>
  <si>
    <t> AN 260.12 </t>
  </si>
  <si>
    <t>2427385.280 </t>
  </si>
  <si>
    <t> 08.11.1933 18:43 </t>
  </si>
  <si>
    <t> 0.027 </t>
  </si>
  <si>
    <t> S.Piotrowski </t>
  </si>
  <si>
    <t> AAC 2.76 </t>
  </si>
  <si>
    <t>2427415.248 </t>
  </si>
  <si>
    <t> 08.12.1933 17:57 </t>
  </si>
  <si>
    <t> 0.015 </t>
  </si>
  <si>
    <t>2432465.415 </t>
  </si>
  <si>
    <t> 06.10.1947 21:57 </t>
  </si>
  <si>
    <t> 0.024 </t>
  </si>
  <si>
    <t> R.Szafraniec </t>
  </si>
  <si>
    <t> AAC 4.83 </t>
  </si>
  <si>
    <t>2432623.484 </t>
  </si>
  <si>
    <t> 12.03.1948 23:36 </t>
  </si>
  <si>
    <t> 0.020 </t>
  </si>
  <si>
    <t> AAC 4.114 </t>
  </si>
  <si>
    <t>2433002.303 </t>
  </si>
  <si>
    <t> 26.03.1949 19:16 </t>
  </si>
  <si>
    <t> 0.009 </t>
  </si>
  <si>
    <t> AAC 5.5 </t>
  </si>
  <si>
    <t>2433293.935 </t>
  </si>
  <si>
    <t> 12.01.1950 10:26 </t>
  </si>
  <si>
    <t> 0.023 </t>
  </si>
  <si>
    <t> S.Kaho </t>
  </si>
  <si>
    <t> BTOK 30.218 </t>
  </si>
  <si>
    <t>2433686.388 </t>
  </si>
  <si>
    <t> 08.02.1951 21:18 </t>
  </si>
  <si>
    <t> 0.019 </t>
  </si>
  <si>
    <t> AAC 5.52 </t>
  </si>
  <si>
    <t>2434043.406 </t>
  </si>
  <si>
    <t> 31.01.1952 21:44 </t>
  </si>
  <si>
    <t> 0.010 </t>
  </si>
  <si>
    <t>2434452.218 </t>
  </si>
  <si>
    <t> 15.03.1953 17:13 </t>
  </si>
  <si>
    <t> 0.013 </t>
  </si>
  <si>
    <t> AAC 5.189 </t>
  </si>
  <si>
    <t>2435362.482 </t>
  </si>
  <si>
    <t> 11.09.1955 23:34 </t>
  </si>
  <si>
    <t> -0.005 </t>
  </si>
  <si>
    <t> W.Zessewitsch </t>
  </si>
  <si>
    <t> AC 167.25 </t>
  </si>
  <si>
    <t>2436128.326 </t>
  </si>
  <si>
    <t> 16.10.1957 19:49 </t>
  </si>
  <si>
    <t> 0.002 </t>
  </si>
  <si>
    <t> AA 8.189 </t>
  </si>
  <si>
    <t>2436256.417 </t>
  </si>
  <si>
    <t> 21.02.1958 22:00 </t>
  </si>
  <si>
    <t> -0.000 </t>
  </si>
  <si>
    <t> AA 9.48 </t>
  </si>
  <si>
    <t>2436673.398 </t>
  </si>
  <si>
    <t> 14.04.1959 21:33 </t>
  </si>
  <si>
    <t> AA 10.69 </t>
  </si>
  <si>
    <t>2437319.322 </t>
  </si>
  <si>
    <t> 19.01.1961 19:43 </t>
  </si>
  <si>
    <t> 0.000 </t>
  </si>
  <si>
    <t> MVS 578 </t>
  </si>
  <si>
    <t>2438289.563 </t>
  </si>
  <si>
    <t> 17.09.1963 01:30 </t>
  </si>
  <si>
    <t> K.Kordylewski </t>
  </si>
  <si>
    <t>IBVS 46 </t>
  </si>
  <si>
    <t>2439055.385 </t>
  </si>
  <si>
    <t> 21.10.1965 21:14 </t>
  </si>
  <si>
    <t> AA 16.158 </t>
  </si>
  <si>
    <t>2442132.374 </t>
  </si>
  <si>
    <t> 25.03.1974 20:58 </t>
  </si>
  <si>
    <t> 0.003 </t>
  </si>
  <si>
    <t> H.Peter </t>
  </si>
  <si>
    <t> BBS 14 </t>
  </si>
  <si>
    <t>2442132.377 </t>
  </si>
  <si>
    <t> 25.03.1974 21:02 </t>
  </si>
  <si>
    <t> 0.006 </t>
  </si>
  <si>
    <t> K.Locher </t>
  </si>
  <si>
    <t>2442778.284 </t>
  </si>
  <si>
    <t> 31.12.1975 18:48 </t>
  </si>
  <si>
    <t> -0.006 </t>
  </si>
  <si>
    <t> BBS 25 </t>
  </si>
  <si>
    <t>2442827.342 </t>
  </si>
  <si>
    <t> 18.02.1976 20:12 </t>
  </si>
  <si>
    <t> BBS 26 </t>
  </si>
  <si>
    <t>2442827.343 </t>
  </si>
  <si>
    <t> 18.02.1976 20:13 </t>
  </si>
  <si>
    <t> -0.004 </t>
  </si>
  <si>
    <t>2443170.745 </t>
  </si>
  <si>
    <t> 27.01.1977 05:52 </t>
  </si>
  <si>
    <t> -0.002 </t>
  </si>
  <si>
    <t> G.Wedemayer </t>
  </si>
  <si>
    <t> AOEB 9 </t>
  </si>
  <si>
    <t>2443380.598 </t>
  </si>
  <si>
    <t> 25.08.1977 02:21 </t>
  </si>
  <si>
    <t> BBS 34 </t>
  </si>
  <si>
    <t>2443492.339 </t>
  </si>
  <si>
    <t> 14.12.1977 20:08 </t>
  </si>
  <si>
    <t> BBS 36 </t>
  </si>
  <si>
    <t>2443492.343 </t>
  </si>
  <si>
    <t> 14.12.1977 20:13 </t>
  </si>
  <si>
    <t> -0.001 </t>
  </si>
  <si>
    <t>2443552.291 </t>
  </si>
  <si>
    <t> 12.02.1978 18:59 </t>
  </si>
  <si>
    <t> -0.011 </t>
  </si>
  <si>
    <t>2443767.602 </t>
  </si>
  <si>
    <t> 16.09.1978 02:26 </t>
  </si>
  <si>
    <t> -0.007 </t>
  </si>
  <si>
    <t> BBS 39 </t>
  </si>
  <si>
    <t>2443920.223 </t>
  </si>
  <si>
    <t> 15.02.1979 17:21 </t>
  </si>
  <si>
    <t> -0.008 </t>
  </si>
  <si>
    <t> BBS 42 </t>
  </si>
  <si>
    <t>2444195.484 </t>
  </si>
  <si>
    <t> 17.11.1979 23:36 </t>
  </si>
  <si>
    <t> -0.012 </t>
  </si>
  <si>
    <t> BBS 45 </t>
  </si>
  <si>
    <t>2444206.396 </t>
  </si>
  <si>
    <t> 28.11.1979 21:30 </t>
  </si>
  <si>
    <t>2444582.504 </t>
  </si>
  <si>
    <t> 09.12.1980 00:05 </t>
  </si>
  <si>
    <t> BBS 52 </t>
  </si>
  <si>
    <t>2444598.856 </t>
  </si>
  <si>
    <t> 25.12.1980 08:32 </t>
  </si>
  <si>
    <t> G.Samolyk </t>
  </si>
  <si>
    <t>2444612.473 </t>
  </si>
  <si>
    <t> 07.01.1981 23:21 </t>
  </si>
  <si>
    <t>2444664.266 </t>
  </si>
  <si>
    <t> 28.02.1981 18:23 </t>
  </si>
  <si>
    <t> J.Silhan </t>
  </si>
  <si>
    <t> BRNO 26 </t>
  </si>
  <si>
    <t>2444969.507 </t>
  </si>
  <si>
    <t> 31.12.1981 00:10 </t>
  </si>
  <si>
    <t> BBS 58 </t>
  </si>
  <si>
    <t>2445236.588 </t>
  </si>
  <si>
    <t> 24.09.1982 02:06 </t>
  </si>
  <si>
    <t> -0.009 </t>
  </si>
  <si>
    <t> BBS 62 </t>
  </si>
  <si>
    <t>2445356.508 </t>
  </si>
  <si>
    <t> 22.01.1983 00:11 </t>
  </si>
  <si>
    <t> BBS 64 </t>
  </si>
  <si>
    <t>2445356.515 </t>
  </si>
  <si>
    <t> 22.01.1983 00:21 </t>
  </si>
  <si>
    <t> 0.001 </t>
  </si>
  <si>
    <t> T.Schildknecht </t>
  </si>
  <si>
    <t>2445574.542 </t>
  </si>
  <si>
    <t> 28.08.1983 01:00 </t>
  </si>
  <si>
    <t> BBS 68 </t>
  </si>
  <si>
    <t>2445623.595 </t>
  </si>
  <si>
    <t> 16.10.1983 02:16 </t>
  </si>
  <si>
    <t> J.Borovicka </t>
  </si>
  <si>
    <t>2445623.596 </t>
  </si>
  <si>
    <t> 16.10.1983 02:18 </t>
  </si>
  <si>
    <t> V.Wagner </t>
  </si>
  <si>
    <t>2445672.657 </t>
  </si>
  <si>
    <t> 04.12.1983 03:46 </t>
  </si>
  <si>
    <t>2445705.361 </t>
  </si>
  <si>
    <t> 05.01.1984 20:39 </t>
  </si>
  <si>
    <t> BBS 70 </t>
  </si>
  <si>
    <t>2446002.422 </t>
  </si>
  <si>
    <t> 28.10.1984 22:07 </t>
  </si>
  <si>
    <t> BBS 74 </t>
  </si>
  <si>
    <t>2446032.405 </t>
  </si>
  <si>
    <t> 27.11.1984 21:43 </t>
  </si>
  <si>
    <t>2446438.499 </t>
  </si>
  <si>
    <t> 07.01.1986 23:58 </t>
  </si>
  <si>
    <t> BRNO 28 </t>
  </si>
  <si>
    <t>2446746.467 </t>
  </si>
  <si>
    <t> 11.11.1986 23:12 </t>
  </si>
  <si>
    <t> BBS 82 </t>
  </si>
  <si>
    <t>2446814.604 </t>
  </si>
  <si>
    <t> 19.01.1987 02:29 </t>
  </si>
  <si>
    <t>2447430.526 </t>
  </si>
  <si>
    <t> 26.09.1988 00:37 </t>
  </si>
  <si>
    <t> -0.015 </t>
  </si>
  <si>
    <t> BBS 89 </t>
  </si>
  <si>
    <t>2447449.606 </t>
  </si>
  <si>
    <t> 15.10.1988 02:32 </t>
  </si>
  <si>
    <t> -0.013 </t>
  </si>
  <si>
    <t> BBS 90 </t>
  </si>
  <si>
    <t>2447539.564 </t>
  </si>
  <si>
    <t> 13.01.1989 01:32 </t>
  </si>
  <si>
    <t> 0.007 </t>
  </si>
  <si>
    <t>2447580.434 </t>
  </si>
  <si>
    <t> 22.02.1989 22:24 </t>
  </si>
  <si>
    <t> BBS 91 </t>
  </si>
  <si>
    <t>2447580.435 </t>
  </si>
  <si>
    <t> 22.02.1989 22:26 </t>
  </si>
  <si>
    <t> Y.Bellas </t>
  </si>
  <si>
    <t>2447858.428 </t>
  </si>
  <si>
    <t> 27.11.1989 22:16 </t>
  </si>
  <si>
    <t> BBS 93 </t>
  </si>
  <si>
    <t>2448305.402 </t>
  </si>
  <si>
    <t> 17.02.1991 21:38 </t>
  </si>
  <si>
    <t> BBS 97 </t>
  </si>
  <si>
    <t>2448970.389 </t>
  </si>
  <si>
    <t> 13.12.1992 21:20 </t>
  </si>
  <si>
    <t> BBS 103 </t>
  </si>
  <si>
    <t>2449060.325 </t>
  </si>
  <si>
    <t> 13.03.1993 19:48 </t>
  </si>
  <si>
    <t>2449283.813 </t>
  </si>
  <si>
    <t> 23.10.1993 07:30 </t>
  </si>
  <si>
    <t>2449373.749 </t>
  </si>
  <si>
    <t> 21.01.1994 05:58 </t>
  </si>
  <si>
    <t> R.Hill </t>
  </si>
  <si>
    <t>2449387.369 </t>
  </si>
  <si>
    <t> 03.02.1994 20:51 </t>
  </si>
  <si>
    <t> BBS 106 </t>
  </si>
  <si>
    <t>2449801.635 </t>
  </si>
  <si>
    <t> 25.03.1995 03:14 </t>
  </si>
  <si>
    <t>2450033.297 </t>
  </si>
  <si>
    <t> 11.11.1995 19:07 </t>
  </si>
  <si>
    <t> BBS 111 </t>
  </si>
  <si>
    <t>2450488.438 </t>
  </si>
  <si>
    <t> 08.02.1997 22:30 </t>
  </si>
  <si>
    <t> BBS 114 </t>
  </si>
  <si>
    <t>2450518.413 </t>
  </si>
  <si>
    <t> 10.03.1997 21:54 </t>
  </si>
  <si>
    <t>2450807.302 </t>
  </si>
  <si>
    <t> 24.12.1997 19:14 </t>
  </si>
  <si>
    <t> BBS 116 </t>
  </si>
  <si>
    <t>2451134.3597 </t>
  </si>
  <si>
    <t> 16.11.1998 20:37 </t>
  </si>
  <si>
    <t> 0.0057 </t>
  </si>
  <si>
    <t>E </t>
  </si>
  <si>
    <t>?</t>
  </si>
  <si>
    <t> M.Netolicky </t>
  </si>
  <si>
    <t> BRNO 32 </t>
  </si>
  <si>
    <t>2451488.657 </t>
  </si>
  <si>
    <t> 06.11.1999 03:46 </t>
  </si>
  <si>
    <t>2451518.635 </t>
  </si>
  <si>
    <t> 06.12.1999 03:14 </t>
  </si>
  <si>
    <t> BBS 122 </t>
  </si>
  <si>
    <t>2451586.7686 </t>
  </si>
  <si>
    <t> 12.02.2000 06:26 </t>
  </si>
  <si>
    <t> -0.0011 </t>
  </si>
  <si>
    <t>C </t>
  </si>
  <si>
    <t>ns</t>
  </si>
  <si>
    <t>2451938.348 </t>
  </si>
  <si>
    <t> 28.01.2001 20:21 </t>
  </si>
  <si>
    <t> BBS 124 </t>
  </si>
  <si>
    <t>2452194.526 </t>
  </si>
  <si>
    <t> 12.10.2001 00:37 </t>
  </si>
  <si>
    <t> BBS 126 </t>
  </si>
  <si>
    <t>2452276.291 </t>
  </si>
  <si>
    <t> 01.01.2002 18:59 </t>
  </si>
  <si>
    <t> BBS 127 </t>
  </si>
  <si>
    <t>2452276.2922 </t>
  </si>
  <si>
    <t> 01.01.2002 19:00 </t>
  </si>
  <si>
    <t> -0.0027 </t>
  </si>
  <si>
    <t> E.Blättler </t>
  </si>
  <si>
    <t>2452344.4266 </t>
  </si>
  <si>
    <t> 10.03.2002 22:14 </t>
  </si>
  <si>
    <t> -0.0032 </t>
  </si>
  <si>
    <t>-I</t>
  </si>
  <si>
    <t> K.&amp; M.Rätz </t>
  </si>
  <si>
    <t>BAVM 158 </t>
  </si>
  <si>
    <t>2452619.6913 </t>
  </si>
  <si>
    <t> 11.12.2002 04:35 </t>
  </si>
  <si>
    <t>-296</t>
  </si>
  <si>
    <t> -0.0035 </t>
  </si>
  <si>
    <t> S.Jamieson </t>
  </si>
  <si>
    <t>2452908.585 </t>
  </si>
  <si>
    <t> 26.09.2003 02:02 </t>
  </si>
  <si>
    <t>-190</t>
  </si>
  <si>
    <t> BBS 130 </t>
  </si>
  <si>
    <t>2453017.6032 </t>
  </si>
  <si>
    <t> 13.01.2004 02:28 </t>
  </si>
  <si>
    <t>-150</t>
  </si>
  <si>
    <t> 0.0006 </t>
  </si>
  <si>
    <t>2453265.618 </t>
  </si>
  <si>
    <t> 17.09.2004 02:49 </t>
  </si>
  <si>
    <t>-59</t>
  </si>
  <si>
    <t> 0.004 </t>
  </si>
  <si>
    <t>OEJV 0003 </t>
  </si>
  <si>
    <t>2453388.2574 </t>
  </si>
  <si>
    <t> 17.01.2005 18:10 </t>
  </si>
  <si>
    <t>-14</t>
  </si>
  <si>
    <t> 0.0009 </t>
  </si>
  <si>
    <t>o</t>
  </si>
  <si>
    <t> F.Agerer </t>
  </si>
  <si>
    <t>BAVM 173 </t>
  </si>
  <si>
    <t>2453388.2581 </t>
  </si>
  <si>
    <t> 17.01.2005 18:11 </t>
  </si>
  <si>
    <t> 0.0016 </t>
  </si>
  <si>
    <t> E. Blättler </t>
  </si>
  <si>
    <t>IBVS 5653 </t>
  </si>
  <si>
    <t>2453407.3339 </t>
  </si>
  <si>
    <t> 05.02.2005 20:00 </t>
  </si>
  <si>
    <t>-7</t>
  </si>
  <si>
    <t> -0.0003 </t>
  </si>
  <si>
    <t> v.Poschinger </t>
  </si>
  <si>
    <t>2453426.4116 </t>
  </si>
  <si>
    <t> 24.02.2005 21:52 </t>
  </si>
  <si>
    <t>0</t>
  </si>
  <si>
    <t> -0.0004 </t>
  </si>
  <si>
    <t>BAVM 178 </t>
  </si>
  <si>
    <t>2454020.5433 </t>
  </si>
  <si>
    <t> 12.10.2006 01:02 </t>
  </si>
  <si>
    <t>218</t>
  </si>
  <si>
    <t> -0.0050 </t>
  </si>
  <si>
    <t>R</t>
  </si>
  <si>
    <t> M.Lehky </t>
  </si>
  <si>
    <t>OEJV 0107 </t>
  </si>
  <si>
    <t>2454107.7566 </t>
  </si>
  <si>
    <t> 07.01.2007 06:09 </t>
  </si>
  <si>
    <t>250</t>
  </si>
  <si>
    <t> -0.0044 </t>
  </si>
  <si>
    <t> J.Bialozynski </t>
  </si>
  <si>
    <t> AOEB 12 </t>
  </si>
  <si>
    <t>2454129.5600 </t>
  </si>
  <si>
    <t> 29.01.2007 01:26 </t>
  </si>
  <si>
    <t>258</t>
  </si>
  <si>
    <t> -0.0042 </t>
  </si>
  <si>
    <t>2454475.6830 </t>
  </si>
  <si>
    <t> 10.01.2008 04:23 </t>
  </si>
  <si>
    <t>385</t>
  </si>
  <si>
    <t> -0.0065 </t>
  </si>
  <si>
    <t>JAAVSO 36(2);171 </t>
  </si>
  <si>
    <t>2454873.591 </t>
  </si>
  <si>
    <t> 11.02.2009 02:11 </t>
  </si>
  <si>
    <t>531</t>
  </si>
  <si>
    <t> JAAVSO 37;44 </t>
  </si>
  <si>
    <t>2455137.9515 </t>
  </si>
  <si>
    <t> 02.11.2009 10:50 </t>
  </si>
  <si>
    <t>628</t>
  </si>
  <si>
    <t> -0.0092 </t>
  </si>
  <si>
    <t> R.Diethelm </t>
  </si>
  <si>
    <t>IBVS 5920 </t>
  </si>
  <si>
    <t>2455260.5973 </t>
  </si>
  <si>
    <t> 05.03.2010 02:20 </t>
  </si>
  <si>
    <t>673</t>
  </si>
  <si>
    <t> -0.0062 </t>
  </si>
  <si>
    <t> JAAVSO 39;94 </t>
  </si>
  <si>
    <t>2455486.8022 </t>
  </si>
  <si>
    <t> 17.10.2010 07:15 </t>
  </si>
  <si>
    <t>756</t>
  </si>
  <si>
    <t> JAAVSO 39;177 </t>
  </si>
  <si>
    <t>2455500.4307 </t>
  </si>
  <si>
    <t> 30.10.2010 22:20 </t>
  </si>
  <si>
    <t>761</t>
  </si>
  <si>
    <t> -0.0077 </t>
  </si>
  <si>
    <t>OEJV 0137 </t>
  </si>
  <si>
    <t>2455958.29951 </t>
  </si>
  <si>
    <t> 31.01.2012 19:11 </t>
  </si>
  <si>
    <t>929</t>
  </si>
  <si>
    <t> -0.00537 </t>
  </si>
  <si>
    <t>OEJV 0160 </t>
  </si>
  <si>
    <t>2455992.36482 </t>
  </si>
  <si>
    <t> 05.03.2012 20:45 </t>
  </si>
  <si>
    <t>941.5</t>
  </si>
  <si>
    <t> -0.00751 </t>
  </si>
  <si>
    <t>2456007.3564 </t>
  </si>
  <si>
    <t> 20.03.2012 20:33 </t>
  </si>
  <si>
    <t>947</t>
  </si>
  <si>
    <t> -0.0056 </t>
  </si>
  <si>
    <t>2456729.5780 </t>
  </si>
  <si>
    <t> 13.03.2014 01:52 </t>
  </si>
  <si>
    <t>1212</t>
  </si>
  <si>
    <t> -0.0140 </t>
  </si>
  <si>
    <t> JAAVSO 42;426 </t>
  </si>
  <si>
    <t>s5</t>
  </si>
  <si>
    <t>s6</t>
  </si>
  <si>
    <t>s7</t>
  </si>
  <si>
    <t>BAD?</t>
  </si>
  <si>
    <t>OEJV 0179</t>
  </si>
  <si>
    <t>JAVSO..48..256</t>
  </si>
  <si>
    <t>JAVSO, 50, 133</t>
  </si>
  <si>
    <t>JAAVSO 51, 134</t>
  </si>
  <si>
    <t>JAAVSO, 51,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</si>
</sst>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38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16"/>
      <name val="Arial"/>
      <family val="2"/>
    </font>
    <font>
      <b/>
      <sz val="10"/>
      <color indexed="14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9"/>
      <color indexed="8"/>
      <name val="CourierNewPSMT"/>
    </font>
    <font>
      <sz val="10"/>
      <color rgb="FF00B05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9">
    <xf numFmtId="0" fontId="0" fillId="0" borderId="0">
      <alignment vertical="top"/>
    </xf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3" applyNumberFormat="0" applyFill="0" applyAlignment="0" applyProtection="0"/>
    <xf numFmtId="0" fontId="28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9" fillId="7" borderId="1" applyNumberFormat="0" applyAlignment="0" applyProtection="0"/>
    <xf numFmtId="0" fontId="30" fillId="0" borderId="4" applyNumberFormat="0" applyFill="0" applyAlignment="0" applyProtection="0"/>
    <xf numFmtId="0" fontId="31" fillId="22" borderId="0" applyNumberFormat="0" applyBorder="0" applyAlignment="0" applyProtection="0"/>
    <xf numFmtId="0" fontId="9" fillId="0" borderId="0"/>
    <xf numFmtId="0" fontId="9" fillId="0" borderId="0"/>
    <xf numFmtId="0" fontId="9" fillId="23" borderId="5" applyNumberFormat="0" applyFont="0" applyAlignment="0" applyProtection="0"/>
    <xf numFmtId="0" fontId="32" fillId="20" borderId="6" applyNumberFormat="0" applyAlignment="0" applyProtection="0"/>
    <xf numFmtId="0" fontId="33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4" fillId="0" borderId="0" applyNumberFormat="0" applyFill="0" applyBorder="0" applyAlignment="0" applyProtection="0"/>
  </cellStyleXfs>
  <cellXfs count="82">
    <xf numFmtId="0" fontId="0" fillId="0" borderId="0" xfId="0" applyAlignment="1"/>
    <xf numFmtId="0" fontId="3" fillId="0" borderId="0" xfId="0" applyFont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>
      <alignment horizontal="center"/>
    </xf>
    <xf numFmtId="0" fontId="7" fillId="0" borderId="0" xfId="0" applyFont="1" applyAlignment="1"/>
    <xf numFmtId="0" fontId="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0" xfId="0">
      <alignment vertical="top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vertical="center"/>
    </xf>
    <xf numFmtId="0" fontId="15" fillId="0" borderId="0" xfId="0" applyFont="1">
      <alignment vertical="top"/>
    </xf>
    <xf numFmtId="0" fontId="16" fillId="0" borderId="0" xfId="0" applyFont="1">
      <alignment vertical="top"/>
    </xf>
    <xf numFmtId="0" fontId="11" fillId="0" borderId="0" xfId="0" applyFont="1">
      <alignment vertical="top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vertical="top"/>
    </xf>
    <xf numFmtId="0" fontId="11" fillId="0" borderId="0" xfId="0" applyFont="1" applyAlignment="1"/>
    <xf numFmtId="0" fontId="4" fillId="0" borderId="0" xfId="0" applyFont="1">
      <alignment vertical="top"/>
    </xf>
    <xf numFmtId="0" fontId="11" fillId="0" borderId="0" xfId="0" applyFont="1" applyAlignment="1">
      <alignment horizontal="center"/>
    </xf>
    <xf numFmtId="0" fontId="13" fillId="0" borderId="0" xfId="0" applyFont="1">
      <alignment vertical="top"/>
    </xf>
    <xf numFmtId="0" fontId="12" fillId="0" borderId="0" xfId="0" applyFont="1">
      <alignment vertical="top"/>
    </xf>
    <xf numFmtId="0" fontId="7" fillId="0" borderId="0" xfId="0" applyFont="1">
      <alignment vertical="top"/>
    </xf>
    <xf numFmtId="0" fontId="12" fillId="0" borderId="0" xfId="0" applyFont="1" applyAlignment="1">
      <alignment horizontal="center"/>
    </xf>
    <xf numFmtId="22" fontId="11" fillId="0" borderId="0" xfId="0" applyNumberFormat="1" applyFont="1">
      <alignment vertical="top"/>
    </xf>
    <xf numFmtId="0" fontId="0" fillId="0" borderId="8" xfId="0" applyBorder="1">
      <alignment vertical="top"/>
    </xf>
    <xf numFmtId="0" fontId="0" fillId="0" borderId="9" xfId="0" applyBorder="1">
      <alignment vertical="top"/>
    </xf>
    <xf numFmtId="0" fontId="14" fillId="0" borderId="0" xfId="0" applyFont="1">
      <alignment vertical="top"/>
    </xf>
    <xf numFmtId="0" fontId="16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left"/>
    </xf>
    <xf numFmtId="14" fontId="9" fillId="0" borderId="0" xfId="0" applyNumberFormat="1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wrapText="1"/>
    </xf>
    <xf numFmtId="0" fontId="5" fillId="0" borderId="0" xfId="0" applyFont="1">
      <alignment vertical="top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17" fillId="0" borderId="0" xfId="0" applyFo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>
      <alignment vertical="top"/>
    </xf>
    <xf numFmtId="0" fontId="10" fillId="0" borderId="0" xfId="38" applyAlignment="1" applyProtection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>
      <alignment vertical="top"/>
    </xf>
    <xf numFmtId="0" fontId="0" fillId="0" borderId="0" xfId="0" quotePrefix="1">
      <alignment vertical="top"/>
    </xf>
    <xf numFmtId="0" fontId="5" fillId="24" borderId="17" xfId="0" applyFont="1" applyFill="1" applyBorder="1" applyAlignment="1">
      <alignment horizontal="left" vertical="top" wrapText="1" indent="1"/>
    </xf>
    <xf numFmtId="0" fontId="5" fillId="24" borderId="17" xfId="0" applyFont="1" applyFill="1" applyBorder="1" applyAlignment="1">
      <alignment horizontal="center" vertical="top" wrapText="1"/>
    </xf>
    <xf numFmtId="0" fontId="5" fillId="24" borderId="17" xfId="0" applyFont="1" applyFill="1" applyBorder="1" applyAlignment="1">
      <alignment horizontal="right" vertical="top" wrapText="1"/>
    </xf>
    <xf numFmtId="0" fontId="10" fillId="24" borderId="17" xfId="38" applyFill="1" applyBorder="1" applyAlignment="1" applyProtection="1">
      <alignment horizontal="right" vertical="top" wrapText="1"/>
    </xf>
    <xf numFmtId="0" fontId="19" fillId="0" borderId="0" xfId="0" applyFont="1" applyAlignment="1"/>
    <xf numFmtId="0" fontId="1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10" xfId="0" applyFont="1" applyBorder="1" applyAlignment="1">
      <alignment horizontal="center"/>
    </xf>
    <xf numFmtId="0" fontId="36" fillId="0" borderId="0" xfId="0" applyFont="1" applyAlignment="1">
      <alignment horizontal="left"/>
    </xf>
    <xf numFmtId="0" fontId="5" fillId="0" borderId="0" xfId="43" applyFont="1"/>
    <xf numFmtId="0" fontId="5" fillId="0" borderId="0" xfId="43" applyFont="1" applyAlignment="1">
      <alignment horizontal="center"/>
    </xf>
    <xf numFmtId="0" fontId="5" fillId="0" borderId="0" xfId="43" applyFont="1" applyAlignment="1">
      <alignment horizontal="left"/>
    </xf>
    <xf numFmtId="0" fontId="5" fillId="0" borderId="0" xfId="43" applyFont="1" applyAlignment="1">
      <alignment horizontal="left" vertical="center"/>
    </xf>
    <xf numFmtId="0" fontId="5" fillId="0" borderId="0" xfId="43" applyFont="1" applyAlignment="1">
      <alignment horizontal="center" vertical="center"/>
    </xf>
    <xf numFmtId="0" fontId="35" fillId="0" borderId="0" xfId="42" applyFont="1"/>
    <xf numFmtId="0" fontId="35" fillId="0" borderId="0" xfId="42" applyFont="1" applyAlignment="1">
      <alignment horizontal="center"/>
    </xf>
    <xf numFmtId="0" fontId="35" fillId="0" borderId="0" xfId="42" applyFont="1" applyAlignment="1">
      <alignment horizontal="left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 applyProtection="1">
      <alignment horizontal="left" vertical="center" wrapText="1"/>
      <protection locked="0"/>
    </xf>
    <xf numFmtId="0" fontId="37" fillId="0" borderId="0" xfId="0" applyFont="1" applyAlignment="1" applyProtection="1">
      <alignment horizontal="center" vertical="center" wrapText="1"/>
      <protection locked="0"/>
    </xf>
    <xf numFmtId="0" fontId="37" fillId="0" borderId="0" xfId="0" applyFont="1" applyAlignment="1" applyProtection="1">
      <protection locked="0"/>
    </xf>
    <xf numFmtId="0" fontId="37" fillId="0" borderId="0" xfId="0" applyFont="1" applyAlignment="1" applyProtection="1">
      <alignment horizontal="center"/>
      <protection locked="0"/>
    </xf>
    <xf numFmtId="0" fontId="0" fillId="0" borderId="10" xfId="0" applyBorder="1" applyAlignment="1">
      <alignment horizontal="left"/>
    </xf>
    <xf numFmtId="165" fontId="37" fillId="0" borderId="0" xfId="0" applyNumberFormat="1" applyFont="1" applyAlignment="1">
      <alignment horizontal="left" vertical="center" wrapText="1"/>
    </xf>
    <xf numFmtId="0" fontId="0" fillId="0" borderId="10" xfId="0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Hyperlink" xfId="38" builtinId="8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_A" xfId="42" xr:uid="{00000000-0005-0000-0000-00002A000000}"/>
    <cellStyle name="Normal_A_1" xfId="43" xr:uid="{00000000-0005-0000-0000-00002B000000}"/>
    <cellStyle name="Note" xfId="44" builtinId="10" customBuiltin="1"/>
    <cellStyle name="Output" xfId="45" builtinId="21" customBuiltin="1"/>
    <cellStyle name="Title" xfId="46" builtinId="15" customBuiltin="1"/>
    <cellStyle name="Total" xfId="47" builtinId="25" customBuiltin="1"/>
    <cellStyle name="Warning Text" xfId="48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Aur - O-C Diagr.</a:t>
            </a:r>
          </a:p>
        </c:rich>
      </c:tx>
      <c:layout>
        <c:manualLayout>
          <c:xMode val="edge"/>
          <c:yMode val="edge"/>
          <c:x val="0.37331116549620486"/>
          <c:y val="3.38461538461538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973053781089808E-2"/>
          <c:y val="0.14769252958613219"/>
          <c:w val="0.8564196252933195"/>
          <c:h val="0.6276932507410618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-2.0168000002740882E-2</c:v>
                </c:pt>
                <c:pt idx="1">
                  <c:v>-2.1282000001519918E-2</c:v>
                </c:pt>
                <c:pt idx="2">
                  <c:v>-4.5974000000569504E-2</c:v>
                </c:pt>
                <c:pt idx="3">
                  <c:v>-9.351000000606291E-3</c:v>
                </c:pt>
                <c:pt idx="4">
                  <c:v>2.9119999962858856E-3</c:v>
                </c:pt>
                <c:pt idx="5">
                  <c:v>2.1347999998397427E-2</c:v>
                </c:pt>
                <c:pt idx="6">
                  <c:v>1.3610999998491025E-2</c:v>
                </c:pt>
                <c:pt idx="7">
                  <c:v>-1.3299999991431832E-3</c:v>
                </c:pt>
                <c:pt idx="8">
                  <c:v>-9.9320000008447096E-3</c:v>
                </c:pt>
                <c:pt idx="9">
                  <c:v>3.2864000000699889E-2</c:v>
                </c:pt>
                <c:pt idx="17">
                  <c:v>7.8369999973801896E-3</c:v>
                </c:pt>
                <c:pt idx="18">
                  <c:v>6.3909999953466468E-3</c:v>
                </c:pt>
                <c:pt idx="20">
                  <c:v>1.256699999794364E-2</c:v>
                </c:pt>
                <c:pt idx="21">
                  <c:v>8.8890000006358605E-3</c:v>
                </c:pt>
                <c:pt idx="22">
                  <c:v>-1.4599999994970858E-3</c:v>
                </c:pt>
                <c:pt idx="24">
                  <c:v>1.039899999886984E-2</c:v>
                </c:pt>
                <c:pt idx="25">
                  <c:v>2.1780000024591573E-3</c:v>
                </c:pt>
                <c:pt idx="26">
                  <c:v>5.5280000015045516E-3</c:v>
                </c:pt>
                <c:pt idx="27">
                  <c:v>-1.1065999999118503E-2</c:v>
                </c:pt>
                <c:pt idx="28">
                  <c:v>-1.9370000009075738E-3</c:v>
                </c:pt>
                <c:pt idx="29">
                  <c:v>-4.3139999979757704E-3</c:v>
                </c:pt>
                <c:pt idx="30">
                  <c:v>-8.1369999970775098E-3</c:v>
                </c:pt>
                <c:pt idx="33">
                  <c:v>-1.2870999998995103E-2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406-4C86-B566-09B2E16EDF7A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  <c:pt idx="65">
                    <c:v>0</c:v>
                  </c:pt>
                  <c:pt idx="68">
                    <c:v>0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5">
                    <c:v>4.0000000000000001E-3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4.0000000000000001E-3</c:v>
                  </c:pt>
                  <c:pt idx="81">
                    <c:v>6.0000000000000001E-3</c:v>
                  </c:pt>
                  <c:pt idx="82">
                    <c:v>5.0000000000000001E-3</c:v>
                  </c:pt>
                  <c:pt idx="83">
                    <c:v>3.0000000000000001E-3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1E-4</c:v>
                  </c:pt>
                  <c:pt idx="93">
                    <c:v>0</c:v>
                  </c:pt>
                  <c:pt idx="94">
                    <c:v>5.0000000000000001E-3</c:v>
                  </c:pt>
                  <c:pt idx="95">
                    <c:v>0</c:v>
                  </c:pt>
                  <c:pt idx="96">
                    <c:v>5.0000000000000001E-3</c:v>
                  </c:pt>
                  <c:pt idx="97">
                    <c:v>1E-3</c:v>
                  </c:pt>
                  <c:pt idx="98">
                    <c:v>2.9999999999999997E-4</c:v>
                  </c:pt>
                  <c:pt idx="99">
                    <c:v>5.3E-3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4.0000000000000002E-4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4.0000000000000002E-4</c:v>
                  </c:pt>
                  <c:pt idx="112">
                    <c:v>2.9999999999999997E-4</c:v>
                  </c:pt>
                  <c:pt idx="113">
                    <c:v>4.0000000000000002E-4</c:v>
                  </c:pt>
                  <c:pt idx="114">
                    <c:v>1.6999999999999999E-3</c:v>
                  </c:pt>
                  <c:pt idx="115">
                    <c:v>1E-4</c:v>
                  </c:pt>
                  <c:pt idx="116">
                    <c:v>1.1000000000000001E-3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5.9999999999999995E-4</c:v>
                  </c:pt>
                  <c:pt idx="123">
                    <c:v>2.9999999999999997E-4</c:v>
                  </c:pt>
                  <c:pt idx="124">
                    <c:v>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  <c:pt idx="65">
                    <c:v>0</c:v>
                  </c:pt>
                  <c:pt idx="68">
                    <c:v>0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5">
                    <c:v>4.0000000000000001E-3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4.0000000000000001E-3</c:v>
                  </c:pt>
                  <c:pt idx="81">
                    <c:v>6.0000000000000001E-3</c:v>
                  </c:pt>
                  <c:pt idx="82">
                    <c:v>5.0000000000000001E-3</c:v>
                  </c:pt>
                  <c:pt idx="83">
                    <c:v>3.0000000000000001E-3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1E-4</c:v>
                  </c:pt>
                  <c:pt idx="93">
                    <c:v>0</c:v>
                  </c:pt>
                  <c:pt idx="94">
                    <c:v>5.0000000000000001E-3</c:v>
                  </c:pt>
                  <c:pt idx="95">
                    <c:v>0</c:v>
                  </c:pt>
                  <c:pt idx="96">
                    <c:v>5.0000000000000001E-3</c:v>
                  </c:pt>
                  <c:pt idx="97">
                    <c:v>1E-3</c:v>
                  </c:pt>
                  <c:pt idx="98">
                    <c:v>2.9999999999999997E-4</c:v>
                  </c:pt>
                  <c:pt idx="99">
                    <c:v>5.3E-3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4.0000000000000002E-4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4.0000000000000002E-4</c:v>
                  </c:pt>
                  <c:pt idx="112">
                    <c:v>2.9999999999999997E-4</c:v>
                  </c:pt>
                  <c:pt idx="113">
                    <c:v>4.0000000000000002E-4</c:v>
                  </c:pt>
                  <c:pt idx="114">
                    <c:v>1.6999999999999999E-3</c:v>
                  </c:pt>
                  <c:pt idx="115">
                    <c:v>1E-4</c:v>
                  </c:pt>
                  <c:pt idx="116">
                    <c:v>1.1000000000000001E-3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5.9999999999999995E-4</c:v>
                  </c:pt>
                  <c:pt idx="123">
                    <c:v>2.9999999999999997E-4</c:v>
                  </c:pt>
                  <c:pt idx="12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10">
                  <c:v>-5.0179999998363201E-3</c:v>
                </c:pt>
                <c:pt idx="11">
                  <c:v>-0.15463500000259955</c:v>
                </c:pt>
                <c:pt idx="12">
                  <c:v>-0.12567300000227988</c:v>
                </c:pt>
                <c:pt idx="13">
                  <c:v>2.9348000000027241E-2</c:v>
                </c:pt>
                <c:pt idx="14">
                  <c:v>-6.0195000001840526E-2</c:v>
                </c:pt>
                <c:pt idx="15">
                  <c:v>-3.6039000002347166E-2</c:v>
                </c:pt>
                <c:pt idx="16">
                  <c:v>0</c:v>
                </c:pt>
                <c:pt idx="19">
                  <c:v>-4.9100000032922253E-3</c:v>
                </c:pt>
                <c:pt idx="23">
                  <c:v>1.3702999996894505E-2</c:v>
                </c:pt>
                <c:pt idx="31">
                  <c:v>-1.803999999538064E-3</c:v>
                </c:pt>
                <c:pt idx="32">
                  <c:v>0</c:v>
                </c:pt>
                <c:pt idx="34">
                  <c:v>9.6899999989545904E-3</c:v>
                </c:pt>
                <c:pt idx="35">
                  <c:v>1.2689999995927792E-2</c:v>
                </c:pt>
                <c:pt idx="36">
                  <c:v>2.0229999936418608E-3</c:v>
                </c:pt>
                <c:pt idx="37">
                  <c:v>2.9849999918951653E-3</c:v>
                </c:pt>
                <c:pt idx="38">
                  <c:v>3.9849999957368709E-3</c:v>
                </c:pt>
                <c:pt idx="39">
                  <c:v>6.7190000045229681E-3</c:v>
                </c:pt>
                <c:pt idx="40">
                  <c:v>4.611999996996019E-3</c:v>
                </c:pt>
                <c:pt idx="41">
                  <c:v>4.5809999937773682E-3</c:v>
                </c:pt>
                <c:pt idx="42">
                  <c:v>8.5809999945922755E-3</c:v>
                </c:pt>
                <c:pt idx="43">
                  <c:v>-2.0210000075167045E-3</c:v>
                </c:pt>
                <c:pt idx="44">
                  <c:v>3.0899999983375892E-3</c:v>
                </c:pt>
                <c:pt idx="45">
                  <c:v>2.1939999933238141E-3</c:v>
                </c:pt>
                <c:pt idx="46">
                  <c:v>-1.2970000025234185E-3</c:v>
                </c:pt>
                <c:pt idx="47">
                  <c:v>9.1390000015962869E-3</c:v>
                </c:pt>
                <c:pt idx="48">
                  <c:v>1.3181000002077781E-2</c:v>
                </c:pt>
                <c:pt idx="49">
                  <c:v>1.2835000001359731E-2</c:v>
                </c:pt>
                <c:pt idx="50">
                  <c:v>2.8800000000046566E-3</c:v>
                </c:pt>
                <c:pt idx="51">
                  <c:v>1.3450999998894986E-2</c:v>
                </c:pt>
                <c:pt idx="52">
                  <c:v>1.0658999992301688E-2</c:v>
                </c:pt>
                <c:pt idx="53">
                  <c:v>3.3410000032745302E-3</c:v>
                </c:pt>
                <c:pt idx="54">
                  <c:v>6.1369999966700561E-3</c:v>
                </c:pt>
                <c:pt idx="55">
                  <c:v>1.3136999994458165E-2</c:v>
                </c:pt>
                <c:pt idx="56">
                  <c:v>8.8570000007166527E-3</c:v>
                </c:pt>
                <c:pt idx="57">
                  <c:v>4.819000001589302E-3</c:v>
                </c:pt>
                <c:pt idx="58">
                  <c:v>5.81899999815505E-3</c:v>
                </c:pt>
                <c:pt idx="59">
                  <c:v>9.7809999933815561E-3</c:v>
                </c:pt>
                <c:pt idx="60">
                  <c:v>9.0889999919454567E-3</c:v>
                </c:pt>
                <c:pt idx="61">
                  <c:v>2.4699999994481914E-3</c:v>
                </c:pt>
                <c:pt idx="62">
                  <c:v>6.1690000002272427E-3</c:v>
                </c:pt>
                <c:pt idx="63">
                  <c:v>1.6909999998460989E-2</c:v>
                </c:pt>
                <c:pt idx="64">
                  <c:v>1.5726999998150859E-2</c:v>
                </c:pt>
                <c:pt idx="65">
                  <c:v>1.7951999994693324E-2</c:v>
                </c:pt>
                <c:pt idx="66">
                  <c:v>1.5859999984968454E-3</c:v>
                </c:pt>
                <c:pt idx="67">
                  <c:v>3.8490000006277114E-3</c:v>
                </c:pt>
                <c:pt idx="68">
                  <c:v>2.394599999388447E-2</c:v>
                </c:pt>
                <c:pt idx="69">
                  <c:v>1.3080999997328036E-2</c:v>
                </c:pt>
                <c:pt idx="70">
                  <c:v>1.4080999993893784E-2</c:v>
                </c:pt>
                <c:pt idx="71">
                  <c:v>1.7198999994434416E-2</c:v>
                </c:pt>
                <c:pt idx="72">
                  <c:v>9.5969999965745956E-3</c:v>
                </c:pt>
                <c:pt idx="73">
                  <c:v>2.7074999998148996E-2</c:v>
                </c:pt>
                <c:pt idx="74">
                  <c:v>1.8670999997993931E-2</c:v>
                </c:pt>
                <c:pt idx="75">
                  <c:v>1.6767999994044658E-2</c:v>
                </c:pt>
                <c:pt idx="76">
                  <c:v>2.2705999996105675E-2</c:v>
                </c:pt>
                <c:pt idx="77">
                  <c:v>2.0802999999432359E-2</c:v>
                </c:pt>
                <c:pt idx="78">
                  <c:v>1.3847999995050486E-2</c:v>
                </c:pt>
                <c:pt idx="79">
                  <c:v>2.0415999999386258E-2</c:v>
                </c:pt>
                <c:pt idx="80">
                  <c:v>2.4180999993404839E-2</c:v>
                </c:pt>
                <c:pt idx="81">
                  <c:v>2.4883999998564832E-2</c:v>
                </c:pt>
                <c:pt idx="82">
                  <c:v>2.0582999997714069E-2</c:v>
                </c:pt>
                <c:pt idx="83">
                  <c:v>1.8136999999114778E-2</c:v>
                </c:pt>
                <c:pt idx="85">
                  <c:v>2.5386999994225334E-2</c:v>
                </c:pt>
                <c:pt idx="86">
                  <c:v>2.408599999762373E-2</c:v>
                </c:pt>
                <c:pt idx="88">
                  <c:v>2.6871999994909856E-2</c:v>
                </c:pt>
                <c:pt idx="89">
                  <c:v>1.8117999992682599E-2</c:v>
                </c:pt>
                <c:pt idx="90">
                  <c:v>2.1387999993748963E-2</c:v>
                </c:pt>
                <c:pt idx="96">
                  <c:v>3.1455000003916211E-2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406-4C86-B566-09B2E16EDF7A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92">
                  <c:v>2.2212999996554572E-2</c:v>
                </c:pt>
                <c:pt idx="97">
                  <c:v>2.8259999999136198E-2</c:v>
                </c:pt>
                <c:pt idx="99">
                  <c:v>2.7022999995097052E-2</c:v>
                </c:pt>
                <c:pt idx="100">
                  <c:v>2.6985999997123145E-2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406-4C86-B566-09B2E16EDF7A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84">
                  <c:v>2.8916999995999504E-2</c:v>
                </c:pt>
                <c:pt idx="87">
                  <c:v>2.2911000000021886E-2</c:v>
                </c:pt>
                <c:pt idx="91">
                  <c:v>2.2587999999814201E-2</c:v>
                </c:pt>
                <c:pt idx="93">
                  <c:v>2.2421999994548969E-2</c:v>
                </c:pt>
                <c:pt idx="94">
                  <c:v>2.4675999993633013E-2</c:v>
                </c:pt>
                <c:pt idx="95">
                  <c:v>2.7235999994445592E-2</c:v>
                </c:pt>
                <c:pt idx="98">
                  <c:v>2.8959999996004626E-2</c:v>
                </c:pt>
                <c:pt idx="101">
                  <c:v>2.3517999994510319E-2</c:v>
                </c:pt>
                <c:pt idx="102">
                  <c:v>2.4235999997472391E-2</c:v>
                </c:pt>
                <c:pt idx="103">
                  <c:v>2.4507999994966667E-2</c:v>
                </c:pt>
                <c:pt idx="104">
                  <c:v>2.2850999994261656E-2</c:v>
                </c:pt>
                <c:pt idx="105">
                  <c:v>2.3764999998093117E-2</c:v>
                </c:pt>
                <c:pt idx="106">
                  <c:v>2.1337999998650048E-2</c:v>
                </c:pt>
                <c:pt idx="107">
                  <c:v>2.4542999999539461E-2</c:v>
                </c:pt>
                <c:pt idx="108">
                  <c:v>2.1989999993820675E-2</c:v>
                </c:pt>
                <c:pt idx="109">
                  <c:v>2.3544999996374827E-2</c:v>
                </c:pt>
                <c:pt idx="110">
                  <c:v>2.6656999994884245E-2</c:v>
                </c:pt>
                <c:pt idx="111">
                  <c:v>2.457950000098208E-2</c:v>
                </c:pt>
                <c:pt idx="112">
                  <c:v>2.6508999995712657E-2</c:v>
                </c:pt>
                <c:pt idx="114">
                  <c:v>2.040349999879254E-2</c:v>
                </c:pt>
                <c:pt idx="117">
                  <c:v>1.9266999996034428E-2</c:v>
                </c:pt>
                <c:pt idx="118">
                  <c:v>1.9555999999283813E-2</c:v>
                </c:pt>
                <c:pt idx="119">
                  <c:v>2.2503000000142492E-2</c:v>
                </c:pt>
                <c:pt idx="120">
                  <c:v>1.7483999996329658E-2</c:v>
                </c:pt>
                <c:pt idx="121">
                  <c:v>1.4465000000200234E-2</c:v>
                </c:pt>
                <c:pt idx="122">
                  <c:v>9.1079999983776361E-3</c:v>
                </c:pt>
                <c:pt idx="123">
                  <c:v>1.3277999998535961E-2</c:v>
                </c:pt>
                <c:pt idx="124">
                  <c:v>1.2647999988985248E-2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406-4C86-B566-09B2E16EDF7A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406-4C86-B566-09B2E16EDF7A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406-4C86-B566-09B2E16EDF7A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406-4C86-B566-09B2E16EDF7A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0">
                  <c:v>7.2833569773507134E-2</c:v>
                </c:pt>
                <c:pt idx="1">
                  <c:v>7.2636143784509305E-2</c:v>
                </c:pt>
                <c:pt idx="2">
                  <c:v>7.2592271342509798E-2</c:v>
                </c:pt>
                <c:pt idx="3">
                  <c:v>7.2420437611345034E-2</c:v>
                </c:pt>
                <c:pt idx="4">
                  <c:v>7.2394845353511983E-2</c:v>
                </c:pt>
                <c:pt idx="5">
                  <c:v>7.2380221206178805E-2</c:v>
                </c:pt>
                <c:pt idx="6">
                  <c:v>7.2354628948345753E-2</c:v>
                </c:pt>
                <c:pt idx="7">
                  <c:v>7.2168171069847825E-2</c:v>
                </c:pt>
                <c:pt idx="8">
                  <c:v>7.208773825951538E-2</c:v>
                </c:pt>
                <c:pt idx="9">
                  <c:v>7.1926872638850489E-2</c:v>
                </c:pt>
                <c:pt idx="10">
                  <c:v>7.1553956881854619E-2</c:v>
                </c:pt>
                <c:pt idx="11">
                  <c:v>6.1730185910796598E-2</c:v>
                </c:pt>
                <c:pt idx="12">
                  <c:v>6.1664377247797331E-2</c:v>
                </c:pt>
                <c:pt idx="13">
                  <c:v>6.1412110706300121E-2</c:v>
                </c:pt>
                <c:pt idx="14">
                  <c:v>6.1145220017469734E-2</c:v>
                </c:pt>
                <c:pt idx="15">
                  <c:v>6.0838112923473131E-2</c:v>
                </c:pt>
                <c:pt idx="16">
                  <c:v>6.0441432927060855E-2</c:v>
                </c:pt>
                <c:pt idx="17">
                  <c:v>6.0238522882813103E-2</c:v>
                </c:pt>
                <c:pt idx="18">
                  <c:v>5.9850982978484055E-2</c:v>
                </c:pt>
                <c:pt idx="19">
                  <c:v>5.9810766573317832E-2</c:v>
                </c:pt>
                <c:pt idx="20">
                  <c:v>5.3036130321226088E-2</c:v>
                </c:pt>
                <c:pt idx="21">
                  <c:v>5.2824080184895102E-2</c:v>
                </c:pt>
                <c:pt idx="22">
                  <c:v>5.2315891065067392E-2</c:v>
                </c:pt>
                <c:pt idx="23">
                  <c:v>5.1924695123905053E-2</c:v>
                </c:pt>
                <c:pt idx="24">
                  <c:v>5.1398225819910874E-2</c:v>
                </c:pt>
                <c:pt idx="25">
                  <c:v>5.0919284994749507E-2</c:v>
                </c:pt>
                <c:pt idx="26">
                  <c:v>5.0370879469755568E-2</c:v>
                </c:pt>
                <c:pt idx="27">
                  <c:v>4.9149763167435745E-2</c:v>
                </c:pt>
                <c:pt idx="28">
                  <c:v>4.8122416817280439E-2</c:v>
                </c:pt>
                <c:pt idx="29">
                  <c:v>4.7950583086115675E-2</c:v>
                </c:pt>
                <c:pt idx="30">
                  <c:v>4.7391209450621863E-2</c:v>
                </c:pt>
                <c:pt idx="31">
                  <c:v>4.6524728721131441E-2</c:v>
                </c:pt>
                <c:pt idx="32">
                  <c:v>4.5223179608479172E-2</c:v>
                </c:pt>
                <c:pt idx="33">
                  <c:v>4.4195833258323866E-2</c:v>
                </c:pt>
                <c:pt idx="34">
                  <c:v>4.0068167673536187E-2</c:v>
                </c:pt>
                <c:pt idx="35">
                  <c:v>4.0068167673536187E-2</c:v>
                </c:pt>
                <c:pt idx="36">
                  <c:v>3.9201686944045772E-2</c:v>
                </c:pt>
                <c:pt idx="37">
                  <c:v>3.9135878281046498E-2</c:v>
                </c:pt>
                <c:pt idx="38">
                  <c:v>3.9135878281046498E-2</c:v>
                </c:pt>
                <c:pt idx="39">
                  <c:v>3.8675217640051593E-2</c:v>
                </c:pt>
                <c:pt idx="40">
                  <c:v>3.8393702803888041E-2</c:v>
                </c:pt>
                <c:pt idx="41">
                  <c:v>3.8243805293723031E-2</c:v>
                </c:pt>
                <c:pt idx="42">
                  <c:v>3.8243805293723031E-2</c:v>
                </c:pt>
                <c:pt idx="43">
                  <c:v>3.8163372483390592E-2</c:v>
                </c:pt>
                <c:pt idx="44">
                  <c:v>3.7874545573560452E-2</c:v>
                </c:pt>
                <c:pt idx="45">
                  <c:v>3.7669807510896047E-2</c:v>
                </c:pt>
                <c:pt idx="46">
                  <c:v>3.7300547790733468E-2</c:v>
                </c:pt>
                <c:pt idx="47">
                  <c:v>3.728592364340029E-2</c:v>
                </c:pt>
                <c:pt idx="48">
                  <c:v>3.6781390560405872E-2</c:v>
                </c:pt>
                <c:pt idx="49">
                  <c:v>3.6759454339406118E-2</c:v>
                </c:pt>
                <c:pt idx="50">
                  <c:v>3.6741174155239656E-2</c:v>
                </c:pt>
                <c:pt idx="51">
                  <c:v>3.6671709455407084E-2</c:v>
                </c:pt>
                <c:pt idx="52">
                  <c:v>3.6262233330078282E-2</c:v>
                </c:pt>
                <c:pt idx="53">
                  <c:v>3.5903941720415576E-2</c:v>
                </c:pt>
                <c:pt idx="54">
                  <c:v>3.5743076099750692E-2</c:v>
                </c:pt>
                <c:pt idx="55">
                  <c:v>3.5743076099750692E-2</c:v>
                </c:pt>
                <c:pt idx="56">
                  <c:v>3.5450593153087261E-2</c:v>
                </c:pt>
                <c:pt idx="57">
                  <c:v>3.5384784490087987E-2</c:v>
                </c:pt>
                <c:pt idx="58">
                  <c:v>3.5384784490087987E-2</c:v>
                </c:pt>
                <c:pt idx="59">
                  <c:v>3.5318975827088712E-2</c:v>
                </c:pt>
                <c:pt idx="60">
                  <c:v>3.5275103385089199E-2</c:v>
                </c:pt>
                <c:pt idx="61">
                  <c:v>3.4876595370260277E-2</c:v>
                </c:pt>
                <c:pt idx="62">
                  <c:v>3.4836378965094054E-2</c:v>
                </c:pt>
                <c:pt idx="63">
                  <c:v>3.4291629476933413E-2</c:v>
                </c:pt>
                <c:pt idx="64">
                  <c:v>3.3878497314771314E-2</c:v>
                </c:pt>
                <c:pt idx="65">
                  <c:v>3.3787096393938995E-2</c:v>
                </c:pt>
                <c:pt idx="66">
                  <c:v>3.2960832069614796E-2</c:v>
                </c:pt>
                <c:pt idx="67">
                  <c:v>3.2935239811781744E-2</c:v>
                </c:pt>
                <c:pt idx="68">
                  <c:v>3.2814590596283083E-2</c:v>
                </c:pt>
                <c:pt idx="69">
                  <c:v>3.2759750043783689E-2</c:v>
                </c:pt>
                <c:pt idx="70">
                  <c:v>3.2759750043783689E-2</c:v>
                </c:pt>
                <c:pt idx="71">
                  <c:v>3.2386834286787812E-2</c:v>
                </c:pt>
                <c:pt idx="72">
                  <c:v>3.2306401476455367E-2</c:v>
                </c:pt>
                <c:pt idx="73">
                  <c:v>3.1787244246127777E-2</c:v>
                </c:pt>
                <c:pt idx="74">
                  <c:v>3.089517125880431E-2</c:v>
                </c:pt>
                <c:pt idx="75">
                  <c:v>3.0774522043305642E-2</c:v>
                </c:pt>
                <c:pt idx="76">
                  <c:v>3.0474727022975628E-2</c:v>
                </c:pt>
                <c:pt idx="77">
                  <c:v>3.035407780747696E-2</c:v>
                </c:pt>
                <c:pt idx="78">
                  <c:v>3.0335797623310498E-2</c:v>
                </c:pt>
                <c:pt idx="79">
                  <c:v>2.9780080024649977E-2</c:v>
                </c:pt>
                <c:pt idx="80">
                  <c:v>2.9469316893820079E-2</c:v>
                </c:pt>
                <c:pt idx="81">
                  <c:v>2.8858758742660168E-2</c:v>
                </c:pt>
                <c:pt idx="82">
                  <c:v>2.8818542337493945E-2</c:v>
                </c:pt>
                <c:pt idx="83">
                  <c:v>2.8431002433164897E-2</c:v>
                </c:pt>
                <c:pt idx="84">
                  <c:v>2.7992278013169749E-2</c:v>
                </c:pt>
                <c:pt idx="85">
                  <c:v>2.7516993224841673E-2</c:v>
                </c:pt>
                <c:pt idx="86">
                  <c:v>2.747677681967545E-2</c:v>
                </c:pt>
                <c:pt idx="87">
                  <c:v>2.7385375898843128E-2</c:v>
                </c:pt>
                <c:pt idx="88">
                  <c:v>2.6913747147348347E-2</c:v>
                </c:pt>
                <c:pt idx="89">
                  <c:v>2.6570079685018812E-2</c:v>
                </c:pt>
                <c:pt idx="90">
                  <c:v>2.6460398580020025E-2</c:v>
                </c:pt>
                <c:pt idx="91">
                  <c:v>2.6460398580020025E-2</c:v>
                </c:pt>
                <c:pt idx="92">
                  <c:v>2.6368997659187703E-2</c:v>
                </c:pt>
                <c:pt idx="93">
                  <c:v>2.599973793902512E-2</c:v>
                </c:pt>
                <c:pt idx="94">
                  <c:v>2.5612198034696075E-2</c:v>
                </c:pt>
                <c:pt idx="95">
                  <c:v>2.5465956561364359E-2</c:v>
                </c:pt>
                <c:pt idx="96">
                  <c:v>2.5133257209534705E-2</c:v>
                </c:pt>
                <c:pt idx="97">
                  <c:v>2.4968735552036523E-2</c:v>
                </c:pt>
                <c:pt idx="98">
                  <c:v>2.4968735552036523E-2</c:v>
                </c:pt>
                <c:pt idx="99">
                  <c:v>2.4943143294203475E-2</c:v>
                </c:pt>
                <c:pt idx="100">
                  <c:v>2.4917551036370424E-2</c:v>
                </c:pt>
                <c:pt idx="101">
                  <c:v>2.4120535006712573E-2</c:v>
                </c:pt>
                <c:pt idx="102">
                  <c:v>2.40035418280472E-2</c:v>
                </c:pt>
                <c:pt idx="103">
                  <c:v>2.3974293533380858E-2</c:v>
                </c:pt>
                <c:pt idx="104">
                  <c:v>2.3509976855552658E-2</c:v>
                </c:pt>
                <c:pt idx="105">
                  <c:v>2.2976195477891894E-2</c:v>
                </c:pt>
                <c:pt idx="106">
                  <c:v>2.2621559905062486E-2</c:v>
                </c:pt>
                <c:pt idx="107">
                  <c:v>2.2457038247564304E-2</c:v>
                </c:pt>
                <c:pt idx="108">
                  <c:v>2.2153587190400992E-2</c:v>
                </c:pt>
                <c:pt idx="109">
                  <c:v>2.213530700623453E-2</c:v>
                </c:pt>
                <c:pt idx="110">
                  <c:v>2.1521092818241324E-2</c:v>
                </c:pt>
                <c:pt idx="111">
                  <c:v>2.1475392357825161E-2</c:v>
                </c:pt>
                <c:pt idx="112">
                  <c:v>2.145528415524205E-2</c:v>
                </c:pt>
                <c:pt idx="113">
                  <c:v>2.0607083609918097E-2</c:v>
                </c:pt>
                <c:pt idx="114">
                  <c:v>2.0502886560169253E-2</c:v>
                </c:pt>
                <c:pt idx="115">
                  <c:v>2.0486434394419432E-2</c:v>
                </c:pt>
                <c:pt idx="116">
                  <c:v>2.0023945735007882E-2</c:v>
                </c:pt>
                <c:pt idx="117">
                  <c:v>1.9034987771602153E-2</c:v>
                </c:pt>
                <c:pt idx="118">
                  <c:v>1.8227003631444423E-2</c:v>
                </c:pt>
                <c:pt idx="119">
                  <c:v>1.7557948890951823E-2</c:v>
                </c:pt>
                <c:pt idx="120">
                  <c:v>1.7159440876122898E-2</c:v>
                </c:pt>
                <c:pt idx="121">
                  <c:v>1.6760932861293973E-2</c:v>
                </c:pt>
                <c:pt idx="122">
                  <c:v>1.6296616183465774E-2</c:v>
                </c:pt>
                <c:pt idx="123">
                  <c:v>1.6186935078466986E-2</c:v>
                </c:pt>
                <c:pt idx="124">
                  <c:v>1.6077253973468198E-2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406-4C86-B566-09B2E16EDF7A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Active!$U$21:$U$981</c:f>
              <c:numCache>
                <c:formatCode>General</c:formatCode>
                <c:ptCount val="961"/>
                <c:pt idx="16">
                  <c:v>0.39303749999817228</c:v>
                </c:pt>
                <c:pt idx="113">
                  <c:v>-0.18202300000120886</c:v>
                </c:pt>
                <c:pt idx="115">
                  <c:v>1.9494000000122469E-2</c:v>
                </c:pt>
                <c:pt idx="116">
                  <c:v>7.5249999645166099E-4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406-4C86-B566-09B2E16EDF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79984"/>
        <c:axId val="1"/>
      </c:scatterChart>
      <c:valAx>
        <c:axId val="46657998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0337873306377245"/>
              <c:y val="0.836924369069250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06"/>
          <c:min val="-0.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8.4459459459459464E-3"/>
              <c:y val="0.3692314153038562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7998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047315031567"/>
          <c:y val="0.92000129214617399"/>
          <c:w val="0.79223043910051782"/>
          <c:h val="6.1538461538461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RY Aur - O-C Diagr.</a:t>
            </a:r>
          </a:p>
        </c:rich>
      </c:tx>
      <c:layout>
        <c:manualLayout>
          <c:xMode val="edge"/>
          <c:yMode val="edge"/>
          <c:x val="0.34639175257731958"/>
          <c:y val="3.37423312883435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82474226804125"/>
          <c:y val="0.14723926380368099"/>
          <c:w val="0.77113402061855674"/>
          <c:h val="0.62883435582822089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Active!$H$21:$H$981</c:f>
              <c:numCache>
                <c:formatCode>General</c:formatCode>
                <c:ptCount val="961"/>
                <c:pt idx="0">
                  <c:v>-2.0168000002740882E-2</c:v>
                </c:pt>
                <c:pt idx="1">
                  <c:v>-2.1282000001519918E-2</c:v>
                </c:pt>
                <c:pt idx="2">
                  <c:v>-4.5974000000569504E-2</c:v>
                </c:pt>
                <c:pt idx="3">
                  <c:v>-9.351000000606291E-3</c:v>
                </c:pt>
                <c:pt idx="4">
                  <c:v>2.9119999962858856E-3</c:v>
                </c:pt>
                <c:pt idx="5">
                  <c:v>2.1347999998397427E-2</c:v>
                </c:pt>
                <c:pt idx="6">
                  <c:v>1.3610999998491025E-2</c:v>
                </c:pt>
                <c:pt idx="7">
                  <c:v>-1.3299999991431832E-3</c:v>
                </c:pt>
                <c:pt idx="8">
                  <c:v>-9.9320000008447096E-3</c:v>
                </c:pt>
                <c:pt idx="9">
                  <c:v>3.2864000000699889E-2</c:v>
                </c:pt>
                <c:pt idx="17">
                  <c:v>7.8369999973801896E-3</c:v>
                </c:pt>
                <c:pt idx="18">
                  <c:v>6.3909999953466468E-3</c:v>
                </c:pt>
                <c:pt idx="20">
                  <c:v>1.256699999794364E-2</c:v>
                </c:pt>
                <c:pt idx="21">
                  <c:v>8.8890000006358605E-3</c:v>
                </c:pt>
                <c:pt idx="22">
                  <c:v>-1.4599999994970858E-3</c:v>
                </c:pt>
                <c:pt idx="24">
                  <c:v>1.039899999886984E-2</c:v>
                </c:pt>
                <c:pt idx="25">
                  <c:v>2.1780000024591573E-3</c:v>
                </c:pt>
                <c:pt idx="26">
                  <c:v>5.5280000015045516E-3</c:v>
                </c:pt>
                <c:pt idx="27">
                  <c:v>-1.1065999999118503E-2</c:v>
                </c:pt>
                <c:pt idx="28">
                  <c:v>-1.9370000009075738E-3</c:v>
                </c:pt>
                <c:pt idx="29">
                  <c:v>-4.3139999979757704E-3</c:v>
                </c:pt>
                <c:pt idx="30">
                  <c:v>-8.1369999970775098E-3</c:v>
                </c:pt>
                <c:pt idx="33">
                  <c:v>-1.2870999998995103E-2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69-44E6-8C4A-DA445979A70C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  <c:pt idx="65">
                    <c:v>0</c:v>
                  </c:pt>
                  <c:pt idx="68">
                    <c:v>0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5">
                    <c:v>4.0000000000000001E-3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4.0000000000000001E-3</c:v>
                  </c:pt>
                  <c:pt idx="81">
                    <c:v>6.0000000000000001E-3</c:v>
                  </c:pt>
                  <c:pt idx="82">
                    <c:v>5.0000000000000001E-3</c:v>
                  </c:pt>
                  <c:pt idx="83">
                    <c:v>3.0000000000000001E-3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1E-4</c:v>
                  </c:pt>
                  <c:pt idx="93">
                    <c:v>0</c:v>
                  </c:pt>
                  <c:pt idx="94">
                    <c:v>5.0000000000000001E-3</c:v>
                  </c:pt>
                  <c:pt idx="95">
                    <c:v>0</c:v>
                  </c:pt>
                  <c:pt idx="96">
                    <c:v>5.0000000000000001E-3</c:v>
                  </c:pt>
                  <c:pt idx="97">
                    <c:v>1E-3</c:v>
                  </c:pt>
                  <c:pt idx="98">
                    <c:v>2.9999999999999997E-4</c:v>
                  </c:pt>
                  <c:pt idx="99">
                    <c:v>5.3E-3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4.0000000000000002E-4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4.0000000000000002E-4</c:v>
                  </c:pt>
                  <c:pt idx="112">
                    <c:v>2.9999999999999997E-4</c:v>
                  </c:pt>
                  <c:pt idx="113">
                    <c:v>4.0000000000000002E-4</c:v>
                  </c:pt>
                  <c:pt idx="114">
                    <c:v>1.6999999999999999E-3</c:v>
                  </c:pt>
                  <c:pt idx="115">
                    <c:v>1E-4</c:v>
                  </c:pt>
                  <c:pt idx="116">
                    <c:v>1.1000000000000001E-3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5.9999999999999995E-4</c:v>
                  </c:pt>
                  <c:pt idx="123">
                    <c:v>2.9999999999999997E-4</c:v>
                  </c:pt>
                  <c:pt idx="124">
                    <c:v>1E-4</c:v>
                  </c:pt>
                </c:numCache>
              </c:numRef>
            </c:plus>
            <c:minus>
              <c:numRef>
                <c:f>Active!$D$21:$D$981</c:f>
                <c:numCache>
                  <c:formatCode>General</c:formatCode>
                  <c:ptCount val="96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  <c:pt idx="65">
                    <c:v>0</c:v>
                  </c:pt>
                  <c:pt idx="68">
                    <c:v>0</c:v>
                  </c:pt>
                  <c:pt idx="73">
                    <c:v>6.0000000000000001E-3</c:v>
                  </c:pt>
                  <c:pt idx="74">
                    <c:v>5.0000000000000001E-3</c:v>
                  </c:pt>
                  <c:pt idx="75">
                    <c:v>4.0000000000000001E-3</c:v>
                  </c:pt>
                  <c:pt idx="76">
                    <c:v>0</c:v>
                  </c:pt>
                  <c:pt idx="77">
                    <c:v>0</c:v>
                  </c:pt>
                  <c:pt idx="79">
                    <c:v>0</c:v>
                  </c:pt>
                  <c:pt idx="80">
                    <c:v>4.0000000000000001E-3</c:v>
                  </c:pt>
                  <c:pt idx="81">
                    <c:v>6.0000000000000001E-3</c:v>
                  </c:pt>
                  <c:pt idx="82">
                    <c:v>5.0000000000000001E-3</c:v>
                  </c:pt>
                  <c:pt idx="83">
                    <c:v>3.0000000000000001E-3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1E-4</c:v>
                  </c:pt>
                  <c:pt idx="93">
                    <c:v>0</c:v>
                  </c:pt>
                  <c:pt idx="94">
                    <c:v>5.0000000000000001E-3</c:v>
                  </c:pt>
                  <c:pt idx="95">
                    <c:v>0</c:v>
                  </c:pt>
                  <c:pt idx="96">
                    <c:v>5.0000000000000001E-3</c:v>
                  </c:pt>
                  <c:pt idx="97">
                    <c:v>1E-3</c:v>
                  </c:pt>
                  <c:pt idx="98">
                    <c:v>2.9999999999999997E-4</c:v>
                  </c:pt>
                  <c:pt idx="99">
                    <c:v>5.3E-3</c:v>
                  </c:pt>
                  <c:pt idx="100">
                    <c:v>2.9999999999999997E-4</c:v>
                  </c:pt>
                  <c:pt idx="101">
                    <c:v>1E-4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4.0000000000000002E-4</c:v>
                  </c:pt>
                  <c:pt idx="105">
                    <c:v>2.0000000000000001E-4</c:v>
                  </c:pt>
                  <c:pt idx="106">
                    <c:v>2.9999999999999997E-4</c:v>
                  </c:pt>
                  <c:pt idx="107">
                    <c:v>1E-4</c:v>
                  </c:pt>
                  <c:pt idx="108">
                    <c:v>1E-4</c:v>
                  </c:pt>
                  <c:pt idx="109">
                    <c:v>2.0000000000000001E-4</c:v>
                  </c:pt>
                  <c:pt idx="110">
                    <c:v>1E-4</c:v>
                  </c:pt>
                  <c:pt idx="111">
                    <c:v>4.0000000000000002E-4</c:v>
                  </c:pt>
                  <c:pt idx="112">
                    <c:v>2.9999999999999997E-4</c:v>
                  </c:pt>
                  <c:pt idx="113">
                    <c:v>4.0000000000000002E-4</c:v>
                  </c:pt>
                  <c:pt idx="114">
                    <c:v>1.6999999999999999E-3</c:v>
                  </c:pt>
                  <c:pt idx="115">
                    <c:v>1E-4</c:v>
                  </c:pt>
                  <c:pt idx="116">
                    <c:v>1.1000000000000001E-3</c:v>
                  </c:pt>
                  <c:pt idx="117">
                    <c:v>2.0000000000000001E-4</c:v>
                  </c:pt>
                  <c:pt idx="118">
                    <c:v>2.0000000000000001E-4</c:v>
                  </c:pt>
                  <c:pt idx="119">
                    <c:v>1E-4</c:v>
                  </c:pt>
                  <c:pt idx="120">
                    <c:v>2.0000000000000001E-4</c:v>
                  </c:pt>
                  <c:pt idx="121">
                    <c:v>2.0000000000000001E-4</c:v>
                  </c:pt>
                  <c:pt idx="122">
                    <c:v>5.9999999999999995E-4</c:v>
                  </c:pt>
                  <c:pt idx="123">
                    <c:v>2.9999999999999997E-4</c:v>
                  </c:pt>
                  <c:pt idx="124">
                    <c:v>1E-4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Active!$I$21:$I$981</c:f>
              <c:numCache>
                <c:formatCode>General</c:formatCode>
                <c:ptCount val="961"/>
                <c:pt idx="10">
                  <c:v>-5.0179999998363201E-3</c:v>
                </c:pt>
                <c:pt idx="11">
                  <c:v>-0.15463500000259955</c:v>
                </c:pt>
                <c:pt idx="12">
                  <c:v>-0.12567300000227988</c:v>
                </c:pt>
                <c:pt idx="13">
                  <c:v>2.9348000000027241E-2</c:v>
                </c:pt>
                <c:pt idx="14">
                  <c:v>-6.0195000001840526E-2</c:v>
                </c:pt>
                <c:pt idx="15">
                  <c:v>-3.6039000002347166E-2</c:v>
                </c:pt>
                <c:pt idx="16">
                  <c:v>0</c:v>
                </c:pt>
                <c:pt idx="19">
                  <c:v>-4.9100000032922253E-3</c:v>
                </c:pt>
                <c:pt idx="23">
                  <c:v>1.3702999996894505E-2</c:v>
                </c:pt>
                <c:pt idx="31">
                  <c:v>-1.803999999538064E-3</c:v>
                </c:pt>
                <c:pt idx="32">
                  <c:v>0</c:v>
                </c:pt>
                <c:pt idx="34">
                  <c:v>9.6899999989545904E-3</c:v>
                </c:pt>
                <c:pt idx="35">
                  <c:v>1.2689999995927792E-2</c:v>
                </c:pt>
                <c:pt idx="36">
                  <c:v>2.0229999936418608E-3</c:v>
                </c:pt>
                <c:pt idx="37">
                  <c:v>2.9849999918951653E-3</c:v>
                </c:pt>
                <c:pt idx="38">
                  <c:v>3.9849999957368709E-3</c:v>
                </c:pt>
                <c:pt idx="39">
                  <c:v>6.7190000045229681E-3</c:v>
                </c:pt>
                <c:pt idx="40">
                  <c:v>4.611999996996019E-3</c:v>
                </c:pt>
                <c:pt idx="41">
                  <c:v>4.5809999937773682E-3</c:v>
                </c:pt>
                <c:pt idx="42">
                  <c:v>8.5809999945922755E-3</c:v>
                </c:pt>
                <c:pt idx="43">
                  <c:v>-2.0210000075167045E-3</c:v>
                </c:pt>
                <c:pt idx="44">
                  <c:v>3.0899999983375892E-3</c:v>
                </c:pt>
                <c:pt idx="45">
                  <c:v>2.1939999933238141E-3</c:v>
                </c:pt>
                <c:pt idx="46">
                  <c:v>-1.2970000025234185E-3</c:v>
                </c:pt>
                <c:pt idx="47">
                  <c:v>9.1390000015962869E-3</c:v>
                </c:pt>
                <c:pt idx="48">
                  <c:v>1.3181000002077781E-2</c:v>
                </c:pt>
                <c:pt idx="49">
                  <c:v>1.2835000001359731E-2</c:v>
                </c:pt>
                <c:pt idx="50">
                  <c:v>2.8800000000046566E-3</c:v>
                </c:pt>
                <c:pt idx="51">
                  <c:v>1.3450999998894986E-2</c:v>
                </c:pt>
                <c:pt idx="52">
                  <c:v>1.0658999992301688E-2</c:v>
                </c:pt>
                <c:pt idx="53">
                  <c:v>3.3410000032745302E-3</c:v>
                </c:pt>
                <c:pt idx="54">
                  <c:v>6.1369999966700561E-3</c:v>
                </c:pt>
                <c:pt idx="55">
                  <c:v>1.3136999994458165E-2</c:v>
                </c:pt>
                <c:pt idx="56">
                  <c:v>8.8570000007166527E-3</c:v>
                </c:pt>
                <c:pt idx="57">
                  <c:v>4.819000001589302E-3</c:v>
                </c:pt>
                <c:pt idx="58">
                  <c:v>5.81899999815505E-3</c:v>
                </c:pt>
                <c:pt idx="59">
                  <c:v>9.7809999933815561E-3</c:v>
                </c:pt>
                <c:pt idx="60">
                  <c:v>9.0889999919454567E-3</c:v>
                </c:pt>
                <c:pt idx="61">
                  <c:v>2.4699999994481914E-3</c:v>
                </c:pt>
                <c:pt idx="62">
                  <c:v>6.1690000002272427E-3</c:v>
                </c:pt>
                <c:pt idx="63">
                  <c:v>1.6909999998460989E-2</c:v>
                </c:pt>
                <c:pt idx="64">
                  <c:v>1.5726999998150859E-2</c:v>
                </c:pt>
                <c:pt idx="65">
                  <c:v>1.7951999994693324E-2</c:v>
                </c:pt>
                <c:pt idx="66">
                  <c:v>1.5859999984968454E-3</c:v>
                </c:pt>
                <c:pt idx="67">
                  <c:v>3.8490000006277114E-3</c:v>
                </c:pt>
                <c:pt idx="68">
                  <c:v>2.394599999388447E-2</c:v>
                </c:pt>
                <c:pt idx="69">
                  <c:v>1.3080999997328036E-2</c:v>
                </c:pt>
                <c:pt idx="70">
                  <c:v>1.4080999993893784E-2</c:v>
                </c:pt>
                <c:pt idx="71">
                  <c:v>1.7198999994434416E-2</c:v>
                </c:pt>
                <c:pt idx="72">
                  <c:v>9.5969999965745956E-3</c:v>
                </c:pt>
                <c:pt idx="73">
                  <c:v>2.7074999998148996E-2</c:v>
                </c:pt>
                <c:pt idx="74">
                  <c:v>1.8670999997993931E-2</c:v>
                </c:pt>
                <c:pt idx="75">
                  <c:v>1.6767999994044658E-2</c:v>
                </c:pt>
                <c:pt idx="76">
                  <c:v>2.2705999996105675E-2</c:v>
                </c:pt>
                <c:pt idx="77">
                  <c:v>2.0802999999432359E-2</c:v>
                </c:pt>
                <c:pt idx="78">
                  <c:v>1.3847999995050486E-2</c:v>
                </c:pt>
                <c:pt idx="79">
                  <c:v>2.0415999999386258E-2</c:v>
                </c:pt>
                <c:pt idx="80">
                  <c:v>2.4180999993404839E-2</c:v>
                </c:pt>
                <c:pt idx="81">
                  <c:v>2.4883999998564832E-2</c:v>
                </c:pt>
                <c:pt idx="82">
                  <c:v>2.0582999997714069E-2</c:v>
                </c:pt>
                <c:pt idx="83">
                  <c:v>1.8136999999114778E-2</c:v>
                </c:pt>
                <c:pt idx="85">
                  <c:v>2.5386999994225334E-2</c:v>
                </c:pt>
                <c:pt idx="86">
                  <c:v>2.408599999762373E-2</c:v>
                </c:pt>
                <c:pt idx="88">
                  <c:v>2.6871999994909856E-2</c:v>
                </c:pt>
                <c:pt idx="89">
                  <c:v>1.8117999992682599E-2</c:v>
                </c:pt>
                <c:pt idx="90">
                  <c:v>2.1387999993748963E-2</c:v>
                </c:pt>
                <c:pt idx="96">
                  <c:v>3.1455000003916211E-2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69-44E6-8C4A-DA445979A70C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plus>
            <c:minus>
              <c:numRef>
                <c:f>Active!$D$21:$D$44</c:f>
                <c:numCache>
                  <c:formatCode>General</c:formatCode>
                  <c:ptCount val="2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Active!$J$21:$J$981</c:f>
              <c:numCache>
                <c:formatCode>General</c:formatCode>
                <c:ptCount val="961"/>
                <c:pt idx="92">
                  <c:v>2.2212999996554572E-2</c:v>
                </c:pt>
                <c:pt idx="97">
                  <c:v>2.8259999999136198E-2</c:v>
                </c:pt>
                <c:pt idx="99">
                  <c:v>2.7022999995097052E-2</c:v>
                </c:pt>
                <c:pt idx="100">
                  <c:v>2.6985999997123145E-2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69-44E6-8C4A-DA445979A70C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Active!$K$21:$K$981</c:f>
              <c:numCache>
                <c:formatCode>General</c:formatCode>
                <c:ptCount val="961"/>
                <c:pt idx="84">
                  <c:v>2.8916999995999504E-2</c:v>
                </c:pt>
                <c:pt idx="87">
                  <c:v>2.2911000000021886E-2</c:v>
                </c:pt>
                <c:pt idx="91">
                  <c:v>2.2587999999814201E-2</c:v>
                </c:pt>
                <c:pt idx="93">
                  <c:v>2.2421999994548969E-2</c:v>
                </c:pt>
                <c:pt idx="94">
                  <c:v>2.4675999993633013E-2</c:v>
                </c:pt>
                <c:pt idx="95">
                  <c:v>2.7235999994445592E-2</c:v>
                </c:pt>
                <c:pt idx="98">
                  <c:v>2.8959999996004626E-2</c:v>
                </c:pt>
                <c:pt idx="101">
                  <c:v>2.3517999994510319E-2</c:v>
                </c:pt>
                <c:pt idx="102">
                  <c:v>2.4235999997472391E-2</c:v>
                </c:pt>
                <c:pt idx="103">
                  <c:v>2.4507999994966667E-2</c:v>
                </c:pt>
                <c:pt idx="104">
                  <c:v>2.2850999994261656E-2</c:v>
                </c:pt>
                <c:pt idx="105">
                  <c:v>2.3764999998093117E-2</c:v>
                </c:pt>
                <c:pt idx="106">
                  <c:v>2.1337999998650048E-2</c:v>
                </c:pt>
                <c:pt idx="107">
                  <c:v>2.4542999999539461E-2</c:v>
                </c:pt>
                <c:pt idx="108">
                  <c:v>2.1989999993820675E-2</c:v>
                </c:pt>
                <c:pt idx="109">
                  <c:v>2.3544999996374827E-2</c:v>
                </c:pt>
                <c:pt idx="110">
                  <c:v>2.6656999994884245E-2</c:v>
                </c:pt>
                <c:pt idx="111">
                  <c:v>2.457950000098208E-2</c:v>
                </c:pt>
                <c:pt idx="112">
                  <c:v>2.6508999995712657E-2</c:v>
                </c:pt>
                <c:pt idx="114">
                  <c:v>2.040349999879254E-2</c:v>
                </c:pt>
                <c:pt idx="117">
                  <c:v>1.9266999996034428E-2</c:v>
                </c:pt>
                <c:pt idx="118">
                  <c:v>1.9555999999283813E-2</c:v>
                </c:pt>
                <c:pt idx="119">
                  <c:v>2.2503000000142492E-2</c:v>
                </c:pt>
                <c:pt idx="120">
                  <c:v>1.7483999996329658E-2</c:v>
                </c:pt>
                <c:pt idx="121">
                  <c:v>1.4465000000200234E-2</c:v>
                </c:pt>
                <c:pt idx="122">
                  <c:v>9.1079999983776361E-3</c:v>
                </c:pt>
                <c:pt idx="123">
                  <c:v>1.3277999998535961E-2</c:v>
                </c:pt>
                <c:pt idx="124">
                  <c:v>1.2647999988985248E-2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69-44E6-8C4A-DA445979A70C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Active!$L$21:$L$981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E69-44E6-8C4A-DA445979A70C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Active!$M$21:$M$981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E69-44E6-8C4A-DA445979A70C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s7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plus>
            <c:minus>
              <c:numRef>
                <c:f>Active!$D$21:$D$84</c:f>
                <c:numCache>
                  <c:formatCode>General</c:formatCode>
                  <c:ptCount val="64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9">
                    <c:v>0</c:v>
                  </c:pt>
                  <c:pt idx="49">
                    <c:v>0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Active!$N$21:$N$981</c:f>
              <c:numCache>
                <c:formatCode>General</c:formatCode>
                <c:ptCount val="961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E69-44E6-8C4A-DA445979A70C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Active!$O$21:$O$981</c:f>
              <c:numCache>
                <c:formatCode>General</c:formatCode>
                <c:ptCount val="961"/>
                <c:pt idx="0">
                  <c:v>7.2833569773507134E-2</c:v>
                </c:pt>
                <c:pt idx="1">
                  <c:v>7.2636143784509305E-2</c:v>
                </c:pt>
                <c:pt idx="2">
                  <c:v>7.2592271342509798E-2</c:v>
                </c:pt>
                <c:pt idx="3">
                  <c:v>7.2420437611345034E-2</c:v>
                </c:pt>
                <c:pt idx="4">
                  <c:v>7.2394845353511983E-2</c:v>
                </c:pt>
                <c:pt idx="5">
                  <c:v>7.2380221206178805E-2</c:v>
                </c:pt>
                <c:pt idx="6">
                  <c:v>7.2354628948345753E-2</c:v>
                </c:pt>
                <c:pt idx="7">
                  <c:v>7.2168171069847825E-2</c:v>
                </c:pt>
                <c:pt idx="8">
                  <c:v>7.208773825951538E-2</c:v>
                </c:pt>
                <c:pt idx="9">
                  <c:v>7.1926872638850489E-2</c:v>
                </c:pt>
                <c:pt idx="10">
                  <c:v>7.1553956881854619E-2</c:v>
                </c:pt>
                <c:pt idx="11">
                  <c:v>6.1730185910796598E-2</c:v>
                </c:pt>
                <c:pt idx="12">
                  <c:v>6.1664377247797331E-2</c:v>
                </c:pt>
                <c:pt idx="13">
                  <c:v>6.1412110706300121E-2</c:v>
                </c:pt>
                <c:pt idx="14">
                  <c:v>6.1145220017469734E-2</c:v>
                </c:pt>
                <c:pt idx="15">
                  <c:v>6.0838112923473131E-2</c:v>
                </c:pt>
                <c:pt idx="16">
                  <c:v>6.0441432927060855E-2</c:v>
                </c:pt>
                <c:pt idx="17">
                  <c:v>6.0238522882813103E-2</c:v>
                </c:pt>
                <c:pt idx="18">
                  <c:v>5.9850982978484055E-2</c:v>
                </c:pt>
                <c:pt idx="19">
                  <c:v>5.9810766573317832E-2</c:v>
                </c:pt>
                <c:pt idx="20">
                  <c:v>5.3036130321226088E-2</c:v>
                </c:pt>
                <c:pt idx="21">
                  <c:v>5.2824080184895102E-2</c:v>
                </c:pt>
                <c:pt idx="22">
                  <c:v>5.2315891065067392E-2</c:v>
                </c:pt>
                <c:pt idx="23">
                  <c:v>5.1924695123905053E-2</c:v>
                </c:pt>
                <c:pt idx="24">
                  <c:v>5.1398225819910874E-2</c:v>
                </c:pt>
                <c:pt idx="25">
                  <c:v>5.0919284994749507E-2</c:v>
                </c:pt>
                <c:pt idx="26">
                  <c:v>5.0370879469755568E-2</c:v>
                </c:pt>
                <c:pt idx="27">
                  <c:v>4.9149763167435745E-2</c:v>
                </c:pt>
                <c:pt idx="28">
                  <c:v>4.8122416817280439E-2</c:v>
                </c:pt>
                <c:pt idx="29">
                  <c:v>4.7950583086115675E-2</c:v>
                </c:pt>
                <c:pt idx="30">
                  <c:v>4.7391209450621863E-2</c:v>
                </c:pt>
                <c:pt idx="31">
                  <c:v>4.6524728721131441E-2</c:v>
                </c:pt>
                <c:pt idx="32">
                  <c:v>4.5223179608479172E-2</c:v>
                </c:pt>
                <c:pt idx="33">
                  <c:v>4.4195833258323866E-2</c:v>
                </c:pt>
                <c:pt idx="34">
                  <c:v>4.0068167673536187E-2</c:v>
                </c:pt>
                <c:pt idx="35">
                  <c:v>4.0068167673536187E-2</c:v>
                </c:pt>
                <c:pt idx="36">
                  <c:v>3.9201686944045772E-2</c:v>
                </c:pt>
                <c:pt idx="37">
                  <c:v>3.9135878281046498E-2</c:v>
                </c:pt>
                <c:pt idx="38">
                  <c:v>3.9135878281046498E-2</c:v>
                </c:pt>
                <c:pt idx="39">
                  <c:v>3.8675217640051593E-2</c:v>
                </c:pt>
                <c:pt idx="40">
                  <c:v>3.8393702803888041E-2</c:v>
                </c:pt>
                <c:pt idx="41">
                  <c:v>3.8243805293723031E-2</c:v>
                </c:pt>
                <c:pt idx="42">
                  <c:v>3.8243805293723031E-2</c:v>
                </c:pt>
                <c:pt idx="43">
                  <c:v>3.8163372483390592E-2</c:v>
                </c:pt>
                <c:pt idx="44">
                  <c:v>3.7874545573560452E-2</c:v>
                </c:pt>
                <c:pt idx="45">
                  <c:v>3.7669807510896047E-2</c:v>
                </c:pt>
                <c:pt idx="46">
                  <c:v>3.7300547790733468E-2</c:v>
                </c:pt>
                <c:pt idx="47">
                  <c:v>3.728592364340029E-2</c:v>
                </c:pt>
                <c:pt idx="48">
                  <c:v>3.6781390560405872E-2</c:v>
                </c:pt>
                <c:pt idx="49">
                  <c:v>3.6759454339406118E-2</c:v>
                </c:pt>
                <c:pt idx="50">
                  <c:v>3.6741174155239656E-2</c:v>
                </c:pt>
                <c:pt idx="51">
                  <c:v>3.6671709455407084E-2</c:v>
                </c:pt>
                <c:pt idx="52">
                  <c:v>3.6262233330078282E-2</c:v>
                </c:pt>
                <c:pt idx="53">
                  <c:v>3.5903941720415576E-2</c:v>
                </c:pt>
                <c:pt idx="54">
                  <c:v>3.5743076099750692E-2</c:v>
                </c:pt>
                <c:pt idx="55">
                  <c:v>3.5743076099750692E-2</c:v>
                </c:pt>
                <c:pt idx="56">
                  <c:v>3.5450593153087261E-2</c:v>
                </c:pt>
                <c:pt idx="57">
                  <c:v>3.5384784490087987E-2</c:v>
                </c:pt>
                <c:pt idx="58">
                  <c:v>3.5384784490087987E-2</c:v>
                </c:pt>
                <c:pt idx="59">
                  <c:v>3.5318975827088712E-2</c:v>
                </c:pt>
                <c:pt idx="60">
                  <c:v>3.5275103385089199E-2</c:v>
                </c:pt>
                <c:pt idx="61">
                  <c:v>3.4876595370260277E-2</c:v>
                </c:pt>
                <c:pt idx="62">
                  <c:v>3.4836378965094054E-2</c:v>
                </c:pt>
                <c:pt idx="63">
                  <c:v>3.4291629476933413E-2</c:v>
                </c:pt>
                <c:pt idx="64">
                  <c:v>3.3878497314771314E-2</c:v>
                </c:pt>
                <c:pt idx="65">
                  <c:v>3.3787096393938995E-2</c:v>
                </c:pt>
                <c:pt idx="66">
                  <c:v>3.2960832069614796E-2</c:v>
                </c:pt>
                <c:pt idx="67">
                  <c:v>3.2935239811781744E-2</c:v>
                </c:pt>
                <c:pt idx="68">
                  <c:v>3.2814590596283083E-2</c:v>
                </c:pt>
                <c:pt idx="69">
                  <c:v>3.2759750043783689E-2</c:v>
                </c:pt>
                <c:pt idx="70">
                  <c:v>3.2759750043783689E-2</c:v>
                </c:pt>
                <c:pt idx="71">
                  <c:v>3.2386834286787812E-2</c:v>
                </c:pt>
                <c:pt idx="72">
                  <c:v>3.2306401476455367E-2</c:v>
                </c:pt>
                <c:pt idx="73">
                  <c:v>3.1787244246127777E-2</c:v>
                </c:pt>
                <c:pt idx="74">
                  <c:v>3.089517125880431E-2</c:v>
                </c:pt>
                <c:pt idx="75">
                  <c:v>3.0774522043305642E-2</c:v>
                </c:pt>
                <c:pt idx="76">
                  <c:v>3.0474727022975628E-2</c:v>
                </c:pt>
                <c:pt idx="77">
                  <c:v>3.035407780747696E-2</c:v>
                </c:pt>
                <c:pt idx="78">
                  <c:v>3.0335797623310498E-2</c:v>
                </c:pt>
                <c:pt idx="79">
                  <c:v>2.9780080024649977E-2</c:v>
                </c:pt>
                <c:pt idx="80">
                  <c:v>2.9469316893820079E-2</c:v>
                </c:pt>
                <c:pt idx="81">
                  <c:v>2.8858758742660168E-2</c:v>
                </c:pt>
                <c:pt idx="82">
                  <c:v>2.8818542337493945E-2</c:v>
                </c:pt>
                <c:pt idx="83">
                  <c:v>2.8431002433164897E-2</c:v>
                </c:pt>
                <c:pt idx="84">
                  <c:v>2.7992278013169749E-2</c:v>
                </c:pt>
                <c:pt idx="85">
                  <c:v>2.7516993224841673E-2</c:v>
                </c:pt>
                <c:pt idx="86">
                  <c:v>2.747677681967545E-2</c:v>
                </c:pt>
                <c:pt idx="87">
                  <c:v>2.7385375898843128E-2</c:v>
                </c:pt>
                <c:pt idx="88">
                  <c:v>2.6913747147348347E-2</c:v>
                </c:pt>
                <c:pt idx="89">
                  <c:v>2.6570079685018812E-2</c:v>
                </c:pt>
                <c:pt idx="90">
                  <c:v>2.6460398580020025E-2</c:v>
                </c:pt>
                <c:pt idx="91">
                  <c:v>2.6460398580020025E-2</c:v>
                </c:pt>
                <c:pt idx="92">
                  <c:v>2.6368997659187703E-2</c:v>
                </c:pt>
                <c:pt idx="93">
                  <c:v>2.599973793902512E-2</c:v>
                </c:pt>
                <c:pt idx="94">
                  <c:v>2.5612198034696075E-2</c:v>
                </c:pt>
                <c:pt idx="95">
                  <c:v>2.5465956561364359E-2</c:v>
                </c:pt>
                <c:pt idx="96">
                  <c:v>2.5133257209534705E-2</c:v>
                </c:pt>
                <c:pt idx="97">
                  <c:v>2.4968735552036523E-2</c:v>
                </c:pt>
                <c:pt idx="98">
                  <c:v>2.4968735552036523E-2</c:v>
                </c:pt>
                <c:pt idx="99">
                  <c:v>2.4943143294203475E-2</c:v>
                </c:pt>
                <c:pt idx="100">
                  <c:v>2.4917551036370424E-2</c:v>
                </c:pt>
                <c:pt idx="101">
                  <c:v>2.4120535006712573E-2</c:v>
                </c:pt>
                <c:pt idx="102">
                  <c:v>2.40035418280472E-2</c:v>
                </c:pt>
                <c:pt idx="103">
                  <c:v>2.3974293533380858E-2</c:v>
                </c:pt>
                <c:pt idx="104">
                  <c:v>2.3509976855552658E-2</c:v>
                </c:pt>
                <c:pt idx="105">
                  <c:v>2.2976195477891894E-2</c:v>
                </c:pt>
                <c:pt idx="106">
                  <c:v>2.2621559905062486E-2</c:v>
                </c:pt>
                <c:pt idx="107">
                  <c:v>2.2457038247564304E-2</c:v>
                </c:pt>
                <c:pt idx="108">
                  <c:v>2.2153587190400992E-2</c:v>
                </c:pt>
                <c:pt idx="109">
                  <c:v>2.213530700623453E-2</c:v>
                </c:pt>
                <c:pt idx="110">
                  <c:v>2.1521092818241324E-2</c:v>
                </c:pt>
                <c:pt idx="111">
                  <c:v>2.1475392357825161E-2</c:v>
                </c:pt>
                <c:pt idx="112">
                  <c:v>2.145528415524205E-2</c:v>
                </c:pt>
                <c:pt idx="113">
                  <c:v>2.0607083609918097E-2</c:v>
                </c:pt>
                <c:pt idx="114">
                  <c:v>2.0502886560169253E-2</c:v>
                </c:pt>
                <c:pt idx="115">
                  <c:v>2.0486434394419432E-2</c:v>
                </c:pt>
                <c:pt idx="116">
                  <c:v>2.0023945735007882E-2</c:v>
                </c:pt>
                <c:pt idx="117">
                  <c:v>1.9034987771602153E-2</c:v>
                </c:pt>
                <c:pt idx="118">
                  <c:v>1.8227003631444423E-2</c:v>
                </c:pt>
                <c:pt idx="119">
                  <c:v>1.7557948890951823E-2</c:v>
                </c:pt>
                <c:pt idx="120">
                  <c:v>1.7159440876122898E-2</c:v>
                </c:pt>
                <c:pt idx="121">
                  <c:v>1.6760932861293973E-2</c:v>
                </c:pt>
                <c:pt idx="122">
                  <c:v>1.6296616183465774E-2</c:v>
                </c:pt>
                <c:pt idx="123">
                  <c:v>1.6186935078466986E-2</c:v>
                </c:pt>
                <c:pt idx="124">
                  <c:v>1.6077253973468198E-2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E69-44E6-8C4A-DA445979A70C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BAD?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5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Active!$F$21:$F$981</c:f>
              <c:numCache>
                <c:formatCode>General</c:formatCode>
                <c:ptCount val="961"/>
                <c:pt idx="0">
                  <c:v>-7552</c:v>
                </c:pt>
                <c:pt idx="1">
                  <c:v>-7498</c:v>
                </c:pt>
                <c:pt idx="2">
                  <c:v>-7486</c:v>
                </c:pt>
                <c:pt idx="3">
                  <c:v>-7439</c:v>
                </c:pt>
                <c:pt idx="4">
                  <c:v>-7432</c:v>
                </c:pt>
                <c:pt idx="5">
                  <c:v>-7428</c:v>
                </c:pt>
                <c:pt idx="6">
                  <c:v>-7421</c:v>
                </c:pt>
                <c:pt idx="7">
                  <c:v>-7370</c:v>
                </c:pt>
                <c:pt idx="8">
                  <c:v>-7348</c:v>
                </c:pt>
                <c:pt idx="9">
                  <c:v>-7304</c:v>
                </c:pt>
                <c:pt idx="10">
                  <c:v>-7202</c:v>
                </c:pt>
                <c:pt idx="11">
                  <c:v>-4515</c:v>
                </c:pt>
                <c:pt idx="12">
                  <c:v>-4497</c:v>
                </c:pt>
                <c:pt idx="13">
                  <c:v>-4428</c:v>
                </c:pt>
                <c:pt idx="14">
                  <c:v>-4355</c:v>
                </c:pt>
                <c:pt idx="15">
                  <c:v>-4271</c:v>
                </c:pt>
                <c:pt idx="16">
                  <c:v>-4162.5</c:v>
                </c:pt>
                <c:pt idx="17">
                  <c:v>-4107</c:v>
                </c:pt>
                <c:pt idx="18">
                  <c:v>-4001</c:v>
                </c:pt>
                <c:pt idx="19">
                  <c:v>-3990</c:v>
                </c:pt>
                <c:pt idx="20">
                  <c:v>-2137</c:v>
                </c:pt>
                <c:pt idx="21">
                  <c:v>-2079</c:v>
                </c:pt>
                <c:pt idx="22">
                  <c:v>-1940</c:v>
                </c:pt>
                <c:pt idx="23">
                  <c:v>-1833</c:v>
                </c:pt>
                <c:pt idx="24">
                  <c:v>-1689</c:v>
                </c:pt>
                <c:pt idx="25">
                  <c:v>-1558</c:v>
                </c:pt>
                <c:pt idx="26">
                  <c:v>-1408</c:v>
                </c:pt>
                <c:pt idx="27">
                  <c:v>-1074</c:v>
                </c:pt>
                <c:pt idx="28">
                  <c:v>-793</c:v>
                </c:pt>
                <c:pt idx="29">
                  <c:v>-746</c:v>
                </c:pt>
                <c:pt idx="30">
                  <c:v>-593</c:v>
                </c:pt>
                <c:pt idx="31">
                  <c:v>-356</c:v>
                </c:pt>
                <c:pt idx="32">
                  <c:v>0</c:v>
                </c:pt>
                <c:pt idx="33">
                  <c:v>281</c:v>
                </c:pt>
                <c:pt idx="34">
                  <c:v>1410</c:v>
                </c:pt>
                <c:pt idx="35">
                  <c:v>1410</c:v>
                </c:pt>
                <c:pt idx="36">
                  <c:v>1647</c:v>
                </c:pt>
                <c:pt idx="37">
                  <c:v>1665</c:v>
                </c:pt>
                <c:pt idx="38">
                  <c:v>1665</c:v>
                </c:pt>
                <c:pt idx="39">
                  <c:v>1791</c:v>
                </c:pt>
                <c:pt idx="40">
                  <c:v>1868</c:v>
                </c:pt>
                <c:pt idx="41">
                  <c:v>1909</c:v>
                </c:pt>
                <c:pt idx="42">
                  <c:v>1909</c:v>
                </c:pt>
                <c:pt idx="43">
                  <c:v>1931</c:v>
                </c:pt>
                <c:pt idx="44">
                  <c:v>2010</c:v>
                </c:pt>
                <c:pt idx="45">
                  <c:v>2066</c:v>
                </c:pt>
                <c:pt idx="46">
                  <c:v>2167</c:v>
                </c:pt>
                <c:pt idx="47">
                  <c:v>2171</c:v>
                </c:pt>
                <c:pt idx="48">
                  <c:v>2309</c:v>
                </c:pt>
                <c:pt idx="49">
                  <c:v>2315</c:v>
                </c:pt>
                <c:pt idx="50">
                  <c:v>2320</c:v>
                </c:pt>
                <c:pt idx="51">
                  <c:v>2339</c:v>
                </c:pt>
                <c:pt idx="52">
                  <c:v>2451</c:v>
                </c:pt>
                <c:pt idx="53">
                  <c:v>2549</c:v>
                </c:pt>
                <c:pt idx="54">
                  <c:v>2593</c:v>
                </c:pt>
                <c:pt idx="55">
                  <c:v>2593</c:v>
                </c:pt>
                <c:pt idx="56">
                  <c:v>2673</c:v>
                </c:pt>
                <c:pt idx="57">
                  <c:v>2691</c:v>
                </c:pt>
                <c:pt idx="58">
                  <c:v>2691</c:v>
                </c:pt>
                <c:pt idx="59">
                  <c:v>2709</c:v>
                </c:pt>
                <c:pt idx="60">
                  <c:v>2721</c:v>
                </c:pt>
                <c:pt idx="61">
                  <c:v>2830</c:v>
                </c:pt>
                <c:pt idx="62">
                  <c:v>2841</c:v>
                </c:pt>
                <c:pt idx="63">
                  <c:v>2990</c:v>
                </c:pt>
                <c:pt idx="64">
                  <c:v>3103</c:v>
                </c:pt>
                <c:pt idx="65">
                  <c:v>3128</c:v>
                </c:pt>
                <c:pt idx="66">
                  <c:v>3354</c:v>
                </c:pt>
                <c:pt idx="67">
                  <c:v>3361</c:v>
                </c:pt>
                <c:pt idx="68">
                  <c:v>3394</c:v>
                </c:pt>
                <c:pt idx="69">
                  <c:v>3409</c:v>
                </c:pt>
                <c:pt idx="70">
                  <c:v>3409</c:v>
                </c:pt>
                <c:pt idx="71">
                  <c:v>3511</c:v>
                </c:pt>
                <c:pt idx="72">
                  <c:v>3533</c:v>
                </c:pt>
                <c:pt idx="73">
                  <c:v>3675</c:v>
                </c:pt>
                <c:pt idx="74">
                  <c:v>3919</c:v>
                </c:pt>
                <c:pt idx="75">
                  <c:v>3952</c:v>
                </c:pt>
                <c:pt idx="76">
                  <c:v>4034</c:v>
                </c:pt>
                <c:pt idx="77">
                  <c:v>4067</c:v>
                </c:pt>
                <c:pt idx="78">
                  <c:v>4072</c:v>
                </c:pt>
                <c:pt idx="79">
                  <c:v>4224</c:v>
                </c:pt>
                <c:pt idx="80">
                  <c:v>4309</c:v>
                </c:pt>
                <c:pt idx="81">
                  <c:v>4476</c:v>
                </c:pt>
                <c:pt idx="82">
                  <c:v>4487</c:v>
                </c:pt>
                <c:pt idx="83">
                  <c:v>4593</c:v>
                </c:pt>
                <c:pt idx="84">
                  <c:v>4713</c:v>
                </c:pt>
                <c:pt idx="85">
                  <c:v>4843</c:v>
                </c:pt>
                <c:pt idx="86">
                  <c:v>4854</c:v>
                </c:pt>
                <c:pt idx="87">
                  <c:v>4879</c:v>
                </c:pt>
                <c:pt idx="88">
                  <c:v>5008</c:v>
                </c:pt>
                <c:pt idx="89">
                  <c:v>5102</c:v>
                </c:pt>
                <c:pt idx="90">
                  <c:v>5132</c:v>
                </c:pt>
                <c:pt idx="91">
                  <c:v>5132</c:v>
                </c:pt>
                <c:pt idx="92">
                  <c:v>5157</c:v>
                </c:pt>
                <c:pt idx="93">
                  <c:v>5258</c:v>
                </c:pt>
                <c:pt idx="94">
                  <c:v>5364</c:v>
                </c:pt>
                <c:pt idx="95">
                  <c:v>5404</c:v>
                </c:pt>
                <c:pt idx="96">
                  <c:v>5495</c:v>
                </c:pt>
                <c:pt idx="97">
                  <c:v>5540</c:v>
                </c:pt>
                <c:pt idx="98">
                  <c:v>5540</c:v>
                </c:pt>
                <c:pt idx="99">
                  <c:v>5547</c:v>
                </c:pt>
                <c:pt idx="100">
                  <c:v>5554</c:v>
                </c:pt>
                <c:pt idx="101">
                  <c:v>5772</c:v>
                </c:pt>
                <c:pt idx="102">
                  <c:v>5804</c:v>
                </c:pt>
                <c:pt idx="103">
                  <c:v>5812</c:v>
                </c:pt>
                <c:pt idx="104">
                  <c:v>5939</c:v>
                </c:pt>
                <c:pt idx="105">
                  <c:v>6085</c:v>
                </c:pt>
                <c:pt idx="106">
                  <c:v>6182</c:v>
                </c:pt>
                <c:pt idx="107">
                  <c:v>6227</c:v>
                </c:pt>
                <c:pt idx="108">
                  <c:v>6310</c:v>
                </c:pt>
                <c:pt idx="109">
                  <c:v>6315</c:v>
                </c:pt>
                <c:pt idx="110">
                  <c:v>6483</c:v>
                </c:pt>
                <c:pt idx="111">
                  <c:v>6495.5</c:v>
                </c:pt>
                <c:pt idx="112">
                  <c:v>6501</c:v>
                </c:pt>
                <c:pt idx="113">
                  <c:v>6733</c:v>
                </c:pt>
                <c:pt idx="114">
                  <c:v>6761.5</c:v>
                </c:pt>
                <c:pt idx="115">
                  <c:v>6766</c:v>
                </c:pt>
                <c:pt idx="116">
                  <c:v>6892.5</c:v>
                </c:pt>
                <c:pt idx="117">
                  <c:v>7163</c:v>
                </c:pt>
                <c:pt idx="118">
                  <c:v>7384</c:v>
                </c:pt>
                <c:pt idx="119">
                  <c:v>7567</c:v>
                </c:pt>
                <c:pt idx="120">
                  <c:v>7676</c:v>
                </c:pt>
                <c:pt idx="121">
                  <c:v>7785</c:v>
                </c:pt>
                <c:pt idx="122">
                  <c:v>7912</c:v>
                </c:pt>
                <c:pt idx="123">
                  <c:v>7942</c:v>
                </c:pt>
                <c:pt idx="124">
                  <c:v>7972</c:v>
                </c:pt>
              </c:numCache>
            </c:numRef>
          </c:xVal>
          <c:yVal>
            <c:numRef>
              <c:f>Active!$U$21:$U$981</c:f>
              <c:numCache>
                <c:formatCode>General</c:formatCode>
                <c:ptCount val="961"/>
                <c:pt idx="16">
                  <c:v>0.39303749999817228</c:v>
                </c:pt>
                <c:pt idx="113">
                  <c:v>-0.18202300000120886</c:v>
                </c:pt>
                <c:pt idx="115">
                  <c:v>1.9494000000122469E-2</c:v>
                </c:pt>
                <c:pt idx="116">
                  <c:v>7.5249999645166099E-4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E69-44E6-8C4A-DA445979A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6581624"/>
        <c:axId val="1"/>
      </c:scatterChart>
      <c:valAx>
        <c:axId val="466581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1752577319587634"/>
              <c:y val="0.837423312883435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5.7731958762886601E-2"/>
              <c:y val="0.368098159509202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658162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4742268041237112E-2"/>
          <c:y val="0.92024539877300615"/>
          <c:w val="0.96701030927835052"/>
          <c:h val="6.134969325153372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28574</xdr:colOff>
      <xdr:row>0</xdr:row>
      <xdr:rowOff>0</xdr:rowOff>
    </xdr:from>
    <xdr:to>
      <xdr:col>17</xdr:col>
      <xdr:colOff>114299</xdr:colOff>
      <xdr:row>18</xdr:row>
      <xdr:rowOff>85725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8F972EE7-0D65-0196-22EA-ED1810927A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0</xdr:row>
      <xdr:rowOff>0</xdr:rowOff>
    </xdr:from>
    <xdr:to>
      <xdr:col>26</xdr:col>
      <xdr:colOff>76200</xdr:colOff>
      <xdr:row>18</xdr:row>
      <xdr:rowOff>9525</xdr:rowOff>
    </xdr:to>
    <xdr:graphicFrame macro="">
      <xdr:nvGraphicFramePr>
        <xdr:cNvPr id="1028" name="Chart 2">
          <a:extLst>
            <a:ext uri="{FF2B5EF4-FFF2-40B4-BE49-F238E27FC236}">
              <a16:creationId xmlns:a16="http://schemas.microsoft.com/office/drawing/2014/main" id="{8E6D453D-89D7-0279-2A91-12840653C5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solj.cetus-net.org/bulletin.html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26" Type="http://schemas.openxmlformats.org/officeDocument/2006/relationships/hyperlink" Target="http://vsolj.cetus-net.org/bulletin.html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hyperlink" Target="http://cdsbib.u-strasbg.fr/cgi-bin/cdsbib?1990RMxAA..21..381G" TargetMode="Externa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s://www.aavso.org/ejaavso" TargetMode="External"/><Relationship Id="rId17" Type="http://schemas.openxmlformats.org/officeDocument/2006/relationships/hyperlink" Target="https://www.aavso.org/ejaavso" TargetMode="External"/><Relationship Id="rId25" Type="http://schemas.openxmlformats.org/officeDocument/2006/relationships/hyperlink" Target="http://vsolj.cetus-net.org/bulletin.html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vsolj.cetus-net.org/bulletin.html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29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24" Type="http://schemas.openxmlformats.org/officeDocument/2006/relationships/hyperlink" Target="http://cdsbib.u-strasbg.fr/cgi-bin/cdsbib?1990RMxAA..21..381G" TargetMode="External"/><Relationship Id="rId32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://cdsbib.u-strasbg.fr/cgi-bin/cdsbib?1990RMxAA..21..381G" TargetMode="External"/><Relationship Id="rId15" Type="http://schemas.openxmlformats.org/officeDocument/2006/relationships/hyperlink" Target="http://vsolj.cetus-net.org/bulletin.html" TargetMode="External"/><Relationship Id="rId23" Type="http://schemas.openxmlformats.org/officeDocument/2006/relationships/hyperlink" Target="http://cdsbib.u-strasbg.fr/cgi-bin/cdsbib?1990RMxAA..21..381G" TargetMode="External"/><Relationship Id="rId28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31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s://www.aavso.org/ejaavso" TargetMode="External"/><Relationship Id="rId22" Type="http://schemas.openxmlformats.org/officeDocument/2006/relationships/hyperlink" Target="http://cdsbib.u-strasbg.fr/cgi-bin/cdsbib?1990RMxAA..21..381G" TargetMode="External"/><Relationship Id="rId27" Type="http://schemas.openxmlformats.org/officeDocument/2006/relationships/hyperlink" Target="http://cdsbib.u-strasbg.fr/cgi-bin/cdsbib?1990RMxAA..21..381G" TargetMode="External"/><Relationship Id="rId30" Type="http://schemas.openxmlformats.org/officeDocument/2006/relationships/hyperlink" Target="http://cdsbib.u-strasbg.fr/cgi-bin/cdsbib?1990RMxAA..21..381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av-astro.de/sfs/BAVM_link.php?BAVMnr=178" TargetMode="External"/><Relationship Id="rId13" Type="http://schemas.openxmlformats.org/officeDocument/2006/relationships/hyperlink" Target="http://var.astro.cz/oejv/issues/oejv0160.pdf" TargetMode="External"/><Relationship Id="rId3" Type="http://schemas.openxmlformats.org/officeDocument/2006/relationships/hyperlink" Target="http://www.bav-astro.de/sfs/BAVM_link.php?BAVMnr=158" TargetMode="External"/><Relationship Id="rId7" Type="http://schemas.openxmlformats.org/officeDocument/2006/relationships/hyperlink" Target="http://www.bav-astro.de/sfs/BAVM_link.php?BAVMnr=173" TargetMode="External"/><Relationship Id="rId12" Type="http://schemas.openxmlformats.org/officeDocument/2006/relationships/hyperlink" Target="http://var.astro.cz/oejv/issues/oejv0137.pdf" TargetMode="External"/><Relationship Id="rId2" Type="http://schemas.openxmlformats.org/officeDocument/2006/relationships/hyperlink" Target="http://www.konkoly.hu/cgi-bin/IBVS?46" TargetMode="External"/><Relationship Id="rId1" Type="http://schemas.openxmlformats.org/officeDocument/2006/relationships/hyperlink" Target="http://www.bav-astro.de/LkDB/index.php?lang=en&amp;sprache_dial=en" TargetMode="External"/><Relationship Id="rId6" Type="http://schemas.openxmlformats.org/officeDocument/2006/relationships/hyperlink" Target="http://www.konkoly.hu/cgi-bin/IBVS?5653" TargetMode="External"/><Relationship Id="rId11" Type="http://schemas.openxmlformats.org/officeDocument/2006/relationships/hyperlink" Target="http://www.konkoly.hu/cgi-bin/IBVS?5920" TargetMode="External"/><Relationship Id="rId5" Type="http://schemas.openxmlformats.org/officeDocument/2006/relationships/hyperlink" Target="http://www.bav-astro.de/sfs/BAVM_link.php?BAVMnr=173" TargetMode="External"/><Relationship Id="rId15" Type="http://schemas.openxmlformats.org/officeDocument/2006/relationships/hyperlink" Target="http://var.astro.cz/oejv/issues/oejv0160.pdf" TargetMode="External"/><Relationship Id="rId10" Type="http://schemas.openxmlformats.org/officeDocument/2006/relationships/hyperlink" Target="http://www.aavso.org/sites/default/files/jaavso/v36n2/171.pdf" TargetMode="External"/><Relationship Id="rId4" Type="http://schemas.openxmlformats.org/officeDocument/2006/relationships/hyperlink" Target="http://var.astro.cz/oejv/issues/oejv0003.pdf" TargetMode="External"/><Relationship Id="rId9" Type="http://schemas.openxmlformats.org/officeDocument/2006/relationships/hyperlink" Target="http://var.astro.cz/oejv/issues/oejv0107.pdf" TargetMode="External"/><Relationship Id="rId14" Type="http://schemas.openxmlformats.org/officeDocument/2006/relationships/hyperlink" Target="http://var.astro.cz/oejv/issues/oejv01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315"/>
  <sheetViews>
    <sheetView tabSelected="1" workbookViewId="0">
      <pane xSplit="14" ySplit="22" topLeftCell="O133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/>
  <cols>
    <col min="1" max="1" width="16" customWidth="1"/>
    <col min="2" max="2" width="5.140625" customWidth="1"/>
    <col min="3" max="3" width="11.85546875" customWidth="1"/>
    <col min="4" max="4" width="9.42578125" style="81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18.7109375" customWidth="1"/>
  </cols>
  <sheetData>
    <row r="1" spans="1:6" ht="20.25">
      <c r="A1" s="1" t="s">
        <v>91</v>
      </c>
      <c r="B1" s="9"/>
      <c r="C1" s="10"/>
      <c r="D1"/>
    </row>
    <row r="2" spans="1:6">
      <c r="A2" t="s">
        <v>26</v>
      </c>
      <c r="B2" s="8" t="s">
        <v>64</v>
      </c>
      <c r="D2"/>
    </row>
    <row r="3" spans="1:6">
      <c r="D3"/>
    </row>
    <row r="4" spans="1:6" ht="14.25" thickTop="1" thickBot="1">
      <c r="A4" s="5" t="s">
        <v>2</v>
      </c>
      <c r="C4" s="2">
        <v>38289.563000000002</v>
      </c>
      <c r="D4" s="3">
        <v>2.7253910000000001</v>
      </c>
    </row>
    <row r="5" spans="1:6" ht="13.5" thickTop="1">
      <c r="A5" s="11" t="s">
        <v>71</v>
      </c>
      <c r="B5" s="8"/>
      <c r="C5" s="12">
        <v>-9.5</v>
      </c>
      <c r="D5" s="8" t="s">
        <v>72</v>
      </c>
    </row>
    <row r="6" spans="1:6">
      <c r="A6" s="5" t="s">
        <v>3</v>
      </c>
      <c r="D6"/>
    </row>
    <row r="7" spans="1:6">
      <c r="A7" t="s">
        <v>4</v>
      </c>
      <c r="C7">
        <v>38289.563000000002</v>
      </c>
      <c r="D7"/>
    </row>
    <row r="8" spans="1:6">
      <c r="A8" t="s">
        <v>5</v>
      </c>
      <c r="C8">
        <f>+D4</f>
        <v>2.7253910000000001</v>
      </c>
      <c r="D8"/>
    </row>
    <row r="9" spans="1:6">
      <c r="A9" s="26" t="s">
        <v>76</v>
      </c>
      <c r="B9" s="27">
        <v>110</v>
      </c>
      <c r="C9" s="15" t="str">
        <f>"F"&amp;B9</f>
        <v>F110</v>
      </c>
      <c r="D9" s="16" t="str">
        <f>"G"&amp;B9</f>
        <v>G110</v>
      </c>
    </row>
    <row r="10" spans="1:6" ht="13.5" thickBot="1">
      <c r="A10" s="8"/>
      <c r="B10" s="8"/>
      <c r="C10" s="4" t="s">
        <v>22</v>
      </c>
      <c r="D10" s="4" t="s">
        <v>23</v>
      </c>
      <c r="E10" s="8"/>
    </row>
    <row r="11" spans="1:6">
      <c r="A11" s="8" t="s">
        <v>18</v>
      </c>
      <c r="B11" s="8"/>
      <c r="C11" s="13">
        <f ca="1">INTERCEPT(INDIRECT($D$9):G988,INDIRECT($C$9):F988)</f>
        <v>4.5223179608479172E-2</v>
      </c>
      <c r="D11" s="14"/>
      <c r="E11" s="8"/>
    </row>
    <row r="12" spans="1:6">
      <c r="A12" s="8" t="s">
        <v>19</v>
      </c>
      <c r="B12" s="8"/>
      <c r="C12" s="13">
        <f ca="1">SLOPE(INDIRECT($D$9):G988,INDIRECT($C$9):F988)</f>
        <v>-3.6560368332928967E-6</v>
      </c>
      <c r="D12" s="14"/>
      <c r="E12" s="8"/>
    </row>
    <row r="13" spans="1:6">
      <c r="A13" s="8" t="s">
        <v>21</v>
      </c>
      <c r="B13" s="8"/>
      <c r="C13" s="14" t="s">
        <v>16</v>
      </c>
      <c r="D13"/>
    </row>
    <row r="14" spans="1:6">
      <c r="A14" s="8"/>
      <c r="B14" s="8"/>
      <c r="C14" s="8"/>
      <c r="D14"/>
    </row>
    <row r="15" spans="1:6">
      <c r="A15" s="17" t="s">
        <v>20</v>
      </c>
      <c r="B15" s="8"/>
      <c r="C15" s="18">
        <f ca="1">(C7+C11)+(C8+C12)*INT(MAX(F21:F3529))</f>
        <v>60016.396129253975</v>
      </c>
      <c r="D15"/>
      <c r="E15" s="19" t="s">
        <v>79</v>
      </c>
      <c r="F15" s="12">
        <v>1</v>
      </c>
    </row>
    <row r="16" spans="1:6">
      <c r="A16" s="21" t="s">
        <v>6</v>
      </c>
      <c r="B16" s="8"/>
      <c r="C16" s="22">
        <f ca="1">+C8+C12</f>
        <v>2.7253873439631668</v>
      </c>
      <c r="D16"/>
      <c r="E16" s="19" t="s">
        <v>73</v>
      </c>
      <c r="F16" s="20">
        <f ca="1">NOW()+15018.5+$C$5/24</f>
        <v>60322.820798611108</v>
      </c>
    </row>
    <row r="17" spans="1:21" ht="13.5" thickBot="1">
      <c r="A17" s="19" t="s">
        <v>68</v>
      </c>
      <c r="B17" s="8"/>
      <c r="C17" s="8">
        <f>COUNT(C21:C2187)</f>
        <v>125</v>
      </c>
      <c r="D17"/>
      <c r="E17" s="19" t="s">
        <v>80</v>
      </c>
      <c r="F17" s="20">
        <f ca="1">ROUND(2*(F16-$C$7)/$C$8,0)/2+F15</f>
        <v>8085.5</v>
      </c>
    </row>
    <row r="18" spans="1:21" ht="14.25" thickTop="1" thickBot="1">
      <c r="A18" s="21" t="s">
        <v>7</v>
      </c>
      <c r="B18" s="8"/>
      <c r="C18" s="24">
        <f ca="1">+C15</f>
        <v>60016.396129253975</v>
      </c>
      <c r="D18" s="25">
        <f ca="1">+C16</f>
        <v>2.7253873439631668</v>
      </c>
      <c r="E18" s="19" t="s">
        <v>74</v>
      </c>
      <c r="F18" s="16">
        <f ca="1">ROUND(2*(F16-$C$15)/$C$16,0)/2+F15</f>
        <v>113.5</v>
      </c>
    </row>
    <row r="19" spans="1:21" ht="13.5" thickTop="1">
      <c r="D19"/>
      <c r="E19" s="19" t="s">
        <v>75</v>
      </c>
      <c r="F19" s="23">
        <f ca="1">+$C$15+$C$16*F18-15018.5-$C$5/24</f>
        <v>45307.623426127131</v>
      </c>
    </row>
    <row r="20" spans="1:21" ht="13.5" thickBot="1">
      <c r="A20" s="4" t="s">
        <v>8</v>
      </c>
      <c r="B20" s="4" t="s">
        <v>9</v>
      </c>
      <c r="C20" s="77" t="s">
        <v>10</v>
      </c>
      <c r="D20" s="79" t="s">
        <v>15</v>
      </c>
      <c r="E20" s="4" t="s">
        <v>11</v>
      </c>
      <c r="F20" s="4" t="s">
        <v>12</v>
      </c>
      <c r="G20" s="4" t="s">
        <v>13</v>
      </c>
      <c r="H20" s="7" t="s">
        <v>99</v>
      </c>
      <c r="I20" s="7" t="s">
        <v>102</v>
      </c>
      <c r="J20" s="7" t="s">
        <v>96</v>
      </c>
      <c r="K20" s="7" t="s">
        <v>94</v>
      </c>
      <c r="L20" s="7" t="s">
        <v>524</v>
      </c>
      <c r="M20" s="7" t="s">
        <v>525</v>
      </c>
      <c r="N20" s="7" t="s">
        <v>526</v>
      </c>
      <c r="O20" s="7" t="s">
        <v>25</v>
      </c>
      <c r="P20" s="6" t="s">
        <v>24</v>
      </c>
      <c r="Q20" s="4" t="s">
        <v>17</v>
      </c>
      <c r="U20" s="61" t="s">
        <v>527</v>
      </c>
    </row>
    <row r="21" spans="1:21">
      <c r="A21" s="57" t="s">
        <v>110</v>
      </c>
      <c r="B21" s="58" t="s">
        <v>66</v>
      </c>
      <c r="C21" s="60">
        <v>17707.39</v>
      </c>
      <c r="D21" s="60" t="s">
        <v>102</v>
      </c>
      <c r="E21" s="31">
        <f t="shared" ref="E21:E52" si="0">+(C21-C$7)/C$8</f>
        <v>-7552.0074000391141</v>
      </c>
      <c r="F21" s="28">
        <f t="shared" ref="F21:F52" si="1">ROUND(2*E21,0)/2</f>
        <v>-7552</v>
      </c>
      <c r="G21" s="28">
        <f t="shared" ref="G21:G36" si="2">+C21-(C$7+F21*C$8)</f>
        <v>-2.0168000002740882E-2</v>
      </c>
      <c r="H21" s="28">
        <f t="shared" ref="H21:H30" si="3">G21</f>
        <v>-2.0168000002740882E-2</v>
      </c>
      <c r="I21" s="28"/>
      <c r="K21" s="28"/>
      <c r="L21" s="28"/>
      <c r="M21" s="28"/>
      <c r="O21" s="28">
        <f t="shared" ref="O21:O52" ca="1" si="4">+C$11+C$12*F21</f>
        <v>7.2833569773507134E-2</v>
      </c>
      <c r="P21" s="28"/>
      <c r="Q21" s="30">
        <f t="shared" ref="Q21:Q52" si="5">+C21-15018.5</f>
        <v>2688.8899999999994</v>
      </c>
    </row>
    <row r="22" spans="1:21">
      <c r="A22" s="57" t="s">
        <v>115</v>
      </c>
      <c r="B22" s="58" t="s">
        <v>66</v>
      </c>
      <c r="C22" s="60">
        <v>17854.560000000001</v>
      </c>
      <c r="D22" s="60" t="s">
        <v>102</v>
      </c>
      <c r="E22" s="31">
        <f t="shared" si="0"/>
        <v>-7498.0078087878028</v>
      </c>
      <c r="F22" s="28">
        <f t="shared" si="1"/>
        <v>-7498</v>
      </c>
      <c r="G22" s="28">
        <f t="shared" si="2"/>
        <v>-2.1282000001519918E-2</v>
      </c>
      <c r="H22" s="28">
        <f t="shared" si="3"/>
        <v>-2.1282000001519918E-2</v>
      </c>
      <c r="I22" s="28"/>
      <c r="K22" s="28"/>
      <c r="L22" s="28"/>
      <c r="M22" s="28"/>
      <c r="O22" s="28">
        <f t="shared" ca="1" si="4"/>
        <v>7.2636143784509305E-2</v>
      </c>
      <c r="P22" s="28"/>
      <c r="Q22" s="30">
        <f t="shared" si="5"/>
        <v>2836.0600000000013</v>
      </c>
    </row>
    <row r="23" spans="1:21">
      <c r="A23" s="57" t="s">
        <v>120</v>
      </c>
      <c r="B23" s="58" t="s">
        <v>66</v>
      </c>
      <c r="C23" s="60">
        <v>17887.240000000002</v>
      </c>
      <c r="D23" s="60" t="s">
        <v>102</v>
      </c>
      <c r="E23" s="31">
        <f t="shared" si="0"/>
        <v>-7486.0168687722235</v>
      </c>
      <c r="F23" s="28">
        <f t="shared" si="1"/>
        <v>-7486</v>
      </c>
      <c r="G23" s="28">
        <f t="shared" si="2"/>
        <v>-4.5974000000569504E-2</v>
      </c>
      <c r="H23" s="28">
        <f t="shared" si="3"/>
        <v>-4.5974000000569504E-2</v>
      </c>
      <c r="I23" s="28"/>
      <c r="K23" s="28"/>
      <c r="L23" s="28"/>
      <c r="M23" s="28"/>
      <c r="O23" s="28">
        <f t="shared" ca="1" si="4"/>
        <v>7.2592271342509798E-2</v>
      </c>
      <c r="P23" s="28"/>
      <c r="Q23" s="30">
        <f t="shared" si="5"/>
        <v>2868.7400000000016</v>
      </c>
    </row>
    <row r="24" spans="1:21">
      <c r="A24" s="57" t="s">
        <v>110</v>
      </c>
      <c r="B24" s="58" t="s">
        <v>66</v>
      </c>
      <c r="C24" s="60">
        <v>18015.37</v>
      </c>
      <c r="D24" s="60" t="s">
        <v>102</v>
      </c>
      <c r="E24" s="31">
        <f t="shared" si="0"/>
        <v>-7439.0034310673227</v>
      </c>
      <c r="F24" s="28">
        <f t="shared" si="1"/>
        <v>-7439</v>
      </c>
      <c r="G24" s="28">
        <f t="shared" si="2"/>
        <v>-9.351000000606291E-3</v>
      </c>
      <c r="H24" s="28">
        <f t="shared" si="3"/>
        <v>-9.351000000606291E-3</v>
      </c>
      <c r="I24" s="28"/>
      <c r="K24" s="28"/>
      <c r="L24" s="28"/>
      <c r="M24" s="28"/>
      <c r="O24" s="28">
        <f t="shared" ca="1" si="4"/>
        <v>7.2420437611345034E-2</v>
      </c>
      <c r="P24" s="28"/>
      <c r="Q24" s="30">
        <f t="shared" si="5"/>
        <v>2996.869999999999</v>
      </c>
    </row>
    <row r="25" spans="1:21">
      <c r="A25" s="57" t="s">
        <v>110</v>
      </c>
      <c r="B25" s="58" t="s">
        <v>66</v>
      </c>
      <c r="C25" s="60">
        <v>18034.46</v>
      </c>
      <c r="D25" s="60" t="s">
        <v>102</v>
      </c>
      <c r="E25" s="31">
        <f t="shared" si="0"/>
        <v>-7431.9989315294579</v>
      </c>
      <c r="F25" s="28">
        <f t="shared" si="1"/>
        <v>-7432</v>
      </c>
      <c r="G25" s="28">
        <f t="shared" si="2"/>
        <v>2.9119999962858856E-3</v>
      </c>
      <c r="H25" s="28">
        <f t="shared" si="3"/>
        <v>2.9119999962858856E-3</v>
      </c>
      <c r="I25" s="28"/>
      <c r="K25" s="28"/>
      <c r="L25" s="28"/>
      <c r="M25" s="28"/>
      <c r="O25" s="28">
        <f t="shared" ca="1" si="4"/>
        <v>7.2394845353511983E-2</v>
      </c>
      <c r="P25" s="28"/>
      <c r="Q25" s="30">
        <f t="shared" si="5"/>
        <v>3015.9599999999991</v>
      </c>
    </row>
    <row r="26" spans="1:21">
      <c r="A26" s="57" t="s">
        <v>110</v>
      </c>
      <c r="B26" s="58" t="s">
        <v>66</v>
      </c>
      <c r="C26" s="60">
        <v>18045.38</v>
      </c>
      <c r="D26" s="60" t="s">
        <v>102</v>
      </c>
      <c r="E26" s="31">
        <f t="shared" si="0"/>
        <v>-7427.9921669954883</v>
      </c>
      <c r="F26" s="28">
        <f t="shared" si="1"/>
        <v>-7428</v>
      </c>
      <c r="G26" s="28">
        <f t="shared" si="2"/>
        <v>2.1347999998397427E-2</v>
      </c>
      <c r="H26" s="28">
        <f t="shared" si="3"/>
        <v>2.1347999998397427E-2</v>
      </c>
      <c r="I26" s="28"/>
      <c r="K26" s="28"/>
      <c r="L26" s="28"/>
      <c r="M26" s="28"/>
      <c r="O26" s="28">
        <f t="shared" ca="1" si="4"/>
        <v>7.2380221206178805E-2</v>
      </c>
      <c r="P26" s="28"/>
      <c r="Q26" s="30">
        <f t="shared" si="5"/>
        <v>3026.880000000001</v>
      </c>
    </row>
    <row r="27" spans="1:21">
      <c r="A27" s="57" t="s">
        <v>110</v>
      </c>
      <c r="B27" s="58" t="s">
        <v>66</v>
      </c>
      <c r="C27" s="60">
        <v>18064.45</v>
      </c>
      <c r="D27" s="60" t="s">
        <v>102</v>
      </c>
      <c r="E27" s="31">
        <f t="shared" si="0"/>
        <v>-7420.9950058542063</v>
      </c>
      <c r="F27" s="28">
        <f t="shared" si="1"/>
        <v>-7421</v>
      </c>
      <c r="G27" s="28">
        <f t="shared" si="2"/>
        <v>1.3610999998491025E-2</v>
      </c>
      <c r="H27" s="28">
        <f t="shared" si="3"/>
        <v>1.3610999998491025E-2</v>
      </c>
      <c r="I27" s="28"/>
      <c r="K27" s="28"/>
      <c r="L27" s="28"/>
      <c r="M27" s="28"/>
      <c r="O27" s="28">
        <f t="shared" ca="1" si="4"/>
        <v>7.2354628948345753E-2</v>
      </c>
      <c r="P27" s="28"/>
      <c r="Q27" s="30">
        <f t="shared" si="5"/>
        <v>3045.9500000000007</v>
      </c>
    </row>
    <row r="28" spans="1:21">
      <c r="A28" s="57" t="s">
        <v>110</v>
      </c>
      <c r="B28" s="58" t="s">
        <v>66</v>
      </c>
      <c r="C28" s="60">
        <v>18203.43</v>
      </c>
      <c r="D28" s="60" t="s">
        <v>102</v>
      </c>
      <c r="E28" s="31">
        <f t="shared" si="0"/>
        <v>-7370.000488003373</v>
      </c>
      <c r="F28" s="28">
        <f t="shared" si="1"/>
        <v>-7370</v>
      </c>
      <c r="G28" s="28">
        <f t="shared" si="2"/>
        <v>-1.3299999991431832E-3</v>
      </c>
      <c r="H28" s="28">
        <f t="shared" si="3"/>
        <v>-1.3299999991431832E-3</v>
      </c>
      <c r="I28" s="28"/>
      <c r="K28" s="28"/>
      <c r="L28" s="28"/>
      <c r="M28" s="28"/>
      <c r="O28" s="28">
        <f t="shared" ca="1" si="4"/>
        <v>7.2168171069847825E-2</v>
      </c>
      <c r="P28" s="28"/>
      <c r="Q28" s="30">
        <f t="shared" si="5"/>
        <v>3184.9300000000003</v>
      </c>
    </row>
    <row r="29" spans="1:21">
      <c r="A29" s="57" t="s">
        <v>110</v>
      </c>
      <c r="B29" s="58" t="s">
        <v>66</v>
      </c>
      <c r="C29" s="60">
        <v>18263.38</v>
      </c>
      <c r="D29" s="60" t="s">
        <v>102</v>
      </c>
      <c r="E29" s="31">
        <f t="shared" si="0"/>
        <v>-7348.0036442477431</v>
      </c>
      <c r="F29" s="28">
        <f t="shared" si="1"/>
        <v>-7348</v>
      </c>
      <c r="G29" s="28">
        <f t="shared" si="2"/>
        <v>-9.9320000008447096E-3</v>
      </c>
      <c r="H29" s="28">
        <f t="shared" si="3"/>
        <v>-9.9320000008447096E-3</v>
      </c>
      <c r="I29" s="28"/>
      <c r="K29" s="28"/>
      <c r="L29" s="28"/>
      <c r="M29" s="28"/>
      <c r="O29" s="28">
        <f t="shared" ca="1" si="4"/>
        <v>7.208773825951538E-2</v>
      </c>
      <c r="P29" s="28"/>
      <c r="Q29" s="30">
        <f t="shared" si="5"/>
        <v>3244.880000000001</v>
      </c>
    </row>
    <row r="30" spans="1:21">
      <c r="A30" s="57" t="s">
        <v>110</v>
      </c>
      <c r="B30" s="58" t="s">
        <v>66</v>
      </c>
      <c r="C30" s="60">
        <v>18383.34</v>
      </c>
      <c r="D30" s="60" t="s">
        <v>102</v>
      </c>
      <c r="E30" s="31">
        <f t="shared" si="0"/>
        <v>-7303.9879415467358</v>
      </c>
      <c r="F30" s="28">
        <f t="shared" si="1"/>
        <v>-7304</v>
      </c>
      <c r="G30" s="28">
        <f t="shared" si="2"/>
        <v>3.2864000000699889E-2</v>
      </c>
      <c r="H30" s="28">
        <f t="shared" si="3"/>
        <v>3.2864000000699889E-2</v>
      </c>
      <c r="I30" s="28"/>
      <c r="K30" s="28"/>
      <c r="L30" s="28"/>
      <c r="M30" s="28"/>
      <c r="O30" s="28">
        <f t="shared" ca="1" si="4"/>
        <v>7.1926872638850489E-2</v>
      </c>
      <c r="P30" s="28"/>
      <c r="Q30" s="30">
        <f t="shared" si="5"/>
        <v>3364.84</v>
      </c>
    </row>
    <row r="31" spans="1:21">
      <c r="A31" s="57" t="s">
        <v>143</v>
      </c>
      <c r="B31" s="58" t="s">
        <v>66</v>
      </c>
      <c r="C31" s="60">
        <v>18661.292000000001</v>
      </c>
      <c r="D31" s="60" t="s">
        <v>102</v>
      </c>
      <c r="E31" s="31">
        <f t="shared" si="0"/>
        <v>-7202.0018412037025</v>
      </c>
      <c r="F31" s="28">
        <f t="shared" si="1"/>
        <v>-7202</v>
      </c>
      <c r="G31" s="28">
        <f t="shared" si="2"/>
        <v>-5.0179999998363201E-3</v>
      </c>
      <c r="H31" s="28"/>
      <c r="I31" s="28">
        <f t="shared" ref="I31:I37" si="6">G31</f>
        <v>-5.0179999998363201E-3</v>
      </c>
      <c r="K31" s="28"/>
      <c r="L31" s="28"/>
      <c r="M31" s="28"/>
      <c r="O31" s="28">
        <f t="shared" ca="1" si="4"/>
        <v>7.1553956881854619E-2</v>
      </c>
      <c r="P31" s="28"/>
      <c r="Q31" s="30">
        <f t="shared" si="5"/>
        <v>3642.7920000000013</v>
      </c>
    </row>
    <row r="32" spans="1:21">
      <c r="A32" s="57" t="s">
        <v>148</v>
      </c>
      <c r="B32" s="58" t="s">
        <v>66</v>
      </c>
      <c r="C32" s="60">
        <v>25984.268</v>
      </c>
      <c r="D32" s="60" t="s">
        <v>102</v>
      </c>
      <c r="E32" s="31">
        <f t="shared" si="0"/>
        <v>-4515.056738647776</v>
      </c>
      <c r="F32" s="28">
        <f t="shared" si="1"/>
        <v>-4515</v>
      </c>
      <c r="G32" s="28">
        <f t="shared" si="2"/>
        <v>-0.15463500000259955</v>
      </c>
      <c r="H32" s="28"/>
      <c r="I32" s="28">
        <f t="shared" si="6"/>
        <v>-0.15463500000259955</v>
      </c>
      <c r="K32" s="28"/>
      <c r="L32" s="28"/>
      <c r="M32" s="28"/>
      <c r="O32" s="28">
        <f t="shared" ca="1" si="4"/>
        <v>6.1730185910796598E-2</v>
      </c>
      <c r="P32" s="28"/>
      <c r="Q32" s="30">
        <f t="shared" si="5"/>
        <v>10965.768</v>
      </c>
    </row>
    <row r="33" spans="1:21">
      <c r="A33" s="57" t="s">
        <v>148</v>
      </c>
      <c r="B33" s="58" t="s">
        <v>66</v>
      </c>
      <c r="C33" s="60">
        <v>26033.353999999999</v>
      </c>
      <c r="D33" s="60" t="s">
        <v>102</v>
      </c>
      <c r="E33" s="31">
        <f t="shared" si="0"/>
        <v>-4497.0461119156853</v>
      </c>
      <c r="F33" s="28">
        <f t="shared" si="1"/>
        <v>-4497</v>
      </c>
      <c r="G33" s="28">
        <f t="shared" si="2"/>
        <v>-0.12567300000227988</v>
      </c>
      <c r="H33" s="28"/>
      <c r="I33" s="28">
        <f t="shared" si="6"/>
        <v>-0.12567300000227988</v>
      </c>
      <c r="K33" s="28"/>
      <c r="L33" s="28"/>
      <c r="M33" s="28"/>
      <c r="O33" s="28">
        <f t="shared" ca="1" si="4"/>
        <v>6.1664377247797331E-2</v>
      </c>
      <c r="P33" s="28"/>
      <c r="Q33" s="30">
        <f t="shared" si="5"/>
        <v>11014.853999999999</v>
      </c>
    </row>
    <row r="34" spans="1:21">
      <c r="A34" s="57" t="s">
        <v>148</v>
      </c>
      <c r="B34" s="58" t="s">
        <v>66</v>
      </c>
      <c r="C34" s="60">
        <v>26221.561000000002</v>
      </c>
      <c r="D34" s="60" t="s">
        <v>102</v>
      </c>
      <c r="E34" s="31">
        <f t="shared" si="0"/>
        <v>-4427.989231636855</v>
      </c>
      <c r="F34" s="28">
        <f t="shared" si="1"/>
        <v>-4428</v>
      </c>
      <c r="G34" s="28">
        <f t="shared" si="2"/>
        <v>2.9348000000027241E-2</v>
      </c>
      <c r="H34" s="28"/>
      <c r="I34" s="28">
        <f t="shared" si="6"/>
        <v>2.9348000000027241E-2</v>
      </c>
      <c r="K34" s="28"/>
      <c r="L34" s="28"/>
      <c r="M34" s="28"/>
      <c r="O34" s="28">
        <f t="shared" ca="1" si="4"/>
        <v>6.1412110706300121E-2</v>
      </c>
      <c r="P34" s="28"/>
      <c r="Q34" s="30">
        <f t="shared" si="5"/>
        <v>11203.061000000002</v>
      </c>
    </row>
    <row r="35" spans="1:21">
      <c r="A35" s="57" t="s">
        <v>148</v>
      </c>
      <c r="B35" s="58" t="s">
        <v>66</v>
      </c>
      <c r="C35" s="60">
        <v>26420.424999999999</v>
      </c>
      <c r="D35" s="60" t="s">
        <v>102</v>
      </c>
      <c r="E35" s="31">
        <f t="shared" si="0"/>
        <v>-4355.0220867391145</v>
      </c>
      <c r="F35" s="28">
        <f t="shared" si="1"/>
        <v>-4355</v>
      </c>
      <c r="G35" s="28">
        <f t="shared" si="2"/>
        <v>-6.0195000001840526E-2</v>
      </c>
      <c r="H35" s="28"/>
      <c r="I35" s="28">
        <f t="shared" si="6"/>
        <v>-6.0195000001840526E-2</v>
      </c>
      <c r="K35" s="28"/>
      <c r="L35" s="28"/>
      <c r="M35" s="28"/>
      <c r="O35" s="28">
        <f t="shared" ca="1" si="4"/>
        <v>6.1145220017469734E-2</v>
      </c>
      <c r="P35" s="28"/>
      <c r="Q35" s="30">
        <f t="shared" si="5"/>
        <v>11401.924999999999</v>
      </c>
    </row>
    <row r="36" spans="1:21">
      <c r="A36" s="57" t="s">
        <v>148</v>
      </c>
      <c r="B36" s="58" t="s">
        <v>66</v>
      </c>
      <c r="C36" s="60">
        <v>26649.382000000001</v>
      </c>
      <c r="D36" s="60" t="s">
        <v>102</v>
      </c>
      <c r="E36" s="31">
        <f t="shared" si="0"/>
        <v>-4271.0132234237217</v>
      </c>
      <c r="F36" s="28">
        <f t="shared" si="1"/>
        <v>-4271</v>
      </c>
      <c r="G36" s="28">
        <f t="shared" si="2"/>
        <v>-3.6039000002347166E-2</v>
      </c>
      <c r="H36" s="28"/>
      <c r="I36" s="28">
        <f t="shared" si="6"/>
        <v>-3.6039000002347166E-2</v>
      </c>
      <c r="K36" s="28"/>
      <c r="L36" s="28"/>
      <c r="M36" s="28"/>
      <c r="O36" s="28">
        <f t="shared" ca="1" si="4"/>
        <v>6.0838112923473131E-2</v>
      </c>
      <c r="P36" s="28"/>
      <c r="Q36" s="30">
        <f t="shared" si="5"/>
        <v>11630.882000000001</v>
      </c>
    </row>
    <row r="37" spans="1:21">
      <c r="A37" s="57" t="s">
        <v>148</v>
      </c>
      <c r="B37" s="58" t="s">
        <v>87</v>
      </c>
      <c r="C37" s="60">
        <v>26945.516</v>
      </c>
      <c r="D37" s="60" t="s">
        <v>102</v>
      </c>
      <c r="E37" s="31">
        <f t="shared" si="0"/>
        <v>-4162.3557867476638</v>
      </c>
      <c r="F37" s="28">
        <f t="shared" si="1"/>
        <v>-4162.5</v>
      </c>
      <c r="H37" s="28"/>
      <c r="I37" s="28">
        <f t="shared" si="6"/>
        <v>0</v>
      </c>
      <c r="K37" s="28"/>
      <c r="L37" s="28"/>
      <c r="M37" s="28"/>
      <c r="N37" s="28"/>
      <c r="O37" s="28">
        <f t="shared" ca="1" si="4"/>
        <v>6.0441432927060855E-2</v>
      </c>
      <c r="P37" s="28"/>
      <c r="Q37" s="30">
        <f t="shared" si="5"/>
        <v>11927.016</v>
      </c>
      <c r="U37" s="28">
        <f>+C37-(C$7+F37*C$8)</f>
        <v>0.39303749999817228</v>
      </c>
    </row>
    <row r="38" spans="1:21">
      <c r="A38" s="57" t="s">
        <v>167</v>
      </c>
      <c r="B38" s="58" t="s">
        <v>66</v>
      </c>
      <c r="C38" s="60">
        <v>27096.39</v>
      </c>
      <c r="D38" s="60" t="s">
        <v>102</v>
      </c>
      <c r="E38" s="31">
        <f t="shared" si="0"/>
        <v>-4106.9971244492999</v>
      </c>
      <c r="F38" s="28">
        <f t="shared" si="1"/>
        <v>-4107</v>
      </c>
      <c r="G38" s="28">
        <f t="shared" ref="G38:G69" si="7">+C38-(C$7+F38*C$8)</f>
        <v>7.8369999973801896E-3</v>
      </c>
      <c r="H38" s="28">
        <f>G38</f>
        <v>7.8369999973801896E-3</v>
      </c>
      <c r="I38" s="28"/>
      <c r="K38" s="28"/>
      <c r="L38" s="28"/>
      <c r="M38" s="28"/>
      <c r="O38" s="28">
        <f t="shared" ca="1" si="4"/>
        <v>6.0238522882813103E-2</v>
      </c>
      <c r="P38" s="28"/>
      <c r="Q38" s="30">
        <f t="shared" si="5"/>
        <v>12077.89</v>
      </c>
    </row>
    <row r="39" spans="1:21">
      <c r="A39" s="57" t="s">
        <v>172</v>
      </c>
      <c r="B39" s="58" t="s">
        <v>66</v>
      </c>
      <c r="C39" s="60">
        <v>27385.279999999999</v>
      </c>
      <c r="D39" s="60" t="s">
        <v>102</v>
      </c>
      <c r="E39" s="31">
        <f t="shared" si="0"/>
        <v>-4000.9976550153729</v>
      </c>
      <c r="F39" s="28">
        <f t="shared" si="1"/>
        <v>-4001</v>
      </c>
      <c r="G39" s="28">
        <f t="shared" si="7"/>
        <v>6.3909999953466468E-3</v>
      </c>
      <c r="H39" s="28">
        <f>G39</f>
        <v>6.3909999953466468E-3</v>
      </c>
      <c r="I39" s="28"/>
      <c r="K39" s="28"/>
      <c r="L39" s="28"/>
      <c r="M39" s="28"/>
      <c r="O39" s="28">
        <f t="shared" ca="1" si="4"/>
        <v>5.9850982978484055E-2</v>
      </c>
      <c r="P39" s="28"/>
      <c r="Q39" s="30">
        <f t="shared" si="5"/>
        <v>12366.779999999999</v>
      </c>
    </row>
    <row r="40" spans="1:21">
      <c r="A40" s="57" t="s">
        <v>148</v>
      </c>
      <c r="B40" s="58" t="s">
        <v>66</v>
      </c>
      <c r="C40" s="60">
        <v>27415.248</v>
      </c>
      <c r="D40" s="60" t="s">
        <v>102</v>
      </c>
      <c r="E40" s="31">
        <f t="shared" si="0"/>
        <v>-3990.0018015763617</v>
      </c>
      <c r="F40" s="28">
        <f t="shared" si="1"/>
        <v>-3990</v>
      </c>
      <c r="G40" s="28">
        <f t="shared" si="7"/>
        <v>-4.9100000032922253E-3</v>
      </c>
      <c r="H40" s="28"/>
      <c r="I40" s="28">
        <f>G40</f>
        <v>-4.9100000032922253E-3</v>
      </c>
      <c r="K40" s="28"/>
      <c r="L40" s="28"/>
      <c r="M40" s="28"/>
      <c r="O40" s="28">
        <f t="shared" ca="1" si="4"/>
        <v>5.9810766573317832E-2</v>
      </c>
      <c r="P40" s="28"/>
      <c r="Q40" s="30">
        <f t="shared" si="5"/>
        <v>12396.748</v>
      </c>
    </row>
    <row r="41" spans="1:21">
      <c r="A41" s="57" t="s">
        <v>180</v>
      </c>
      <c r="B41" s="58" t="s">
        <v>66</v>
      </c>
      <c r="C41" s="60">
        <v>32465.415000000001</v>
      </c>
      <c r="D41" s="60" t="s">
        <v>102</v>
      </c>
      <c r="E41" s="31">
        <f t="shared" si="0"/>
        <v>-2136.9953889185076</v>
      </c>
      <c r="F41" s="28">
        <f t="shared" si="1"/>
        <v>-2137</v>
      </c>
      <c r="G41" s="28">
        <f t="shared" si="7"/>
        <v>1.256699999794364E-2</v>
      </c>
      <c r="H41" s="28">
        <f>G41</f>
        <v>1.256699999794364E-2</v>
      </c>
      <c r="I41" s="28"/>
      <c r="K41" s="28"/>
      <c r="L41" s="28"/>
      <c r="M41" s="28"/>
      <c r="O41" s="28">
        <f t="shared" ca="1" si="4"/>
        <v>5.3036130321226088E-2</v>
      </c>
      <c r="P41" s="28"/>
      <c r="Q41" s="30">
        <f t="shared" si="5"/>
        <v>17446.915000000001</v>
      </c>
    </row>
    <row r="42" spans="1:21">
      <c r="A42" s="57" t="s">
        <v>184</v>
      </c>
      <c r="B42" s="58" t="s">
        <v>66</v>
      </c>
      <c r="C42" s="60">
        <v>32623.484</v>
      </c>
      <c r="D42" s="60" t="s">
        <v>102</v>
      </c>
      <c r="E42" s="31">
        <f t="shared" si="0"/>
        <v>-2078.9967384496395</v>
      </c>
      <c r="F42" s="28">
        <f t="shared" si="1"/>
        <v>-2079</v>
      </c>
      <c r="G42" s="28">
        <f t="shared" si="7"/>
        <v>8.8890000006358605E-3</v>
      </c>
      <c r="H42" s="28">
        <f>G42</f>
        <v>8.8890000006358605E-3</v>
      </c>
      <c r="I42" s="28"/>
      <c r="K42" s="28"/>
      <c r="L42" s="28"/>
      <c r="M42" s="28"/>
      <c r="O42" s="28">
        <f t="shared" ca="1" si="4"/>
        <v>5.2824080184895102E-2</v>
      </c>
      <c r="P42" s="28"/>
      <c r="Q42" s="30">
        <f t="shared" si="5"/>
        <v>17604.984</v>
      </c>
    </row>
    <row r="43" spans="1:21">
      <c r="A43" s="57" t="s">
        <v>188</v>
      </c>
      <c r="B43" s="58" t="s">
        <v>66</v>
      </c>
      <c r="C43" s="60">
        <v>33002.303</v>
      </c>
      <c r="D43" s="60" t="s">
        <v>102</v>
      </c>
      <c r="E43" s="31">
        <f t="shared" si="0"/>
        <v>-1940.0005357029511</v>
      </c>
      <c r="F43" s="28">
        <f t="shared" si="1"/>
        <v>-1940</v>
      </c>
      <c r="G43" s="28">
        <f t="shared" si="7"/>
        <v>-1.4599999994970858E-3</v>
      </c>
      <c r="H43" s="28">
        <f>G43</f>
        <v>-1.4599999994970858E-3</v>
      </c>
      <c r="I43" s="28"/>
      <c r="K43" s="28"/>
      <c r="L43" s="28"/>
      <c r="M43" s="28"/>
      <c r="O43" s="28">
        <f t="shared" ca="1" si="4"/>
        <v>5.2315891065067392E-2</v>
      </c>
      <c r="P43" s="28"/>
      <c r="Q43" s="30">
        <f t="shared" si="5"/>
        <v>17983.803</v>
      </c>
    </row>
    <row r="44" spans="1:21">
      <c r="A44" s="57" t="s">
        <v>193</v>
      </c>
      <c r="B44" s="58" t="s">
        <v>66</v>
      </c>
      <c r="C44" s="60">
        <v>33293.934999999998</v>
      </c>
      <c r="D44" s="60" t="s">
        <v>102</v>
      </c>
      <c r="E44" s="31">
        <f t="shared" si="0"/>
        <v>-1832.9949720975831</v>
      </c>
      <c r="F44" s="28">
        <f t="shared" si="1"/>
        <v>-1833</v>
      </c>
      <c r="G44" s="28">
        <f t="shared" si="7"/>
        <v>1.3702999996894505E-2</v>
      </c>
      <c r="H44" s="28"/>
      <c r="I44" s="28">
        <f>G44</f>
        <v>1.3702999996894505E-2</v>
      </c>
      <c r="K44" s="28"/>
      <c r="L44" s="28"/>
      <c r="M44" s="28"/>
      <c r="O44" s="28">
        <f t="shared" ca="1" si="4"/>
        <v>5.1924695123905053E-2</v>
      </c>
      <c r="P44" s="28"/>
      <c r="Q44" s="30">
        <f t="shared" si="5"/>
        <v>18275.434999999998</v>
      </c>
    </row>
    <row r="45" spans="1:21">
      <c r="A45" s="57" t="s">
        <v>197</v>
      </c>
      <c r="B45" s="58" t="s">
        <v>66</v>
      </c>
      <c r="C45" s="60">
        <v>33686.387999999999</v>
      </c>
      <c r="D45" s="60" t="s">
        <v>102</v>
      </c>
      <c r="E45" s="31">
        <f t="shared" si="0"/>
        <v>-1688.996184400698</v>
      </c>
      <c r="F45" s="28">
        <f t="shared" si="1"/>
        <v>-1689</v>
      </c>
      <c r="G45" s="28">
        <f t="shared" si="7"/>
        <v>1.039899999886984E-2</v>
      </c>
      <c r="H45" s="28">
        <f t="shared" ref="H45:H51" si="8">G45</f>
        <v>1.039899999886984E-2</v>
      </c>
      <c r="I45" s="28"/>
      <c r="K45" s="28"/>
      <c r="L45" s="28"/>
      <c r="M45" s="28"/>
      <c r="O45" s="28">
        <f t="shared" ca="1" si="4"/>
        <v>5.1398225819910874E-2</v>
      </c>
      <c r="P45" s="28"/>
      <c r="Q45" s="30">
        <f t="shared" si="5"/>
        <v>18667.887999999999</v>
      </c>
    </row>
    <row r="46" spans="1:21">
      <c r="A46" s="57" t="s">
        <v>197</v>
      </c>
      <c r="B46" s="58" t="s">
        <v>66</v>
      </c>
      <c r="C46" s="60">
        <v>34043.406000000003</v>
      </c>
      <c r="D46" s="60" t="s">
        <v>102</v>
      </c>
      <c r="E46" s="31">
        <f t="shared" si="0"/>
        <v>-1557.9992008486117</v>
      </c>
      <c r="F46" s="28">
        <f t="shared" si="1"/>
        <v>-1558</v>
      </c>
      <c r="G46" s="28">
        <f t="shared" si="7"/>
        <v>2.1780000024591573E-3</v>
      </c>
      <c r="H46" s="28">
        <f t="shared" si="8"/>
        <v>2.1780000024591573E-3</v>
      </c>
      <c r="I46" s="28"/>
      <c r="K46" s="28"/>
      <c r="L46" s="28"/>
      <c r="M46" s="28"/>
      <c r="O46" s="28">
        <f t="shared" ca="1" si="4"/>
        <v>5.0919284994749507E-2</v>
      </c>
      <c r="P46" s="28"/>
      <c r="Q46" s="30">
        <f t="shared" si="5"/>
        <v>19024.906000000003</v>
      </c>
    </row>
    <row r="47" spans="1:21">
      <c r="A47" s="57" t="s">
        <v>204</v>
      </c>
      <c r="B47" s="58" t="s">
        <v>66</v>
      </c>
      <c r="C47" s="60">
        <v>34452.218000000001</v>
      </c>
      <c r="D47" s="60" t="s">
        <v>102</v>
      </c>
      <c r="E47" s="31">
        <f t="shared" si="0"/>
        <v>-1407.9979716671851</v>
      </c>
      <c r="F47" s="28">
        <f t="shared" si="1"/>
        <v>-1408</v>
      </c>
      <c r="G47" s="28">
        <f t="shared" si="7"/>
        <v>5.5280000015045516E-3</v>
      </c>
      <c r="H47" s="28">
        <f t="shared" si="8"/>
        <v>5.5280000015045516E-3</v>
      </c>
      <c r="I47" s="28"/>
      <c r="K47" s="28"/>
      <c r="L47" s="28"/>
      <c r="M47" s="28"/>
      <c r="O47" s="28">
        <f t="shared" ca="1" si="4"/>
        <v>5.0370879469755568E-2</v>
      </c>
      <c r="P47" s="28"/>
      <c r="Q47" s="30">
        <f t="shared" si="5"/>
        <v>19433.718000000001</v>
      </c>
    </row>
    <row r="48" spans="1:21">
      <c r="A48" s="57" t="s">
        <v>209</v>
      </c>
      <c r="B48" s="58" t="s">
        <v>66</v>
      </c>
      <c r="C48" s="60">
        <v>35362.482000000004</v>
      </c>
      <c r="D48" s="60" t="s">
        <v>102</v>
      </c>
      <c r="E48" s="31">
        <f t="shared" si="0"/>
        <v>-1074.0040603348284</v>
      </c>
      <c r="F48" s="28">
        <f t="shared" si="1"/>
        <v>-1074</v>
      </c>
      <c r="G48" s="28">
        <f t="shared" si="7"/>
        <v>-1.1065999999118503E-2</v>
      </c>
      <c r="H48" s="28">
        <f t="shared" si="8"/>
        <v>-1.1065999999118503E-2</v>
      </c>
      <c r="I48" s="28"/>
      <c r="K48" s="28"/>
      <c r="L48" s="28"/>
      <c r="M48" s="28"/>
      <c r="O48" s="28">
        <f t="shared" ca="1" si="4"/>
        <v>4.9149763167435745E-2</v>
      </c>
      <c r="P48" s="28"/>
      <c r="Q48" s="30">
        <f t="shared" si="5"/>
        <v>20343.982000000004</v>
      </c>
    </row>
    <row r="49" spans="1:32">
      <c r="A49" s="57" t="s">
        <v>213</v>
      </c>
      <c r="B49" s="58" t="s">
        <v>66</v>
      </c>
      <c r="C49" s="60">
        <v>36128.326000000001</v>
      </c>
      <c r="D49" s="60" t="s">
        <v>102</v>
      </c>
      <c r="E49" s="31">
        <f t="shared" si="0"/>
        <v>-793.00071072370929</v>
      </c>
      <c r="F49" s="28">
        <f t="shared" si="1"/>
        <v>-793</v>
      </c>
      <c r="G49" s="28">
        <f t="shared" si="7"/>
        <v>-1.9370000009075738E-3</v>
      </c>
      <c r="H49" s="28">
        <f t="shared" si="8"/>
        <v>-1.9370000009075738E-3</v>
      </c>
      <c r="I49" s="28"/>
      <c r="K49" s="28"/>
      <c r="L49" s="28"/>
      <c r="M49" s="28"/>
      <c r="O49" s="28">
        <f t="shared" ca="1" si="4"/>
        <v>4.8122416817280439E-2</v>
      </c>
      <c r="P49" s="28"/>
      <c r="Q49" s="30">
        <f t="shared" si="5"/>
        <v>21109.826000000001</v>
      </c>
    </row>
    <row r="50" spans="1:32">
      <c r="A50" s="57" t="s">
        <v>217</v>
      </c>
      <c r="B50" s="58" t="s">
        <v>66</v>
      </c>
      <c r="C50" s="60">
        <v>36256.417000000001</v>
      </c>
      <c r="D50" s="60" t="s">
        <v>102</v>
      </c>
      <c r="E50" s="31">
        <f t="shared" si="0"/>
        <v>-746.00158289214301</v>
      </c>
      <c r="F50" s="28">
        <f t="shared" si="1"/>
        <v>-746</v>
      </c>
      <c r="G50" s="28">
        <f t="shared" si="7"/>
        <v>-4.3139999979757704E-3</v>
      </c>
      <c r="H50" s="28">
        <f t="shared" si="8"/>
        <v>-4.3139999979757704E-3</v>
      </c>
      <c r="I50" s="28"/>
      <c r="K50" s="28"/>
      <c r="L50" s="28"/>
      <c r="M50" s="28"/>
      <c r="O50" s="28">
        <f t="shared" ca="1" si="4"/>
        <v>4.7950583086115675E-2</v>
      </c>
      <c r="P50" s="28"/>
      <c r="Q50" s="30">
        <f t="shared" si="5"/>
        <v>21237.917000000001</v>
      </c>
    </row>
    <row r="51" spans="1:32">
      <c r="A51" s="57" t="s">
        <v>220</v>
      </c>
      <c r="B51" s="58" t="s">
        <v>66</v>
      </c>
      <c r="C51" s="60">
        <v>36673.398000000001</v>
      </c>
      <c r="D51" s="60" t="s">
        <v>102</v>
      </c>
      <c r="E51" s="31">
        <f t="shared" si="0"/>
        <v>-593.00298562664977</v>
      </c>
      <c r="F51" s="28">
        <f t="shared" si="1"/>
        <v>-593</v>
      </c>
      <c r="G51" s="28">
        <f t="shared" si="7"/>
        <v>-8.1369999970775098E-3</v>
      </c>
      <c r="H51" s="28">
        <f t="shared" si="8"/>
        <v>-8.1369999970775098E-3</v>
      </c>
      <c r="I51" s="28"/>
      <c r="K51" s="28"/>
      <c r="L51" s="28"/>
      <c r="M51" s="28"/>
      <c r="O51" s="28">
        <f t="shared" ca="1" si="4"/>
        <v>4.7391209450621863E-2</v>
      </c>
      <c r="P51" s="28"/>
      <c r="Q51" s="30">
        <f t="shared" si="5"/>
        <v>21654.898000000001</v>
      </c>
    </row>
    <row r="52" spans="1:32">
      <c r="A52" s="57" t="s">
        <v>224</v>
      </c>
      <c r="B52" s="58" t="s">
        <v>66</v>
      </c>
      <c r="C52" s="60">
        <v>37319.322</v>
      </c>
      <c r="D52" s="60" t="s">
        <v>102</v>
      </c>
      <c r="E52" s="31">
        <f t="shared" si="0"/>
        <v>-356.00066192337238</v>
      </c>
      <c r="F52" s="28">
        <f t="shared" si="1"/>
        <v>-356</v>
      </c>
      <c r="G52" s="28">
        <f t="shared" si="7"/>
        <v>-1.803999999538064E-3</v>
      </c>
      <c r="H52" s="28"/>
      <c r="I52" s="28">
        <f>G52</f>
        <v>-1.803999999538064E-3</v>
      </c>
      <c r="K52" s="28"/>
      <c r="L52" s="28"/>
      <c r="M52" s="28"/>
      <c r="O52" s="28">
        <f t="shared" ca="1" si="4"/>
        <v>4.6524728721131441E-2</v>
      </c>
      <c r="P52" s="28"/>
      <c r="Q52" s="30">
        <f t="shared" si="5"/>
        <v>22300.822</v>
      </c>
    </row>
    <row r="53" spans="1:32">
      <c r="A53" s="28" t="s">
        <v>14</v>
      </c>
      <c r="B53" s="28"/>
      <c r="C53" s="29">
        <v>38289.563000000002</v>
      </c>
      <c r="D53" s="29" t="s">
        <v>16</v>
      </c>
      <c r="E53" s="28">
        <f t="shared" ref="E53:E84" si="9">+(C53-C$7)/C$8</f>
        <v>0</v>
      </c>
      <c r="F53" s="28">
        <f t="shared" ref="F53:F84" si="10">ROUND(2*E53,0)/2</f>
        <v>0</v>
      </c>
      <c r="G53" s="28">
        <f t="shared" si="7"/>
        <v>0</v>
      </c>
      <c r="I53" s="28">
        <f>G53</f>
        <v>0</v>
      </c>
      <c r="J53" s="28"/>
      <c r="K53" s="28"/>
      <c r="L53" s="28"/>
      <c r="M53" s="28"/>
      <c r="N53" s="28"/>
      <c r="O53" s="28">
        <f t="shared" ref="O53:O84" ca="1" si="11">+C$11+C$12*F53</f>
        <v>4.5223179608479172E-2</v>
      </c>
      <c r="P53" s="28"/>
      <c r="Q53" s="30">
        <f t="shared" ref="Q53:Q84" si="12">+C53-15018.5</f>
        <v>23271.063000000002</v>
      </c>
    </row>
    <row r="54" spans="1:32">
      <c r="A54" s="57" t="s">
        <v>231</v>
      </c>
      <c r="B54" s="58" t="s">
        <v>66</v>
      </c>
      <c r="C54" s="60">
        <v>39055.385000000002</v>
      </c>
      <c r="D54" s="60" t="s">
        <v>102</v>
      </c>
      <c r="E54" s="31">
        <f t="shared" si="9"/>
        <v>280.99527737487944</v>
      </c>
      <c r="F54" s="28">
        <f t="shared" si="10"/>
        <v>281</v>
      </c>
      <c r="G54" s="28">
        <f t="shared" si="7"/>
        <v>-1.2870999998995103E-2</v>
      </c>
      <c r="H54" s="28">
        <f>G54</f>
        <v>-1.2870999998995103E-2</v>
      </c>
      <c r="I54" s="28"/>
      <c r="K54" s="28"/>
      <c r="L54" s="28"/>
      <c r="M54" s="28"/>
      <c r="O54" s="28">
        <f t="shared" ca="1" si="11"/>
        <v>4.4195833258323866E-2</v>
      </c>
      <c r="P54" s="28"/>
      <c r="Q54" s="30">
        <f t="shared" si="12"/>
        <v>24036.885000000002</v>
      </c>
    </row>
    <row r="55" spans="1:32">
      <c r="A55" s="28" t="s">
        <v>28</v>
      </c>
      <c r="B55" s="28"/>
      <c r="C55" s="29">
        <v>42132.374000000003</v>
      </c>
      <c r="D55" s="29"/>
      <c r="E55" s="28">
        <f t="shared" si="9"/>
        <v>1410.0035554531446</v>
      </c>
      <c r="F55" s="28">
        <f t="shared" si="10"/>
        <v>1410</v>
      </c>
      <c r="G55" s="28">
        <f t="shared" si="7"/>
        <v>9.6899999989545904E-3</v>
      </c>
      <c r="H55" s="28"/>
      <c r="I55" s="28">
        <f t="shared" ref="I55:I86" si="13">G55</f>
        <v>9.6899999989545904E-3</v>
      </c>
      <c r="J55" s="28"/>
      <c r="K55" s="28"/>
      <c r="L55" s="28"/>
      <c r="M55" s="28"/>
      <c r="N55" s="28"/>
      <c r="O55" s="28">
        <f t="shared" ca="1" si="11"/>
        <v>4.0068167673536187E-2</v>
      </c>
      <c r="P55" s="28"/>
      <c r="Q55" s="30">
        <f t="shared" si="12"/>
        <v>27113.874000000003</v>
      </c>
      <c r="AB55">
        <v>14</v>
      </c>
      <c r="AD55" t="s">
        <v>27</v>
      </c>
      <c r="AF55" t="s">
        <v>29</v>
      </c>
    </row>
    <row r="56" spans="1:32">
      <c r="A56" s="28" t="s">
        <v>28</v>
      </c>
      <c r="B56" s="28"/>
      <c r="C56" s="29">
        <v>42132.377</v>
      </c>
      <c r="D56" s="29"/>
      <c r="E56" s="28">
        <f t="shared" si="9"/>
        <v>1410.0046562126308</v>
      </c>
      <c r="F56" s="28">
        <f t="shared" si="10"/>
        <v>1410</v>
      </c>
      <c r="G56" s="28">
        <f t="shared" si="7"/>
        <v>1.2689999995927792E-2</v>
      </c>
      <c r="H56" s="28"/>
      <c r="I56" s="28">
        <f t="shared" si="13"/>
        <v>1.2689999995927792E-2</v>
      </c>
      <c r="J56" s="28"/>
      <c r="K56" s="28"/>
      <c r="L56" s="28"/>
      <c r="M56" s="28"/>
      <c r="N56" s="28"/>
      <c r="O56" s="28">
        <f t="shared" ca="1" si="11"/>
        <v>4.0068167673536187E-2</v>
      </c>
      <c r="P56" s="28"/>
      <c r="Q56" s="30">
        <f t="shared" si="12"/>
        <v>27113.877</v>
      </c>
      <c r="AA56" t="s">
        <v>30</v>
      </c>
      <c r="AB56">
        <v>7</v>
      </c>
      <c r="AD56" t="s">
        <v>31</v>
      </c>
      <c r="AF56" t="s">
        <v>29</v>
      </c>
    </row>
    <row r="57" spans="1:32">
      <c r="A57" s="28" t="s">
        <v>32</v>
      </c>
      <c r="B57" s="28"/>
      <c r="C57" s="29">
        <v>42778.284</v>
      </c>
      <c r="D57" s="29"/>
      <c r="E57" s="28">
        <f t="shared" si="9"/>
        <v>1647.0007422788135</v>
      </c>
      <c r="F57" s="28">
        <f t="shared" si="10"/>
        <v>1647</v>
      </c>
      <c r="G57" s="28">
        <f t="shared" si="7"/>
        <v>2.0229999936418608E-3</v>
      </c>
      <c r="H57" s="28"/>
      <c r="I57" s="28">
        <f t="shared" si="13"/>
        <v>2.0229999936418608E-3</v>
      </c>
      <c r="J57" s="28"/>
      <c r="K57" s="28"/>
      <c r="L57" s="28"/>
      <c r="M57" s="28"/>
      <c r="N57" s="28"/>
      <c r="O57" s="28">
        <f t="shared" ca="1" si="11"/>
        <v>3.9201686944045772E-2</v>
      </c>
      <c r="P57" s="28"/>
      <c r="Q57" s="30">
        <f t="shared" si="12"/>
        <v>27759.784</v>
      </c>
      <c r="AA57" t="s">
        <v>30</v>
      </c>
      <c r="AB57">
        <v>6</v>
      </c>
      <c r="AD57" t="s">
        <v>31</v>
      </c>
      <c r="AF57" t="s">
        <v>29</v>
      </c>
    </row>
    <row r="58" spans="1:32">
      <c r="A58" s="28" t="s">
        <v>33</v>
      </c>
      <c r="B58" s="28"/>
      <c r="C58" s="29">
        <v>42827.341999999997</v>
      </c>
      <c r="D58" s="29"/>
      <c r="E58" s="28">
        <f t="shared" si="9"/>
        <v>1665.0010952556879</v>
      </c>
      <c r="F58" s="28">
        <f t="shared" si="10"/>
        <v>1665</v>
      </c>
      <c r="G58" s="28">
        <f t="shared" si="7"/>
        <v>2.9849999918951653E-3</v>
      </c>
      <c r="H58" s="28"/>
      <c r="I58" s="28">
        <f t="shared" si="13"/>
        <v>2.9849999918951653E-3</v>
      </c>
      <c r="J58" s="28"/>
      <c r="K58" s="28"/>
      <c r="L58" s="28"/>
      <c r="M58" s="28"/>
      <c r="N58" s="28"/>
      <c r="O58" s="28">
        <f t="shared" ca="1" si="11"/>
        <v>3.9135878281046498E-2</v>
      </c>
      <c r="P58" s="28"/>
      <c r="Q58" s="30">
        <f t="shared" si="12"/>
        <v>27808.841999999997</v>
      </c>
      <c r="AA58" t="s">
        <v>30</v>
      </c>
      <c r="AB58">
        <v>10</v>
      </c>
      <c r="AD58" t="s">
        <v>31</v>
      </c>
      <c r="AF58" t="s">
        <v>29</v>
      </c>
    </row>
    <row r="59" spans="1:32">
      <c r="A59" s="28" t="s">
        <v>33</v>
      </c>
      <c r="B59" s="28"/>
      <c r="C59" s="29">
        <v>42827.343000000001</v>
      </c>
      <c r="D59" s="29"/>
      <c r="E59" s="28">
        <f t="shared" si="9"/>
        <v>1665.0014621755186</v>
      </c>
      <c r="F59" s="28">
        <f t="shared" si="10"/>
        <v>1665</v>
      </c>
      <c r="G59" s="28">
        <f t="shared" si="7"/>
        <v>3.9849999957368709E-3</v>
      </c>
      <c r="H59" s="28"/>
      <c r="I59" s="28">
        <f t="shared" si="13"/>
        <v>3.9849999957368709E-3</v>
      </c>
      <c r="J59" s="28"/>
      <c r="K59" s="28"/>
      <c r="L59" s="28"/>
      <c r="M59" s="28"/>
      <c r="N59" s="28"/>
      <c r="O59" s="28">
        <f t="shared" ca="1" si="11"/>
        <v>3.9135878281046498E-2</v>
      </c>
      <c r="P59" s="28"/>
      <c r="Q59" s="30">
        <f t="shared" si="12"/>
        <v>27808.843000000001</v>
      </c>
      <c r="AA59" t="s">
        <v>30</v>
      </c>
      <c r="AB59">
        <v>10</v>
      </c>
      <c r="AD59" t="s">
        <v>27</v>
      </c>
      <c r="AF59" t="s">
        <v>29</v>
      </c>
    </row>
    <row r="60" spans="1:32">
      <c r="A60" s="57" t="s">
        <v>255</v>
      </c>
      <c r="B60" s="58" t="s">
        <v>66</v>
      </c>
      <c r="C60" s="60">
        <v>43170.745000000003</v>
      </c>
      <c r="D60" s="60" t="s">
        <v>102</v>
      </c>
      <c r="E60" s="31">
        <f t="shared" si="9"/>
        <v>1791.0024653343321</v>
      </c>
      <c r="F60" s="28">
        <f t="shared" si="10"/>
        <v>1791</v>
      </c>
      <c r="G60" s="28">
        <f t="shared" si="7"/>
        <v>6.7190000045229681E-3</v>
      </c>
      <c r="H60" s="28"/>
      <c r="I60" s="28">
        <f t="shared" si="13"/>
        <v>6.7190000045229681E-3</v>
      </c>
      <c r="K60" s="28"/>
      <c r="L60" s="28"/>
      <c r="M60" s="28"/>
      <c r="O60" s="28">
        <f t="shared" ca="1" si="11"/>
        <v>3.8675217640051593E-2</v>
      </c>
      <c r="P60" s="28"/>
      <c r="Q60" s="30">
        <f t="shared" si="12"/>
        <v>28152.245000000003</v>
      </c>
    </row>
    <row r="61" spans="1:32">
      <c r="A61" s="28" t="s">
        <v>34</v>
      </c>
      <c r="B61" s="28"/>
      <c r="C61" s="29">
        <v>43380.597999999998</v>
      </c>
      <c r="D61" s="29"/>
      <c r="E61" s="28">
        <f t="shared" si="9"/>
        <v>1868.0016922342504</v>
      </c>
      <c r="F61" s="28">
        <f t="shared" si="10"/>
        <v>1868</v>
      </c>
      <c r="G61" s="28">
        <f t="shared" si="7"/>
        <v>4.611999996996019E-3</v>
      </c>
      <c r="H61" s="28"/>
      <c r="I61" s="28">
        <f t="shared" si="13"/>
        <v>4.611999996996019E-3</v>
      </c>
      <c r="J61" s="28"/>
      <c r="K61" s="28"/>
      <c r="L61" s="28"/>
      <c r="M61" s="28"/>
      <c r="N61" s="28"/>
      <c r="O61" s="28">
        <f t="shared" ca="1" si="11"/>
        <v>3.8393702803888041E-2</v>
      </c>
      <c r="P61" s="28"/>
      <c r="Q61" s="30">
        <f t="shared" si="12"/>
        <v>28362.097999999998</v>
      </c>
      <c r="AA61" t="s">
        <v>30</v>
      </c>
      <c r="AB61">
        <v>7</v>
      </c>
      <c r="AD61" t="s">
        <v>31</v>
      </c>
      <c r="AF61" t="s">
        <v>29</v>
      </c>
    </row>
    <row r="62" spans="1:32">
      <c r="A62" s="28" t="s">
        <v>35</v>
      </c>
      <c r="B62" s="28"/>
      <c r="C62" s="29">
        <v>43492.339</v>
      </c>
      <c r="D62" s="29"/>
      <c r="E62" s="28">
        <f t="shared" si="9"/>
        <v>1909.0016808597363</v>
      </c>
      <c r="F62" s="28">
        <f t="shared" si="10"/>
        <v>1909</v>
      </c>
      <c r="G62" s="28">
        <f t="shared" si="7"/>
        <v>4.5809999937773682E-3</v>
      </c>
      <c r="H62" s="28"/>
      <c r="I62" s="28">
        <f t="shared" si="13"/>
        <v>4.5809999937773682E-3</v>
      </c>
      <c r="J62" s="28"/>
      <c r="K62" s="28"/>
      <c r="L62" s="28"/>
      <c r="M62" s="28"/>
      <c r="N62" s="28"/>
      <c r="O62" s="28">
        <f t="shared" ca="1" si="11"/>
        <v>3.8243805293723031E-2</v>
      </c>
      <c r="P62" s="28"/>
      <c r="Q62" s="30">
        <f t="shared" si="12"/>
        <v>28473.839</v>
      </c>
      <c r="AA62" t="s">
        <v>30</v>
      </c>
      <c r="AB62">
        <v>7</v>
      </c>
      <c r="AD62" t="s">
        <v>31</v>
      </c>
      <c r="AF62" t="s">
        <v>29</v>
      </c>
    </row>
    <row r="63" spans="1:32">
      <c r="A63" s="28" t="s">
        <v>35</v>
      </c>
      <c r="B63" s="28"/>
      <c r="C63" s="29">
        <v>43492.343000000001</v>
      </c>
      <c r="D63" s="29"/>
      <c r="E63" s="28">
        <f t="shared" si="9"/>
        <v>1909.0031485390532</v>
      </c>
      <c r="F63" s="28">
        <f t="shared" si="10"/>
        <v>1909</v>
      </c>
      <c r="G63" s="28">
        <f t="shared" si="7"/>
        <v>8.5809999945922755E-3</v>
      </c>
      <c r="H63" s="28"/>
      <c r="I63" s="28">
        <f t="shared" si="13"/>
        <v>8.5809999945922755E-3</v>
      </c>
      <c r="J63" s="28"/>
      <c r="K63" s="28"/>
      <c r="L63" s="28"/>
      <c r="M63" s="28"/>
      <c r="N63" s="28"/>
      <c r="O63" s="28">
        <f t="shared" ca="1" si="11"/>
        <v>3.8243805293723031E-2</v>
      </c>
      <c r="P63" s="28"/>
      <c r="Q63" s="30">
        <f t="shared" si="12"/>
        <v>28473.843000000001</v>
      </c>
      <c r="AA63" t="s">
        <v>30</v>
      </c>
      <c r="AB63">
        <v>5</v>
      </c>
      <c r="AD63" t="s">
        <v>27</v>
      </c>
      <c r="AF63" t="s">
        <v>29</v>
      </c>
    </row>
    <row r="64" spans="1:32">
      <c r="A64" s="28" t="s">
        <v>35</v>
      </c>
      <c r="B64" s="28"/>
      <c r="C64" s="29">
        <v>43552.290999999997</v>
      </c>
      <c r="D64" s="29"/>
      <c r="E64" s="28">
        <f t="shared" si="9"/>
        <v>1930.9992584550237</v>
      </c>
      <c r="F64" s="28">
        <f t="shared" si="10"/>
        <v>1931</v>
      </c>
      <c r="G64" s="28">
        <f t="shared" si="7"/>
        <v>-2.0210000075167045E-3</v>
      </c>
      <c r="H64" s="28"/>
      <c r="I64" s="28">
        <f t="shared" si="13"/>
        <v>-2.0210000075167045E-3</v>
      </c>
      <c r="J64" s="28"/>
      <c r="K64" s="28"/>
      <c r="L64" s="28"/>
      <c r="M64" s="28"/>
      <c r="N64" s="28"/>
      <c r="O64" s="28">
        <f t="shared" ca="1" si="11"/>
        <v>3.8163372483390592E-2</v>
      </c>
      <c r="P64" s="28"/>
      <c r="Q64" s="30">
        <f t="shared" si="12"/>
        <v>28533.790999999997</v>
      </c>
      <c r="AA64" t="s">
        <v>30</v>
      </c>
      <c r="AB64">
        <v>7</v>
      </c>
      <c r="AD64" t="s">
        <v>31</v>
      </c>
      <c r="AF64" t="s">
        <v>29</v>
      </c>
    </row>
    <row r="65" spans="1:32">
      <c r="A65" s="31" t="s">
        <v>36</v>
      </c>
      <c r="B65" s="31"/>
      <c r="C65" s="32">
        <v>43767.601999999999</v>
      </c>
      <c r="D65" s="32"/>
      <c r="E65" s="31">
        <f t="shared" si="9"/>
        <v>2010.0011337822707</v>
      </c>
      <c r="F65" s="28">
        <f t="shared" si="10"/>
        <v>2010</v>
      </c>
      <c r="G65" s="28">
        <f t="shared" si="7"/>
        <v>3.0899999983375892E-3</v>
      </c>
      <c r="H65" s="28"/>
      <c r="I65" s="28">
        <f t="shared" si="13"/>
        <v>3.0899999983375892E-3</v>
      </c>
      <c r="J65" s="28"/>
      <c r="K65" s="28"/>
      <c r="L65" s="28"/>
      <c r="M65" s="28"/>
      <c r="N65" s="28"/>
      <c r="O65" s="28">
        <f t="shared" ca="1" si="11"/>
        <v>3.7874545573560452E-2</v>
      </c>
      <c r="P65" s="28"/>
      <c r="Q65" s="30">
        <f t="shared" si="12"/>
        <v>28749.101999999999</v>
      </c>
      <c r="AA65" t="s">
        <v>30</v>
      </c>
      <c r="AB65">
        <v>9</v>
      </c>
      <c r="AD65" t="s">
        <v>31</v>
      </c>
      <c r="AF65" t="s">
        <v>29</v>
      </c>
    </row>
    <row r="66" spans="1:32">
      <c r="A66" s="31" t="s">
        <v>37</v>
      </c>
      <c r="B66" s="31"/>
      <c r="C66" s="32">
        <v>43920.222999999998</v>
      </c>
      <c r="D66" s="32"/>
      <c r="E66" s="31">
        <f t="shared" si="9"/>
        <v>2066.0008050221036</v>
      </c>
      <c r="F66" s="28">
        <f t="shared" si="10"/>
        <v>2066</v>
      </c>
      <c r="G66" s="28">
        <f t="shared" si="7"/>
        <v>2.1939999933238141E-3</v>
      </c>
      <c r="H66" s="28"/>
      <c r="I66" s="28">
        <f t="shared" si="13"/>
        <v>2.1939999933238141E-3</v>
      </c>
      <c r="J66" s="28"/>
      <c r="K66" s="28"/>
      <c r="L66" s="28"/>
      <c r="M66" s="28"/>
      <c r="N66" s="28"/>
      <c r="O66" s="28">
        <f t="shared" ca="1" si="11"/>
        <v>3.7669807510896047E-2</v>
      </c>
      <c r="P66" s="28"/>
      <c r="Q66" s="30">
        <f t="shared" si="12"/>
        <v>28901.722999999998</v>
      </c>
      <c r="AA66" t="s">
        <v>30</v>
      </c>
      <c r="AB66">
        <v>10</v>
      </c>
      <c r="AD66" t="s">
        <v>31</v>
      </c>
      <c r="AF66" t="s">
        <v>29</v>
      </c>
    </row>
    <row r="67" spans="1:32">
      <c r="A67" s="31" t="s">
        <v>38</v>
      </c>
      <c r="B67" s="31"/>
      <c r="C67" s="32">
        <v>44195.483999999997</v>
      </c>
      <c r="D67" s="32"/>
      <c r="E67" s="31">
        <f t="shared" si="9"/>
        <v>2166.9995241049796</v>
      </c>
      <c r="F67" s="28">
        <f t="shared" si="10"/>
        <v>2167</v>
      </c>
      <c r="G67" s="28">
        <f t="shared" si="7"/>
        <v>-1.2970000025234185E-3</v>
      </c>
      <c r="H67" s="28"/>
      <c r="I67" s="28">
        <f t="shared" si="13"/>
        <v>-1.2970000025234185E-3</v>
      </c>
      <c r="J67" s="28"/>
      <c r="K67" s="28"/>
      <c r="L67" s="28"/>
      <c r="M67" s="28"/>
      <c r="N67" s="28"/>
      <c r="O67" s="28">
        <f t="shared" ca="1" si="11"/>
        <v>3.7300547790733468E-2</v>
      </c>
      <c r="P67" s="28"/>
      <c r="Q67" s="30">
        <f t="shared" si="12"/>
        <v>29176.983999999997</v>
      </c>
      <c r="AA67" t="s">
        <v>30</v>
      </c>
      <c r="AB67">
        <v>6</v>
      </c>
      <c r="AD67" t="s">
        <v>31</v>
      </c>
      <c r="AF67" t="s">
        <v>29</v>
      </c>
    </row>
    <row r="68" spans="1:32">
      <c r="A68" s="31" t="s">
        <v>38</v>
      </c>
      <c r="B68" s="31"/>
      <c r="C68" s="32">
        <v>44206.396000000001</v>
      </c>
      <c r="D68" s="32"/>
      <c r="E68" s="31">
        <f t="shared" si="9"/>
        <v>2171.0033532803177</v>
      </c>
      <c r="F68" s="28">
        <f t="shared" si="10"/>
        <v>2171</v>
      </c>
      <c r="G68" s="28">
        <f t="shared" si="7"/>
        <v>9.1390000015962869E-3</v>
      </c>
      <c r="H68" s="28"/>
      <c r="I68" s="28">
        <f t="shared" si="13"/>
        <v>9.1390000015962869E-3</v>
      </c>
      <c r="J68" s="28"/>
      <c r="K68" s="28"/>
      <c r="L68" s="28"/>
      <c r="M68" s="28"/>
      <c r="N68" s="28"/>
      <c r="O68" s="28">
        <f t="shared" ca="1" si="11"/>
        <v>3.728592364340029E-2</v>
      </c>
      <c r="P68" s="28"/>
      <c r="Q68" s="30">
        <f t="shared" si="12"/>
        <v>29187.896000000001</v>
      </c>
      <c r="AA68" t="s">
        <v>30</v>
      </c>
      <c r="AB68">
        <v>7</v>
      </c>
      <c r="AD68" t="s">
        <v>31</v>
      </c>
      <c r="AF68" t="s">
        <v>29</v>
      </c>
    </row>
    <row r="69" spans="1:32">
      <c r="A69" s="31" t="s">
        <v>39</v>
      </c>
      <c r="B69" s="31"/>
      <c r="C69" s="32">
        <v>44582.504000000001</v>
      </c>
      <c r="D69" s="32"/>
      <c r="E69" s="31">
        <f t="shared" si="9"/>
        <v>2309.0048363702672</v>
      </c>
      <c r="F69" s="28">
        <f t="shared" si="10"/>
        <v>2309</v>
      </c>
      <c r="G69" s="28">
        <f t="shared" si="7"/>
        <v>1.3181000002077781E-2</v>
      </c>
      <c r="H69" s="28"/>
      <c r="I69" s="28">
        <f t="shared" si="13"/>
        <v>1.3181000002077781E-2</v>
      </c>
      <c r="J69" s="28"/>
      <c r="K69" s="28"/>
      <c r="L69" s="28"/>
      <c r="M69" s="28"/>
      <c r="N69" s="28"/>
      <c r="O69" s="28">
        <f t="shared" ca="1" si="11"/>
        <v>3.6781390560405872E-2</v>
      </c>
      <c r="P69" s="28"/>
      <c r="Q69" s="30">
        <f t="shared" si="12"/>
        <v>29564.004000000001</v>
      </c>
      <c r="AA69" t="s">
        <v>30</v>
      </c>
      <c r="AB69">
        <v>6</v>
      </c>
      <c r="AD69" t="s">
        <v>31</v>
      </c>
      <c r="AF69" t="s">
        <v>29</v>
      </c>
    </row>
    <row r="70" spans="1:32">
      <c r="A70" s="57" t="s">
        <v>255</v>
      </c>
      <c r="B70" s="58" t="s">
        <v>66</v>
      </c>
      <c r="C70" s="60">
        <v>44598.856</v>
      </c>
      <c r="D70" s="60" t="s">
        <v>102</v>
      </c>
      <c r="E70" s="31">
        <f t="shared" si="9"/>
        <v>2315.0047094160059</v>
      </c>
      <c r="F70" s="28">
        <f t="shared" si="10"/>
        <v>2315</v>
      </c>
      <c r="G70" s="28">
        <f t="shared" ref="G70:G101" si="14">+C70-(C$7+F70*C$8)</f>
        <v>1.2835000001359731E-2</v>
      </c>
      <c r="H70" s="28"/>
      <c r="I70" s="28">
        <f t="shared" si="13"/>
        <v>1.2835000001359731E-2</v>
      </c>
      <c r="K70" s="28"/>
      <c r="L70" s="28"/>
      <c r="M70" s="28"/>
      <c r="O70" s="28">
        <f t="shared" ca="1" si="11"/>
        <v>3.6759454339406118E-2</v>
      </c>
      <c r="P70" s="28"/>
      <c r="Q70" s="30">
        <f t="shared" si="12"/>
        <v>29580.356</v>
      </c>
    </row>
    <row r="71" spans="1:32">
      <c r="A71" s="31" t="s">
        <v>39</v>
      </c>
      <c r="B71" s="31"/>
      <c r="C71" s="32">
        <v>44612.472999999998</v>
      </c>
      <c r="D71" s="32"/>
      <c r="E71" s="31">
        <f t="shared" si="9"/>
        <v>2320.0010567291065</v>
      </c>
      <c r="F71" s="28">
        <f t="shared" si="10"/>
        <v>2320</v>
      </c>
      <c r="G71" s="28">
        <f t="shared" si="14"/>
        <v>2.8800000000046566E-3</v>
      </c>
      <c r="H71" s="28"/>
      <c r="I71" s="28">
        <f t="shared" si="13"/>
        <v>2.8800000000046566E-3</v>
      </c>
      <c r="J71" s="28"/>
      <c r="K71" s="28"/>
      <c r="L71" s="28"/>
      <c r="M71" s="28"/>
      <c r="N71" s="28"/>
      <c r="O71" s="28">
        <f t="shared" ca="1" si="11"/>
        <v>3.6741174155239656E-2</v>
      </c>
      <c r="P71" s="28"/>
      <c r="Q71" s="30">
        <f t="shared" si="12"/>
        <v>29593.972999999998</v>
      </c>
      <c r="AA71" t="s">
        <v>30</v>
      </c>
      <c r="AB71">
        <v>6</v>
      </c>
      <c r="AD71" t="s">
        <v>31</v>
      </c>
      <c r="AF71" t="s">
        <v>29</v>
      </c>
    </row>
    <row r="72" spans="1:32">
      <c r="A72" s="31" t="s">
        <v>40</v>
      </c>
      <c r="B72" s="31"/>
      <c r="C72" s="32">
        <v>44664.266000000003</v>
      </c>
      <c r="D72" s="32"/>
      <c r="E72" s="31">
        <f t="shared" si="9"/>
        <v>2339.0049354386219</v>
      </c>
      <c r="F72" s="28">
        <f t="shared" si="10"/>
        <v>2339</v>
      </c>
      <c r="G72" s="28">
        <f t="shared" si="14"/>
        <v>1.3450999998894986E-2</v>
      </c>
      <c r="H72" s="28"/>
      <c r="I72" s="28">
        <f t="shared" si="13"/>
        <v>1.3450999998894986E-2</v>
      </c>
      <c r="J72" s="28"/>
      <c r="K72" s="28"/>
      <c r="L72" s="28"/>
      <c r="M72" s="28"/>
      <c r="O72" s="28">
        <f t="shared" ca="1" si="11"/>
        <v>3.6671709455407084E-2</v>
      </c>
      <c r="P72" s="28"/>
      <c r="Q72" s="30">
        <f t="shared" si="12"/>
        <v>29645.766000000003</v>
      </c>
      <c r="AA72" t="s">
        <v>30</v>
      </c>
      <c r="AF72" t="s">
        <v>41</v>
      </c>
    </row>
    <row r="73" spans="1:32">
      <c r="A73" s="31" t="s">
        <v>42</v>
      </c>
      <c r="B73" s="31"/>
      <c r="C73" s="32">
        <v>44969.506999999998</v>
      </c>
      <c r="D73" s="32"/>
      <c r="E73" s="31">
        <f t="shared" si="9"/>
        <v>2451.0039109984568</v>
      </c>
      <c r="F73" s="28">
        <f t="shared" si="10"/>
        <v>2451</v>
      </c>
      <c r="G73" s="28">
        <f t="shared" si="14"/>
        <v>1.0658999992301688E-2</v>
      </c>
      <c r="H73" s="28"/>
      <c r="I73" s="28">
        <f t="shared" si="13"/>
        <v>1.0658999992301688E-2</v>
      </c>
      <c r="J73" s="28"/>
      <c r="K73" s="28"/>
      <c r="L73" s="28"/>
      <c r="M73" s="28"/>
      <c r="N73" s="28"/>
      <c r="O73" s="28">
        <f t="shared" ca="1" si="11"/>
        <v>3.6262233330078282E-2</v>
      </c>
      <c r="P73" s="28"/>
      <c r="Q73" s="30">
        <f t="shared" si="12"/>
        <v>29951.006999999998</v>
      </c>
      <c r="AA73" t="s">
        <v>30</v>
      </c>
      <c r="AB73">
        <v>8</v>
      </c>
      <c r="AD73" t="s">
        <v>31</v>
      </c>
      <c r="AF73" t="s">
        <v>29</v>
      </c>
    </row>
    <row r="74" spans="1:32">
      <c r="A74" s="31" t="s">
        <v>43</v>
      </c>
      <c r="B74" s="31"/>
      <c r="C74" s="32">
        <v>45236.588000000003</v>
      </c>
      <c r="D74" s="32"/>
      <c r="E74" s="31">
        <f t="shared" si="9"/>
        <v>2549.0012258791494</v>
      </c>
      <c r="F74" s="28">
        <f t="shared" si="10"/>
        <v>2549</v>
      </c>
      <c r="G74" s="28">
        <f t="shared" si="14"/>
        <v>3.3410000032745302E-3</v>
      </c>
      <c r="H74" s="28"/>
      <c r="I74" s="28">
        <f t="shared" si="13"/>
        <v>3.3410000032745302E-3</v>
      </c>
      <c r="J74" s="28"/>
      <c r="K74" s="28"/>
      <c r="L74" s="28"/>
      <c r="M74" s="28"/>
      <c r="N74" s="28"/>
      <c r="O74" s="28">
        <f t="shared" ca="1" si="11"/>
        <v>3.5903941720415576E-2</v>
      </c>
      <c r="P74" s="28"/>
      <c r="Q74" s="30">
        <f t="shared" si="12"/>
        <v>30218.088000000003</v>
      </c>
      <c r="AA74" t="s">
        <v>30</v>
      </c>
      <c r="AB74">
        <v>6</v>
      </c>
      <c r="AD74" t="s">
        <v>31</v>
      </c>
      <c r="AF74" t="s">
        <v>29</v>
      </c>
    </row>
    <row r="75" spans="1:32">
      <c r="A75" s="31" t="s">
        <v>44</v>
      </c>
      <c r="B75" s="31"/>
      <c r="C75" s="32">
        <v>45356.508000000002</v>
      </c>
      <c r="D75" s="32"/>
      <c r="E75" s="31">
        <f t="shared" si="9"/>
        <v>2593.0022517869911</v>
      </c>
      <c r="F75" s="28">
        <f t="shared" si="10"/>
        <v>2593</v>
      </c>
      <c r="G75" s="28">
        <f t="shared" si="14"/>
        <v>6.1369999966700561E-3</v>
      </c>
      <c r="H75" s="28"/>
      <c r="I75" s="28">
        <f t="shared" si="13"/>
        <v>6.1369999966700561E-3</v>
      </c>
      <c r="J75" s="28"/>
      <c r="K75" s="28"/>
      <c r="L75" s="28"/>
      <c r="M75" s="28"/>
      <c r="N75" s="28"/>
      <c r="O75" s="28">
        <f t="shared" ca="1" si="11"/>
        <v>3.5743076099750692E-2</v>
      </c>
      <c r="P75" s="28"/>
      <c r="Q75" s="30">
        <f t="shared" si="12"/>
        <v>30338.008000000002</v>
      </c>
      <c r="AA75" t="s">
        <v>30</v>
      </c>
      <c r="AB75">
        <v>6</v>
      </c>
      <c r="AD75" t="s">
        <v>31</v>
      </c>
      <c r="AF75" t="s">
        <v>29</v>
      </c>
    </row>
    <row r="76" spans="1:32">
      <c r="A76" s="31" t="s">
        <v>44</v>
      </c>
      <c r="B76" s="31"/>
      <c r="C76" s="32">
        <v>45356.514999999999</v>
      </c>
      <c r="D76" s="32"/>
      <c r="E76" s="31">
        <f t="shared" si="9"/>
        <v>2593.004820225794</v>
      </c>
      <c r="F76" s="28">
        <f t="shared" si="10"/>
        <v>2593</v>
      </c>
      <c r="G76" s="28">
        <f t="shared" si="14"/>
        <v>1.3136999994458165E-2</v>
      </c>
      <c r="H76" s="28"/>
      <c r="I76" s="28">
        <f t="shared" si="13"/>
        <v>1.3136999994458165E-2</v>
      </c>
      <c r="J76" s="28"/>
      <c r="K76" s="28"/>
      <c r="L76" s="28"/>
      <c r="M76" s="28"/>
      <c r="N76" s="28"/>
      <c r="O76" s="28">
        <f t="shared" ca="1" si="11"/>
        <v>3.5743076099750692E-2</v>
      </c>
      <c r="P76" s="28"/>
      <c r="Q76" s="30">
        <f t="shared" si="12"/>
        <v>30338.014999999999</v>
      </c>
      <c r="AA76" t="s">
        <v>30</v>
      </c>
      <c r="AB76">
        <v>6</v>
      </c>
      <c r="AD76" t="s">
        <v>45</v>
      </c>
      <c r="AF76" t="s">
        <v>29</v>
      </c>
    </row>
    <row r="77" spans="1:32">
      <c r="A77" s="31" t="s">
        <v>46</v>
      </c>
      <c r="B77" s="31"/>
      <c r="C77" s="32">
        <v>45574.542000000001</v>
      </c>
      <c r="D77" s="32"/>
      <c r="E77" s="31">
        <f t="shared" si="9"/>
        <v>2673.0032498089263</v>
      </c>
      <c r="F77" s="28">
        <f t="shared" si="10"/>
        <v>2673</v>
      </c>
      <c r="G77" s="28">
        <f t="shared" si="14"/>
        <v>8.8570000007166527E-3</v>
      </c>
      <c r="H77" s="28"/>
      <c r="I77" s="28">
        <f t="shared" si="13"/>
        <v>8.8570000007166527E-3</v>
      </c>
      <c r="J77" s="28"/>
      <c r="K77" s="28"/>
      <c r="L77" s="28"/>
      <c r="M77" s="28"/>
      <c r="N77" s="28"/>
      <c r="O77" s="28">
        <f t="shared" ca="1" si="11"/>
        <v>3.5450593153087261E-2</v>
      </c>
      <c r="P77" s="28"/>
      <c r="Q77" s="30">
        <f t="shared" si="12"/>
        <v>30556.042000000001</v>
      </c>
      <c r="AA77" t="s">
        <v>30</v>
      </c>
      <c r="AB77">
        <v>6</v>
      </c>
      <c r="AD77" t="s">
        <v>31</v>
      </c>
      <c r="AF77" t="s">
        <v>29</v>
      </c>
    </row>
    <row r="78" spans="1:32">
      <c r="A78" s="31" t="s">
        <v>40</v>
      </c>
      <c r="B78" s="31"/>
      <c r="C78" s="32">
        <v>45623.595000000001</v>
      </c>
      <c r="D78" s="32"/>
      <c r="E78" s="31">
        <f t="shared" si="9"/>
        <v>2691.0017681866561</v>
      </c>
      <c r="F78" s="28">
        <f t="shared" si="10"/>
        <v>2691</v>
      </c>
      <c r="G78" s="28">
        <f t="shared" si="14"/>
        <v>4.819000001589302E-3</v>
      </c>
      <c r="H78" s="28"/>
      <c r="I78" s="28">
        <f t="shared" si="13"/>
        <v>4.819000001589302E-3</v>
      </c>
      <c r="J78" s="28"/>
      <c r="K78" s="28"/>
      <c r="L78" s="28"/>
      <c r="M78" s="28"/>
      <c r="O78" s="28">
        <f t="shared" ca="1" si="11"/>
        <v>3.5384784490087987E-2</v>
      </c>
      <c r="P78" s="28"/>
      <c r="Q78" s="30">
        <f t="shared" si="12"/>
        <v>30605.095000000001</v>
      </c>
      <c r="AA78" t="s">
        <v>30</v>
      </c>
      <c r="AF78" t="s">
        <v>41</v>
      </c>
    </row>
    <row r="79" spans="1:32">
      <c r="A79" s="31" t="s">
        <v>40</v>
      </c>
      <c r="B79" s="31"/>
      <c r="C79" s="32">
        <v>45623.595999999998</v>
      </c>
      <c r="D79" s="32"/>
      <c r="E79" s="31">
        <f t="shared" si="9"/>
        <v>2691.0021351064838</v>
      </c>
      <c r="F79" s="28">
        <f t="shared" si="10"/>
        <v>2691</v>
      </c>
      <c r="G79" s="28">
        <f t="shared" si="14"/>
        <v>5.81899999815505E-3</v>
      </c>
      <c r="H79" s="28"/>
      <c r="I79" s="28">
        <f t="shared" si="13"/>
        <v>5.81899999815505E-3</v>
      </c>
      <c r="J79" s="28"/>
      <c r="K79" s="28"/>
      <c r="L79" s="28"/>
      <c r="M79" s="28"/>
      <c r="O79" s="28">
        <f t="shared" ca="1" si="11"/>
        <v>3.5384784490087987E-2</v>
      </c>
      <c r="P79" s="28"/>
      <c r="Q79" s="30">
        <f t="shared" si="12"/>
        <v>30605.095999999998</v>
      </c>
      <c r="AA79" t="s">
        <v>30</v>
      </c>
      <c r="AF79" t="s">
        <v>41</v>
      </c>
    </row>
    <row r="80" spans="1:32">
      <c r="A80" s="31" t="s">
        <v>40</v>
      </c>
      <c r="B80" s="31"/>
      <c r="C80" s="32">
        <v>45672.656999999999</v>
      </c>
      <c r="D80" s="32"/>
      <c r="E80" s="31">
        <f t="shared" si="9"/>
        <v>2709.0035888428474</v>
      </c>
      <c r="F80" s="28">
        <f t="shared" si="10"/>
        <v>2709</v>
      </c>
      <c r="G80" s="28">
        <f t="shared" si="14"/>
        <v>9.7809999933815561E-3</v>
      </c>
      <c r="H80" s="28"/>
      <c r="I80" s="28">
        <f t="shared" si="13"/>
        <v>9.7809999933815561E-3</v>
      </c>
      <c r="J80" s="28"/>
      <c r="K80" s="28"/>
      <c r="L80" s="28"/>
      <c r="M80" s="28"/>
      <c r="O80" s="28">
        <f t="shared" ca="1" si="11"/>
        <v>3.5318975827088712E-2</v>
      </c>
      <c r="P80" s="28"/>
      <c r="Q80" s="30">
        <f t="shared" si="12"/>
        <v>30654.156999999999</v>
      </c>
      <c r="AA80" t="s">
        <v>30</v>
      </c>
      <c r="AF80" t="s">
        <v>41</v>
      </c>
    </row>
    <row r="81" spans="1:32">
      <c r="A81" s="31" t="s">
        <v>47</v>
      </c>
      <c r="B81" s="31"/>
      <c r="C81" s="32">
        <v>45705.360999999997</v>
      </c>
      <c r="D81" s="32"/>
      <c r="E81" s="31">
        <f t="shared" si="9"/>
        <v>2721.0033349343248</v>
      </c>
      <c r="F81" s="28">
        <f t="shared" si="10"/>
        <v>2721</v>
      </c>
      <c r="G81" s="28">
        <f t="shared" si="14"/>
        <v>9.0889999919454567E-3</v>
      </c>
      <c r="H81" s="28"/>
      <c r="I81" s="28">
        <f t="shared" si="13"/>
        <v>9.0889999919454567E-3</v>
      </c>
      <c r="J81" s="28"/>
      <c r="K81" s="28"/>
      <c r="L81" s="28"/>
      <c r="M81" s="28"/>
      <c r="N81" s="28"/>
      <c r="O81" s="28">
        <f t="shared" ca="1" si="11"/>
        <v>3.5275103385089199E-2</v>
      </c>
      <c r="P81" s="28"/>
      <c r="Q81" s="30">
        <f t="shared" si="12"/>
        <v>30686.860999999997</v>
      </c>
      <c r="AA81" t="s">
        <v>30</v>
      </c>
      <c r="AB81">
        <v>13</v>
      </c>
      <c r="AD81" t="s">
        <v>27</v>
      </c>
      <c r="AF81" t="s">
        <v>29</v>
      </c>
    </row>
    <row r="82" spans="1:32">
      <c r="A82" s="31" t="s">
        <v>48</v>
      </c>
      <c r="B82" s="31"/>
      <c r="C82" s="32">
        <v>46002.421999999999</v>
      </c>
      <c r="D82" s="32"/>
      <c r="E82" s="31">
        <f t="shared" si="9"/>
        <v>2830.0009062919767</v>
      </c>
      <c r="F82" s="28">
        <f t="shared" si="10"/>
        <v>2830</v>
      </c>
      <c r="G82" s="28">
        <f t="shared" si="14"/>
        <v>2.4699999994481914E-3</v>
      </c>
      <c r="H82" s="28"/>
      <c r="I82" s="28">
        <f t="shared" si="13"/>
        <v>2.4699999994481914E-3</v>
      </c>
      <c r="J82" s="28"/>
      <c r="K82" s="28"/>
      <c r="L82" s="28"/>
      <c r="M82" s="28"/>
      <c r="N82" s="28"/>
      <c r="O82" s="28">
        <f t="shared" ca="1" si="11"/>
        <v>3.4876595370260277E-2</v>
      </c>
      <c r="P82" s="28"/>
      <c r="Q82" s="30">
        <f t="shared" si="12"/>
        <v>30983.921999999999</v>
      </c>
      <c r="AA82" t="s">
        <v>30</v>
      </c>
      <c r="AB82">
        <v>8</v>
      </c>
      <c r="AD82" t="s">
        <v>31</v>
      </c>
      <c r="AF82" t="s">
        <v>29</v>
      </c>
    </row>
    <row r="83" spans="1:32">
      <c r="A83" s="31" t="s">
        <v>48</v>
      </c>
      <c r="B83" s="31"/>
      <c r="C83" s="32">
        <v>46032.404999999999</v>
      </c>
      <c r="D83" s="32"/>
      <c r="E83" s="31">
        <f t="shared" si="9"/>
        <v>2841.0022635284245</v>
      </c>
      <c r="F83" s="28">
        <f t="shared" si="10"/>
        <v>2841</v>
      </c>
      <c r="G83" s="28">
        <f t="shared" si="14"/>
        <v>6.1690000002272427E-3</v>
      </c>
      <c r="H83" s="28"/>
      <c r="I83" s="28">
        <f t="shared" si="13"/>
        <v>6.1690000002272427E-3</v>
      </c>
      <c r="J83" s="28"/>
      <c r="K83" s="28"/>
      <c r="L83" s="28"/>
      <c r="M83" s="28"/>
      <c r="N83" s="28"/>
      <c r="O83" s="28">
        <f t="shared" ca="1" si="11"/>
        <v>3.4836378965094054E-2</v>
      </c>
      <c r="P83" s="28"/>
      <c r="Q83" s="30">
        <f t="shared" si="12"/>
        <v>31013.904999999999</v>
      </c>
      <c r="AA83" t="s">
        <v>30</v>
      </c>
      <c r="AB83">
        <v>8</v>
      </c>
      <c r="AD83" t="s">
        <v>31</v>
      </c>
      <c r="AF83" t="s">
        <v>29</v>
      </c>
    </row>
    <row r="84" spans="1:32">
      <c r="A84" s="31" t="s">
        <v>49</v>
      </c>
      <c r="B84" s="31"/>
      <c r="C84" s="32">
        <v>46438.499000000003</v>
      </c>
      <c r="D84" s="32"/>
      <c r="E84" s="31">
        <f t="shared" si="9"/>
        <v>2990.0062046143107</v>
      </c>
      <c r="F84" s="28">
        <f t="shared" si="10"/>
        <v>2990</v>
      </c>
      <c r="G84" s="28">
        <f t="shared" si="14"/>
        <v>1.6909999998460989E-2</v>
      </c>
      <c r="H84" s="28"/>
      <c r="I84" s="28">
        <f t="shared" si="13"/>
        <v>1.6909999998460989E-2</v>
      </c>
      <c r="J84" s="28"/>
      <c r="K84" s="28"/>
      <c r="L84" s="28"/>
      <c r="M84" s="28"/>
      <c r="O84" s="28">
        <f t="shared" ca="1" si="11"/>
        <v>3.4291629476933413E-2</v>
      </c>
      <c r="P84" s="28"/>
      <c r="Q84" s="30">
        <f t="shared" si="12"/>
        <v>31419.999000000003</v>
      </c>
      <c r="AA84" t="s">
        <v>30</v>
      </c>
      <c r="AF84" t="s">
        <v>41</v>
      </c>
    </row>
    <row r="85" spans="1:32">
      <c r="A85" s="31" t="s">
        <v>50</v>
      </c>
      <c r="B85" s="31"/>
      <c r="C85" s="32">
        <v>46746.466999999997</v>
      </c>
      <c r="D85" s="32"/>
      <c r="E85" s="31">
        <f t="shared" ref="E85:E116" si="15">+(C85-C$7)/C$8</f>
        <v>3103.0057705481504</v>
      </c>
      <c r="F85" s="28">
        <f t="shared" ref="F85:F116" si="16">ROUND(2*E85,0)/2</f>
        <v>3103</v>
      </c>
      <c r="G85" s="28">
        <f t="shared" si="14"/>
        <v>1.5726999998150859E-2</v>
      </c>
      <c r="H85" s="28"/>
      <c r="I85" s="28">
        <f t="shared" si="13"/>
        <v>1.5726999998150859E-2</v>
      </c>
      <c r="J85" s="28"/>
      <c r="K85" s="28"/>
      <c r="L85" s="28"/>
      <c r="M85" s="28"/>
      <c r="N85" s="28"/>
      <c r="O85" s="28">
        <f t="shared" ref="O85:O116" ca="1" si="17">+C$11+C$12*F85</f>
        <v>3.3878497314771314E-2</v>
      </c>
      <c r="P85" s="28"/>
      <c r="Q85" s="30">
        <f t="shared" ref="Q85:Q116" si="18">+C85-15018.5</f>
        <v>31727.966999999997</v>
      </c>
      <c r="AA85" t="s">
        <v>30</v>
      </c>
      <c r="AB85">
        <v>6</v>
      </c>
      <c r="AD85" t="s">
        <v>31</v>
      </c>
      <c r="AF85" t="s">
        <v>29</v>
      </c>
    </row>
    <row r="86" spans="1:32">
      <c r="A86" s="57" t="s">
        <v>255</v>
      </c>
      <c r="B86" s="58" t="s">
        <v>66</v>
      </c>
      <c r="C86" s="60">
        <v>46814.603999999999</v>
      </c>
      <c r="D86" s="60" t="s">
        <v>102</v>
      </c>
      <c r="E86" s="31">
        <f t="shared" si="15"/>
        <v>3128.0065869447712</v>
      </c>
      <c r="F86" s="28">
        <f t="shared" si="16"/>
        <v>3128</v>
      </c>
      <c r="G86" s="28">
        <f t="shared" si="14"/>
        <v>1.7951999994693324E-2</v>
      </c>
      <c r="H86" s="28"/>
      <c r="I86" s="28">
        <f t="shared" si="13"/>
        <v>1.7951999994693324E-2</v>
      </c>
      <c r="K86" s="28"/>
      <c r="L86" s="28"/>
      <c r="M86" s="28"/>
      <c r="O86" s="28">
        <f t="shared" ca="1" si="17"/>
        <v>3.3787096393938995E-2</v>
      </c>
      <c r="P86" s="28"/>
      <c r="Q86" s="30">
        <f t="shared" si="18"/>
        <v>31796.103999999999</v>
      </c>
    </row>
    <row r="87" spans="1:32">
      <c r="A87" s="31" t="s">
        <v>51</v>
      </c>
      <c r="B87" s="31"/>
      <c r="C87" s="32">
        <v>47430.525999999998</v>
      </c>
      <c r="D87" s="32"/>
      <c r="E87" s="31">
        <f t="shared" si="15"/>
        <v>3354.0005819348476</v>
      </c>
      <c r="F87" s="28">
        <f t="shared" si="16"/>
        <v>3354</v>
      </c>
      <c r="G87" s="28">
        <f t="shared" si="14"/>
        <v>1.5859999984968454E-3</v>
      </c>
      <c r="H87" s="28"/>
      <c r="I87" s="28">
        <f t="shared" ref="I87:I104" si="19">G87</f>
        <v>1.5859999984968454E-3</v>
      </c>
      <c r="J87" s="28"/>
      <c r="K87" s="28"/>
      <c r="L87" s="28"/>
      <c r="M87" s="28"/>
      <c r="N87" s="28"/>
      <c r="O87" s="28">
        <f t="shared" ca="1" si="17"/>
        <v>3.2960832069614796E-2</v>
      </c>
      <c r="P87" s="28"/>
      <c r="Q87" s="30">
        <f t="shared" si="18"/>
        <v>32412.025999999998</v>
      </c>
      <c r="AA87" t="s">
        <v>30</v>
      </c>
      <c r="AB87">
        <v>6</v>
      </c>
      <c r="AD87" t="s">
        <v>31</v>
      </c>
      <c r="AF87" t="s">
        <v>29</v>
      </c>
    </row>
    <row r="88" spans="1:32">
      <c r="A88" s="31" t="s">
        <v>52</v>
      </c>
      <c r="B88" s="31"/>
      <c r="C88" s="32">
        <v>47449.606</v>
      </c>
      <c r="D88" s="32"/>
      <c r="E88" s="31">
        <f t="shared" si="15"/>
        <v>3361.0014122744215</v>
      </c>
      <c r="F88" s="28">
        <f t="shared" si="16"/>
        <v>3361</v>
      </c>
      <c r="G88" s="28">
        <f t="shared" si="14"/>
        <v>3.8490000006277114E-3</v>
      </c>
      <c r="H88" s="28"/>
      <c r="I88" s="28">
        <f t="shared" si="19"/>
        <v>3.8490000006277114E-3</v>
      </c>
      <c r="J88" s="28"/>
      <c r="K88" s="28"/>
      <c r="L88" s="28"/>
      <c r="M88" s="28"/>
      <c r="N88" s="28"/>
      <c r="O88" s="28">
        <f t="shared" ca="1" si="17"/>
        <v>3.2935239811781744E-2</v>
      </c>
      <c r="P88" s="28"/>
      <c r="Q88" s="30">
        <f t="shared" si="18"/>
        <v>32431.106</v>
      </c>
      <c r="AA88" t="s">
        <v>30</v>
      </c>
      <c r="AB88">
        <v>6</v>
      </c>
      <c r="AD88" t="s">
        <v>31</v>
      </c>
      <c r="AF88" t="s">
        <v>29</v>
      </c>
    </row>
    <row r="89" spans="1:32">
      <c r="A89" s="57" t="s">
        <v>255</v>
      </c>
      <c r="B89" s="58" t="s">
        <v>66</v>
      </c>
      <c r="C89" s="60">
        <v>47539.563999999998</v>
      </c>
      <c r="D89" s="60" t="s">
        <v>102</v>
      </c>
      <c r="E89" s="31">
        <f t="shared" si="15"/>
        <v>3394.0087862622267</v>
      </c>
      <c r="F89" s="28">
        <f t="shared" si="16"/>
        <v>3394</v>
      </c>
      <c r="G89" s="28">
        <f t="shared" si="14"/>
        <v>2.394599999388447E-2</v>
      </c>
      <c r="H89" s="28"/>
      <c r="I89" s="28">
        <f t="shared" si="19"/>
        <v>2.394599999388447E-2</v>
      </c>
      <c r="K89" s="28"/>
      <c r="L89" s="28"/>
      <c r="M89" s="28"/>
      <c r="O89" s="28">
        <f t="shared" ca="1" si="17"/>
        <v>3.2814590596283083E-2</v>
      </c>
      <c r="P89" s="28"/>
      <c r="Q89" s="30">
        <f t="shared" si="18"/>
        <v>32521.063999999998</v>
      </c>
    </row>
    <row r="90" spans="1:32">
      <c r="A90" s="31" t="s">
        <v>53</v>
      </c>
      <c r="B90" s="31"/>
      <c r="C90" s="32">
        <v>47580.434000000001</v>
      </c>
      <c r="D90" s="32"/>
      <c r="E90" s="31">
        <f t="shared" si="15"/>
        <v>3409.0047996782841</v>
      </c>
      <c r="F90" s="28">
        <f t="shared" si="16"/>
        <v>3409</v>
      </c>
      <c r="G90" s="28">
        <f t="shared" si="14"/>
        <v>1.3080999997328036E-2</v>
      </c>
      <c r="H90" s="28"/>
      <c r="I90" s="28">
        <f t="shared" si="19"/>
        <v>1.3080999997328036E-2</v>
      </c>
      <c r="J90" s="28"/>
      <c r="K90" s="28"/>
      <c r="L90" s="28"/>
      <c r="M90" s="28"/>
      <c r="N90" s="28"/>
      <c r="O90" s="28">
        <f t="shared" ca="1" si="17"/>
        <v>3.2759750043783689E-2</v>
      </c>
      <c r="P90" s="28"/>
      <c r="Q90" s="30">
        <f t="shared" si="18"/>
        <v>32561.934000000001</v>
      </c>
      <c r="AA90" t="s">
        <v>30</v>
      </c>
      <c r="AB90">
        <v>9</v>
      </c>
      <c r="AD90" t="s">
        <v>31</v>
      </c>
      <c r="AF90" t="s">
        <v>29</v>
      </c>
    </row>
    <row r="91" spans="1:32">
      <c r="A91" s="31" t="s">
        <v>53</v>
      </c>
      <c r="B91" s="31"/>
      <c r="C91" s="32">
        <v>47580.434999999998</v>
      </c>
      <c r="D91" s="32"/>
      <c r="E91" s="31">
        <f t="shared" si="15"/>
        <v>3409.0051665981123</v>
      </c>
      <c r="F91" s="28">
        <f t="shared" si="16"/>
        <v>3409</v>
      </c>
      <c r="G91" s="28">
        <f t="shared" si="14"/>
        <v>1.4080999993893784E-2</v>
      </c>
      <c r="H91" s="28"/>
      <c r="I91" s="28">
        <f t="shared" si="19"/>
        <v>1.4080999993893784E-2</v>
      </c>
      <c r="J91" s="28"/>
      <c r="K91" s="28"/>
      <c r="L91" s="28"/>
      <c r="M91" s="28"/>
      <c r="N91" s="28"/>
      <c r="O91" s="28">
        <f t="shared" ca="1" si="17"/>
        <v>3.2759750043783689E-2</v>
      </c>
      <c r="P91" s="28"/>
      <c r="Q91" s="30">
        <f t="shared" si="18"/>
        <v>32561.934999999998</v>
      </c>
      <c r="AA91" t="s">
        <v>30</v>
      </c>
      <c r="AB91">
        <v>12</v>
      </c>
      <c r="AD91" t="s">
        <v>54</v>
      </c>
      <c r="AF91" t="s">
        <v>29</v>
      </c>
    </row>
    <row r="92" spans="1:32">
      <c r="A92" s="31" t="s">
        <v>55</v>
      </c>
      <c r="B92" s="31"/>
      <c r="C92" s="32">
        <v>47858.428</v>
      </c>
      <c r="D92" s="32"/>
      <c r="E92" s="31">
        <f t="shared" si="15"/>
        <v>3511.0063106541402</v>
      </c>
      <c r="F92" s="28">
        <f t="shared" si="16"/>
        <v>3511</v>
      </c>
      <c r="G92" s="28">
        <f t="shared" si="14"/>
        <v>1.7198999994434416E-2</v>
      </c>
      <c r="H92" s="28"/>
      <c r="I92" s="28">
        <f t="shared" si="19"/>
        <v>1.7198999994434416E-2</v>
      </c>
      <c r="J92" s="28"/>
      <c r="K92" s="28"/>
      <c r="L92" s="28"/>
      <c r="M92" s="28"/>
      <c r="N92" s="28"/>
      <c r="O92" s="28">
        <f t="shared" ca="1" si="17"/>
        <v>3.2386834286787812E-2</v>
      </c>
      <c r="P92" s="28"/>
      <c r="Q92" s="30">
        <f t="shared" si="18"/>
        <v>32839.928</v>
      </c>
      <c r="AA92" t="s">
        <v>30</v>
      </c>
      <c r="AB92">
        <v>6</v>
      </c>
      <c r="AD92" t="s">
        <v>31</v>
      </c>
      <c r="AF92" t="s">
        <v>29</v>
      </c>
    </row>
    <row r="93" spans="1:32">
      <c r="A93" s="31" t="s">
        <v>56</v>
      </c>
      <c r="B93" s="31"/>
      <c r="C93" s="32">
        <v>47918.379000000001</v>
      </c>
      <c r="D93" s="32"/>
      <c r="E93" s="31">
        <f t="shared" si="15"/>
        <v>3533.0035213295996</v>
      </c>
      <c r="F93" s="28">
        <f t="shared" si="16"/>
        <v>3533</v>
      </c>
      <c r="G93" s="28">
        <f t="shared" si="14"/>
        <v>9.5969999965745956E-3</v>
      </c>
      <c r="H93" s="28"/>
      <c r="I93" s="28">
        <f t="shared" si="19"/>
        <v>9.5969999965745956E-3</v>
      </c>
      <c r="J93" s="28"/>
      <c r="K93" s="28"/>
      <c r="L93" s="28"/>
      <c r="M93" s="28"/>
      <c r="N93" s="28"/>
      <c r="O93" s="28">
        <f t="shared" ca="1" si="17"/>
        <v>3.2306401476455367E-2</v>
      </c>
      <c r="P93" s="28"/>
      <c r="Q93" s="30">
        <f t="shared" si="18"/>
        <v>32899.879000000001</v>
      </c>
      <c r="AA93" t="s">
        <v>30</v>
      </c>
      <c r="AB93">
        <v>7</v>
      </c>
      <c r="AD93" t="s">
        <v>27</v>
      </c>
      <c r="AF93" t="s">
        <v>29</v>
      </c>
    </row>
    <row r="94" spans="1:32">
      <c r="A94" s="31" t="s">
        <v>57</v>
      </c>
      <c r="B94" s="31"/>
      <c r="C94" s="32">
        <v>48305.402000000002</v>
      </c>
      <c r="D94" s="32">
        <v>6.0000000000000001E-3</v>
      </c>
      <c r="E94" s="31">
        <f t="shared" si="15"/>
        <v>3675.0099343543734</v>
      </c>
      <c r="F94" s="28">
        <f t="shared" si="16"/>
        <v>3675</v>
      </c>
      <c r="G94" s="28">
        <f t="shared" si="14"/>
        <v>2.7074999998148996E-2</v>
      </c>
      <c r="H94" s="28"/>
      <c r="I94" s="28">
        <f t="shared" si="19"/>
        <v>2.7074999998148996E-2</v>
      </c>
      <c r="J94" s="28"/>
      <c r="K94" s="28"/>
      <c r="L94" s="28"/>
      <c r="M94" s="28"/>
      <c r="N94" s="28"/>
      <c r="O94" s="28">
        <f t="shared" ca="1" si="17"/>
        <v>3.1787244246127777E-2</v>
      </c>
      <c r="P94" s="28"/>
      <c r="Q94" s="30">
        <f t="shared" si="18"/>
        <v>33286.902000000002</v>
      </c>
      <c r="AA94" t="s">
        <v>30</v>
      </c>
      <c r="AB94">
        <v>7</v>
      </c>
      <c r="AD94" t="s">
        <v>31</v>
      </c>
      <c r="AF94" t="s">
        <v>29</v>
      </c>
    </row>
    <row r="95" spans="1:32">
      <c r="A95" s="31" t="s">
        <v>58</v>
      </c>
      <c r="B95" s="31"/>
      <c r="C95" s="32">
        <v>48970.389000000003</v>
      </c>
      <c r="D95" s="32">
        <v>5.0000000000000001E-3</v>
      </c>
      <c r="E95" s="31">
        <f t="shared" si="15"/>
        <v>3919.0068507601295</v>
      </c>
      <c r="F95" s="28">
        <f t="shared" si="16"/>
        <v>3919</v>
      </c>
      <c r="G95" s="28">
        <f t="shared" si="14"/>
        <v>1.8670999997993931E-2</v>
      </c>
      <c r="H95" s="28"/>
      <c r="I95" s="28">
        <f t="shared" si="19"/>
        <v>1.8670999997993931E-2</v>
      </c>
      <c r="J95" s="28"/>
      <c r="K95" s="28"/>
      <c r="L95" s="28"/>
      <c r="M95" s="28"/>
      <c r="N95" s="28"/>
      <c r="O95" s="28">
        <f t="shared" ca="1" si="17"/>
        <v>3.089517125880431E-2</v>
      </c>
      <c r="P95" s="28"/>
      <c r="Q95" s="30">
        <f t="shared" si="18"/>
        <v>33951.889000000003</v>
      </c>
      <c r="AA95" t="s">
        <v>30</v>
      </c>
      <c r="AB95">
        <v>7</v>
      </c>
      <c r="AD95" t="s">
        <v>27</v>
      </c>
      <c r="AF95" t="s">
        <v>29</v>
      </c>
    </row>
    <row r="96" spans="1:32">
      <c r="A96" s="31" t="s">
        <v>58</v>
      </c>
      <c r="B96" s="31"/>
      <c r="C96" s="32">
        <v>49060.324999999997</v>
      </c>
      <c r="D96" s="32">
        <v>4.0000000000000001E-3</v>
      </c>
      <c r="E96" s="31">
        <f t="shared" si="15"/>
        <v>3952.0061525116926</v>
      </c>
      <c r="F96" s="28">
        <f t="shared" si="16"/>
        <v>3952</v>
      </c>
      <c r="G96" s="28">
        <f t="shared" si="14"/>
        <v>1.6767999994044658E-2</v>
      </c>
      <c r="H96" s="28"/>
      <c r="I96" s="28">
        <f t="shared" si="19"/>
        <v>1.6767999994044658E-2</v>
      </c>
      <c r="J96" s="28"/>
      <c r="K96" s="28"/>
      <c r="L96" s="28"/>
      <c r="M96" s="28"/>
      <c r="N96" s="28"/>
      <c r="O96" s="28">
        <f t="shared" ca="1" si="17"/>
        <v>3.0774522043305642E-2</v>
      </c>
      <c r="P96" s="28"/>
      <c r="Q96" s="30">
        <f t="shared" si="18"/>
        <v>34041.824999999997</v>
      </c>
      <c r="AA96" t="s">
        <v>30</v>
      </c>
      <c r="AB96">
        <v>9</v>
      </c>
      <c r="AD96" t="s">
        <v>27</v>
      </c>
      <c r="AF96" t="s">
        <v>29</v>
      </c>
    </row>
    <row r="97" spans="1:32">
      <c r="A97" s="57" t="s">
        <v>255</v>
      </c>
      <c r="B97" s="58" t="s">
        <v>66</v>
      </c>
      <c r="C97" s="60">
        <v>49283.813000000002</v>
      </c>
      <c r="D97" s="60" t="s">
        <v>102</v>
      </c>
      <c r="E97" s="31">
        <f t="shared" si="15"/>
        <v>4034.0083312816396</v>
      </c>
      <c r="F97" s="28">
        <f t="shared" si="16"/>
        <v>4034</v>
      </c>
      <c r="G97" s="28">
        <f t="shared" si="14"/>
        <v>2.2705999996105675E-2</v>
      </c>
      <c r="H97" s="28"/>
      <c r="I97" s="28">
        <f t="shared" si="19"/>
        <v>2.2705999996105675E-2</v>
      </c>
      <c r="K97" s="28"/>
      <c r="L97" s="28"/>
      <c r="M97" s="28"/>
      <c r="O97" s="28">
        <f t="shared" ca="1" si="17"/>
        <v>3.0474727022975628E-2</v>
      </c>
      <c r="P97" s="28"/>
      <c r="Q97" s="30">
        <f t="shared" si="18"/>
        <v>34265.313000000002</v>
      </c>
    </row>
    <row r="98" spans="1:32">
      <c r="A98" s="57" t="s">
        <v>255</v>
      </c>
      <c r="B98" s="58" t="s">
        <v>66</v>
      </c>
      <c r="C98" s="60">
        <v>49373.749000000003</v>
      </c>
      <c r="D98" s="60" t="s">
        <v>102</v>
      </c>
      <c r="E98" s="31">
        <f t="shared" si="15"/>
        <v>4067.0076330332054</v>
      </c>
      <c r="F98" s="28">
        <f t="shared" si="16"/>
        <v>4067</v>
      </c>
      <c r="G98" s="28">
        <f t="shared" si="14"/>
        <v>2.0802999999432359E-2</v>
      </c>
      <c r="H98" s="28"/>
      <c r="I98" s="28">
        <f t="shared" si="19"/>
        <v>2.0802999999432359E-2</v>
      </c>
      <c r="K98" s="28"/>
      <c r="L98" s="28"/>
      <c r="M98" s="28"/>
      <c r="O98" s="28">
        <f t="shared" ca="1" si="17"/>
        <v>3.035407780747696E-2</v>
      </c>
      <c r="P98" s="28"/>
      <c r="Q98" s="30">
        <f t="shared" si="18"/>
        <v>34355.249000000003</v>
      </c>
    </row>
    <row r="99" spans="1:32">
      <c r="A99" s="31" t="s">
        <v>59</v>
      </c>
      <c r="B99" s="31"/>
      <c r="C99" s="32">
        <v>49387.368999999999</v>
      </c>
      <c r="D99" s="32"/>
      <c r="E99" s="31">
        <f t="shared" si="15"/>
        <v>4072.0050811057922</v>
      </c>
      <c r="F99" s="28">
        <f t="shared" si="16"/>
        <v>4072</v>
      </c>
      <c r="G99" s="28">
        <f t="shared" si="14"/>
        <v>1.3847999995050486E-2</v>
      </c>
      <c r="H99" s="28"/>
      <c r="I99" s="28">
        <f t="shared" si="19"/>
        <v>1.3847999995050486E-2</v>
      </c>
      <c r="J99" s="28"/>
      <c r="K99" s="28"/>
      <c r="L99" s="28"/>
      <c r="M99" s="28"/>
      <c r="N99" s="28"/>
      <c r="O99" s="28">
        <f t="shared" ca="1" si="17"/>
        <v>3.0335797623310498E-2</v>
      </c>
      <c r="P99" s="28"/>
      <c r="Q99" s="30">
        <f t="shared" si="18"/>
        <v>34368.868999999999</v>
      </c>
      <c r="AA99" t="s">
        <v>30</v>
      </c>
      <c r="AB99">
        <v>7</v>
      </c>
      <c r="AD99" t="s">
        <v>31</v>
      </c>
      <c r="AF99" t="s">
        <v>29</v>
      </c>
    </row>
    <row r="100" spans="1:32">
      <c r="A100" s="57" t="s">
        <v>255</v>
      </c>
      <c r="B100" s="58" t="s">
        <v>66</v>
      </c>
      <c r="C100" s="60">
        <v>49801.635000000002</v>
      </c>
      <c r="D100" s="60" t="s">
        <v>102</v>
      </c>
      <c r="E100" s="31">
        <f t="shared" si="15"/>
        <v>4224.0074910352314</v>
      </c>
      <c r="F100" s="28">
        <f t="shared" si="16"/>
        <v>4224</v>
      </c>
      <c r="G100" s="28">
        <f t="shared" si="14"/>
        <v>2.0415999999386258E-2</v>
      </c>
      <c r="H100" s="28"/>
      <c r="I100" s="28">
        <f t="shared" si="19"/>
        <v>2.0415999999386258E-2</v>
      </c>
      <c r="K100" s="28"/>
      <c r="L100" s="28"/>
      <c r="M100" s="28"/>
      <c r="O100" s="28">
        <f t="shared" ca="1" si="17"/>
        <v>2.9780080024649977E-2</v>
      </c>
      <c r="P100" s="28"/>
      <c r="Q100" s="30">
        <f t="shared" si="18"/>
        <v>34783.135000000002</v>
      </c>
    </row>
    <row r="101" spans="1:32">
      <c r="A101" s="31" t="s">
        <v>60</v>
      </c>
      <c r="B101" s="31"/>
      <c r="C101" s="32">
        <v>50033.296999999999</v>
      </c>
      <c r="D101" s="32">
        <v>4.0000000000000001E-3</v>
      </c>
      <c r="E101" s="31">
        <f t="shared" si="15"/>
        <v>4309.0088724883863</v>
      </c>
      <c r="F101" s="28">
        <f t="shared" si="16"/>
        <v>4309</v>
      </c>
      <c r="G101" s="28">
        <f t="shared" si="14"/>
        <v>2.4180999993404839E-2</v>
      </c>
      <c r="H101" s="28"/>
      <c r="I101" s="28">
        <f t="shared" si="19"/>
        <v>2.4180999993404839E-2</v>
      </c>
      <c r="J101" s="28"/>
      <c r="K101" s="28"/>
      <c r="L101" s="28"/>
      <c r="M101" s="28"/>
      <c r="N101" s="28"/>
      <c r="O101" s="28">
        <f t="shared" ca="1" si="17"/>
        <v>2.9469316893820079E-2</v>
      </c>
      <c r="P101" s="28"/>
      <c r="Q101" s="30">
        <f t="shared" si="18"/>
        <v>35014.796999999999</v>
      </c>
      <c r="AA101" t="s">
        <v>30</v>
      </c>
      <c r="AB101">
        <v>6</v>
      </c>
      <c r="AD101" t="s">
        <v>31</v>
      </c>
      <c r="AF101" t="s">
        <v>29</v>
      </c>
    </row>
    <row r="102" spans="1:32">
      <c r="A102" s="31" t="s">
        <v>61</v>
      </c>
      <c r="B102" s="31"/>
      <c r="C102" s="32">
        <v>50488.438000000002</v>
      </c>
      <c r="D102" s="32">
        <v>6.0000000000000001E-3</v>
      </c>
      <c r="E102" s="31">
        <f t="shared" si="15"/>
        <v>4476.0091304330272</v>
      </c>
      <c r="F102" s="28">
        <f t="shared" si="16"/>
        <v>4476</v>
      </c>
      <c r="G102" s="28">
        <f t="shared" ref="G102:G133" si="20">+C102-(C$7+F102*C$8)</f>
        <v>2.4883999998564832E-2</v>
      </c>
      <c r="H102" s="28"/>
      <c r="I102" s="28">
        <f t="shared" si="19"/>
        <v>2.4883999998564832E-2</v>
      </c>
      <c r="J102" s="28"/>
      <c r="K102" s="28"/>
      <c r="L102" s="28"/>
      <c r="M102" s="28"/>
      <c r="N102" s="28"/>
      <c r="O102" s="28">
        <f t="shared" ca="1" si="17"/>
        <v>2.8858758742660168E-2</v>
      </c>
      <c r="P102" s="28"/>
      <c r="Q102" s="30">
        <f t="shared" si="18"/>
        <v>35469.938000000002</v>
      </c>
      <c r="AA102" t="s">
        <v>30</v>
      </c>
      <c r="AB102">
        <v>11</v>
      </c>
      <c r="AD102" t="s">
        <v>27</v>
      </c>
      <c r="AF102" t="s">
        <v>29</v>
      </c>
    </row>
    <row r="103" spans="1:32">
      <c r="A103" s="31" t="s">
        <v>61</v>
      </c>
      <c r="B103" s="31"/>
      <c r="C103" s="32">
        <v>50518.413</v>
      </c>
      <c r="D103" s="32">
        <v>5.0000000000000001E-3</v>
      </c>
      <c r="E103" s="31">
        <f t="shared" si="15"/>
        <v>4487.0075523108417</v>
      </c>
      <c r="F103" s="28">
        <f t="shared" si="16"/>
        <v>4487</v>
      </c>
      <c r="G103" s="28">
        <f t="shared" si="20"/>
        <v>2.0582999997714069E-2</v>
      </c>
      <c r="H103" s="28"/>
      <c r="I103" s="28">
        <f t="shared" si="19"/>
        <v>2.0582999997714069E-2</v>
      </c>
      <c r="J103" s="28"/>
      <c r="K103" s="28"/>
      <c r="L103" s="28"/>
      <c r="M103" s="28"/>
      <c r="N103" s="28"/>
      <c r="O103" s="28">
        <f t="shared" ca="1" si="17"/>
        <v>2.8818542337493945E-2</v>
      </c>
      <c r="P103" s="28"/>
      <c r="Q103" s="30">
        <f t="shared" si="18"/>
        <v>35499.913</v>
      </c>
      <c r="AA103" t="s">
        <v>30</v>
      </c>
      <c r="AB103">
        <v>11</v>
      </c>
      <c r="AD103" t="s">
        <v>27</v>
      </c>
      <c r="AF103" t="s">
        <v>29</v>
      </c>
    </row>
    <row r="104" spans="1:32">
      <c r="A104" s="31" t="s">
        <v>62</v>
      </c>
      <c r="B104" s="31"/>
      <c r="C104" s="32">
        <v>50807.302000000003</v>
      </c>
      <c r="D104" s="32">
        <v>3.0000000000000001E-3</v>
      </c>
      <c r="E104" s="31">
        <f t="shared" si="15"/>
        <v>4593.0066548249406</v>
      </c>
      <c r="F104" s="28">
        <f t="shared" si="16"/>
        <v>4593</v>
      </c>
      <c r="G104" s="28">
        <f t="shared" si="20"/>
        <v>1.8136999999114778E-2</v>
      </c>
      <c r="H104" s="28"/>
      <c r="I104" s="28">
        <f t="shared" si="19"/>
        <v>1.8136999999114778E-2</v>
      </c>
      <c r="J104" s="28"/>
      <c r="K104" s="28"/>
      <c r="L104" s="28"/>
      <c r="M104" s="28"/>
      <c r="N104" s="28"/>
      <c r="O104" s="28">
        <f t="shared" ca="1" si="17"/>
        <v>2.8431002433164897E-2</v>
      </c>
      <c r="P104" s="28"/>
      <c r="Q104" s="30">
        <f t="shared" si="18"/>
        <v>35788.802000000003</v>
      </c>
      <c r="AA104" t="s">
        <v>30</v>
      </c>
      <c r="AB104">
        <v>6</v>
      </c>
      <c r="AD104" t="s">
        <v>31</v>
      </c>
      <c r="AF104" t="s">
        <v>29</v>
      </c>
    </row>
    <row r="105" spans="1:32">
      <c r="A105" s="57" t="s">
        <v>390</v>
      </c>
      <c r="B105" s="58" t="s">
        <v>66</v>
      </c>
      <c r="C105" s="60">
        <v>51134.359700000001</v>
      </c>
      <c r="D105" s="60" t="s">
        <v>102</v>
      </c>
      <c r="E105" s="31">
        <f t="shared" si="15"/>
        <v>4713.0106102206983</v>
      </c>
      <c r="F105" s="28">
        <f t="shared" si="16"/>
        <v>4713</v>
      </c>
      <c r="G105" s="28">
        <f t="shared" si="20"/>
        <v>2.8916999995999504E-2</v>
      </c>
      <c r="H105" s="28"/>
      <c r="K105" s="28">
        <f>G105</f>
        <v>2.8916999995999504E-2</v>
      </c>
      <c r="L105" s="28"/>
      <c r="M105" s="28"/>
      <c r="O105" s="28">
        <f t="shared" ca="1" si="17"/>
        <v>2.7992278013169749E-2</v>
      </c>
      <c r="P105" s="28"/>
      <c r="Q105" s="30">
        <f t="shared" si="18"/>
        <v>36115.859700000001</v>
      </c>
    </row>
    <row r="106" spans="1:32">
      <c r="A106" s="57" t="s">
        <v>255</v>
      </c>
      <c r="B106" s="58" t="s">
        <v>66</v>
      </c>
      <c r="C106" s="60">
        <v>51488.656999999999</v>
      </c>
      <c r="D106" s="60" t="s">
        <v>102</v>
      </c>
      <c r="E106" s="31">
        <f t="shared" si="15"/>
        <v>4843.0093149937002</v>
      </c>
      <c r="F106" s="28">
        <f t="shared" si="16"/>
        <v>4843</v>
      </c>
      <c r="G106" s="28">
        <f t="shared" si="20"/>
        <v>2.5386999994225334E-2</v>
      </c>
      <c r="H106" s="28"/>
      <c r="I106" s="28">
        <f>G106</f>
        <v>2.5386999994225334E-2</v>
      </c>
      <c r="K106" s="28"/>
      <c r="L106" s="28"/>
      <c r="M106" s="28"/>
      <c r="O106" s="28">
        <f t="shared" ca="1" si="17"/>
        <v>2.7516993224841673E-2</v>
      </c>
      <c r="P106" s="28"/>
      <c r="Q106" s="30">
        <f t="shared" si="18"/>
        <v>36470.156999999999</v>
      </c>
    </row>
    <row r="107" spans="1:32">
      <c r="A107" s="57" t="s">
        <v>395</v>
      </c>
      <c r="B107" s="58" t="s">
        <v>66</v>
      </c>
      <c r="C107" s="60">
        <v>51518.635000000002</v>
      </c>
      <c r="D107" s="60" t="s">
        <v>102</v>
      </c>
      <c r="E107" s="31">
        <f t="shared" si="15"/>
        <v>4854.0088376310041</v>
      </c>
      <c r="F107" s="28">
        <f t="shared" si="16"/>
        <v>4854</v>
      </c>
      <c r="G107" s="28">
        <f t="shared" si="20"/>
        <v>2.408599999762373E-2</v>
      </c>
      <c r="H107" s="28"/>
      <c r="I107" s="28">
        <f>G107</f>
        <v>2.408599999762373E-2</v>
      </c>
      <c r="K107" s="28"/>
      <c r="L107" s="28"/>
      <c r="M107" s="28"/>
      <c r="O107" s="28">
        <f t="shared" ca="1" si="17"/>
        <v>2.747677681967545E-2</v>
      </c>
      <c r="P107" s="28"/>
      <c r="Q107" s="30">
        <f t="shared" si="18"/>
        <v>36500.135000000002</v>
      </c>
    </row>
    <row r="108" spans="1:32">
      <c r="A108" s="57" t="s">
        <v>255</v>
      </c>
      <c r="B108" s="58" t="s">
        <v>66</v>
      </c>
      <c r="C108" s="60">
        <v>51586.768600000003</v>
      </c>
      <c r="D108" s="60" t="s">
        <v>102</v>
      </c>
      <c r="E108" s="31">
        <f t="shared" si="15"/>
        <v>4879.0084065002047</v>
      </c>
      <c r="F108" s="28">
        <f t="shared" si="16"/>
        <v>4879</v>
      </c>
      <c r="G108" s="28">
        <f t="shared" si="20"/>
        <v>2.2911000000021886E-2</v>
      </c>
      <c r="H108" s="28"/>
      <c r="K108" s="28">
        <f>G108</f>
        <v>2.2911000000021886E-2</v>
      </c>
      <c r="L108" s="28"/>
      <c r="M108" s="28"/>
      <c r="O108" s="28">
        <f t="shared" ca="1" si="17"/>
        <v>2.7385375898843128E-2</v>
      </c>
      <c r="P108" s="28"/>
      <c r="Q108" s="30">
        <f t="shared" si="18"/>
        <v>36568.268600000003</v>
      </c>
    </row>
    <row r="109" spans="1:32">
      <c r="A109" s="57" t="s">
        <v>403</v>
      </c>
      <c r="B109" s="58" t="s">
        <v>66</v>
      </c>
      <c r="C109" s="60">
        <v>51938.347999999998</v>
      </c>
      <c r="D109" s="60" t="s">
        <v>102</v>
      </c>
      <c r="E109" s="31">
        <f t="shared" si="15"/>
        <v>5008.0098598696468</v>
      </c>
      <c r="F109" s="28">
        <f t="shared" si="16"/>
        <v>5008</v>
      </c>
      <c r="G109" s="28">
        <f t="shared" si="20"/>
        <v>2.6871999994909856E-2</v>
      </c>
      <c r="H109" s="28"/>
      <c r="I109" s="28">
        <f>G109</f>
        <v>2.6871999994909856E-2</v>
      </c>
      <c r="K109" s="28"/>
      <c r="L109" s="28"/>
      <c r="M109" s="28"/>
      <c r="O109" s="28">
        <f t="shared" ca="1" si="17"/>
        <v>2.6913747147348347E-2</v>
      </c>
      <c r="P109" s="28"/>
      <c r="Q109" s="30">
        <f t="shared" si="18"/>
        <v>36919.847999999998</v>
      </c>
    </row>
    <row r="110" spans="1:32">
      <c r="A110" s="57" t="s">
        <v>406</v>
      </c>
      <c r="B110" s="58" t="s">
        <v>66</v>
      </c>
      <c r="C110" s="60">
        <v>52194.525999999998</v>
      </c>
      <c r="D110" s="60" t="s">
        <v>102</v>
      </c>
      <c r="E110" s="31">
        <f t="shared" si="15"/>
        <v>5102.0066478534627</v>
      </c>
      <c r="F110" s="28">
        <f t="shared" si="16"/>
        <v>5102</v>
      </c>
      <c r="G110" s="28">
        <f t="shared" si="20"/>
        <v>1.8117999992682599E-2</v>
      </c>
      <c r="H110" s="28"/>
      <c r="I110" s="28">
        <f>G110</f>
        <v>1.8117999992682599E-2</v>
      </c>
      <c r="K110" s="28"/>
      <c r="L110" s="28"/>
      <c r="M110" s="28"/>
      <c r="O110" s="28">
        <f t="shared" ca="1" si="17"/>
        <v>2.6570079685018812E-2</v>
      </c>
      <c r="P110" s="28"/>
      <c r="Q110" s="30">
        <f t="shared" si="18"/>
        <v>37176.025999999998</v>
      </c>
    </row>
    <row r="111" spans="1:32">
      <c r="A111" s="57" t="s">
        <v>409</v>
      </c>
      <c r="B111" s="58" t="s">
        <v>66</v>
      </c>
      <c r="C111" s="60">
        <v>52276.290999999997</v>
      </c>
      <c r="D111" s="60" t="s">
        <v>102</v>
      </c>
      <c r="E111" s="31">
        <f t="shared" si="15"/>
        <v>5132.0078476813032</v>
      </c>
      <c r="F111" s="28">
        <f t="shared" si="16"/>
        <v>5132</v>
      </c>
      <c r="G111" s="28">
        <f t="shared" si="20"/>
        <v>2.1387999993748963E-2</v>
      </c>
      <c r="H111" s="28"/>
      <c r="I111" s="28">
        <f>G111</f>
        <v>2.1387999993748963E-2</v>
      </c>
      <c r="K111" s="28"/>
      <c r="L111" s="28"/>
      <c r="M111" s="28"/>
      <c r="O111" s="28">
        <f t="shared" ca="1" si="17"/>
        <v>2.6460398580020025E-2</v>
      </c>
      <c r="P111" s="28"/>
      <c r="Q111" s="30">
        <f t="shared" si="18"/>
        <v>37257.790999999997</v>
      </c>
    </row>
    <row r="112" spans="1:32">
      <c r="A112" s="57" t="s">
        <v>409</v>
      </c>
      <c r="B112" s="58" t="s">
        <v>66</v>
      </c>
      <c r="C112" s="60">
        <v>52276.292200000004</v>
      </c>
      <c r="D112" s="60" t="s">
        <v>102</v>
      </c>
      <c r="E112" s="31">
        <f t="shared" si="15"/>
        <v>5132.0082879851007</v>
      </c>
      <c r="F112" s="28">
        <f t="shared" si="16"/>
        <v>5132</v>
      </c>
      <c r="G112" s="28">
        <f t="shared" si="20"/>
        <v>2.2587999999814201E-2</v>
      </c>
      <c r="H112" s="28"/>
      <c r="K112" s="28">
        <f>G112</f>
        <v>2.2587999999814201E-2</v>
      </c>
      <c r="L112" s="28"/>
      <c r="M112" s="28"/>
      <c r="O112" s="28">
        <f t="shared" ca="1" si="17"/>
        <v>2.6460398580020025E-2</v>
      </c>
      <c r="P112" s="28"/>
      <c r="Q112" s="30">
        <f t="shared" si="18"/>
        <v>37257.792200000004</v>
      </c>
    </row>
    <row r="113" spans="1:17">
      <c r="A113" s="31" t="s">
        <v>63</v>
      </c>
      <c r="B113" s="31"/>
      <c r="C113" s="32">
        <v>52344.426599999999</v>
      </c>
      <c r="D113" s="32">
        <v>1E-4</v>
      </c>
      <c r="E113" s="31">
        <f t="shared" si="15"/>
        <v>5157.0081503901629</v>
      </c>
      <c r="F113" s="28">
        <f t="shared" si="16"/>
        <v>5157</v>
      </c>
      <c r="G113" s="28">
        <f t="shared" si="20"/>
        <v>2.2212999996554572E-2</v>
      </c>
      <c r="H113" s="28"/>
      <c r="I113" s="28"/>
      <c r="J113" s="28">
        <f>G113</f>
        <v>2.2212999996554572E-2</v>
      </c>
      <c r="K113" s="28"/>
      <c r="L113" s="28"/>
      <c r="M113" s="28"/>
      <c r="N113" s="28"/>
      <c r="O113" s="28">
        <f t="shared" ca="1" si="17"/>
        <v>2.6368997659187703E-2</v>
      </c>
      <c r="P113" s="28"/>
      <c r="Q113" s="30">
        <f t="shared" si="18"/>
        <v>37325.926599999999</v>
      </c>
    </row>
    <row r="114" spans="1:17">
      <c r="A114" s="57" t="s">
        <v>255</v>
      </c>
      <c r="B114" s="58" t="s">
        <v>66</v>
      </c>
      <c r="C114" s="60">
        <v>52619.691299999999</v>
      </c>
      <c r="D114" s="60" t="s">
        <v>102</v>
      </c>
      <c r="E114" s="31">
        <f t="shared" si="15"/>
        <v>5258.0082270764069</v>
      </c>
      <c r="F114" s="28">
        <f t="shared" si="16"/>
        <v>5258</v>
      </c>
      <c r="G114" s="28">
        <f t="shared" si="20"/>
        <v>2.2421999994548969E-2</v>
      </c>
      <c r="H114" s="28"/>
      <c r="K114" s="28">
        <f>G114</f>
        <v>2.2421999994548969E-2</v>
      </c>
      <c r="L114" s="28"/>
      <c r="M114" s="28"/>
      <c r="O114" s="28">
        <f t="shared" ca="1" si="17"/>
        <v>2.599973793902512E-2</v>
      </c>
      <c r="P114" s="28"/>
      <c r="Q114" s="30">
        <f t="shared" si="18"/>
        <v>37601.191299999999</v>
      </c>
    </row>
    <row r="115" spans="1:17">
      <c r="A115" s="33" t="s">
        <v>65</v>
      </c>
      <c r="B115" s="34" t="s">
        <v>66</v>
      </c>
      <c r="C115" s="33">
        <v>52908.584999999999</v>
      </c>
      <c r="D115" s="33">
        <v>5.0000000000000001E-3</v>
      </c>
      <c r="E115" s="31">
        <f t="shared" si="15"/>
        <v>5364.0090541137024</v>
      </c>
      <c r="F115" s="28">
        <f t="shared" si="16"/>
        <v>5364</v>
      </c>
      <c r="G115" s="28">
        <f t="shared" si="20"/>
        <v>2.4675999993633013E-2</v>
      </c>
      <c r="H115" s="28"/>
      <c r="I115" s="28"/>
      <c r="K115" s="28">
        <f>G115</f>
        <v>2.4675999993633013E-2</v>
      </c>
      <c r="L115" s="28"/>
      <c r="M115" s="28"/>
      <c r="N115" s="28"/>
      <c r="O115" s="28">
        <f t="shared" ca="1" si="17"/>
        <v>2.5612198034696075E-2</v>
      </c>
      <c r="P115" s="28"/>
      <c r="Q115" s="30">
        <f t="shared" si="18"/>
        <v>37890.084999999999</v>
      </c>
    </row>
    <row r="116" spans="1:17">
      <c r="A116" s="57" t="s">
        <v>255</v>
      </c>
      <c r="B116" s="58" t="s">
        <v>66</v>
      </c>
      <c r="C116" s="60">
        <v>53017.603199999998</v>
      </c>
      <c r="D116" s="60" t="s">
        <v>102</v>
      </c>
      <c r="E116" s="31">
        <f t="shared" si="15"/>
        <v>5404.0099934284644</v>
      </c>
      <c r="F116" s="28">
        <f t="shared" si="16"/>
        <v>5404</v>
      </c>
      <c r="G116" s="28">
        <f t="shared" si="20"/>
        <v>2.7235999994445592E-2</v>
      </c>
      <c r="H116" s="28"/>
      <c r="K116" s="28">
        <f>G116</f>
        <v>2.7235999994445592E-2</v>
      </c>
      <c r="L116" s="28"/>
      <c r="M116" s="28"/>
      <c r="O116" s="28">
        <f t="shared" ca="1" si="17"/>
        <v>2.5465956561364359E-2</v>
      </c>
      <c r="P116" s="28"/>
      <c r="Q116" s="30">
        <f t="shared" si="18"/>
        <v>37999.103199999998</v>
      </c>
    </row>
    <row r="117" spans="1:17">
      <c r="A117" s="33" t="s">
        <v>82</v>
      </c>
      <c r="B117" s="34" t="s">
        <v>66</v>
      </c>
      <c r="C117" s="33">
        <v>53265.618000000002</v>
      </c>
      <c r="D117" s="33">
        <v>5.0000000000000001E-3</v>
      </c>
      <c r="E117" s="31">
        <f t="shared" ref="E117:E136" si="21">+(C117-C$7)/C$8</f>
        <v>5495.0115414632246</v>
      </c>
      <c r="F117" s="28">
        <f t="shared" ref="F117:F140" si="22">ROUND(2*E117,0)/2</f>
        <v>5495</v>
      </c>
      <c r="G117" s="28">
        <f t="shared" si="20"/>
        <v>3.1455000003916211E-2</v>
      </c>
      <c r="H117" s="28"/>
      <c r="I117" s="28">
        <f>G117</f>
        <v>3.1455000003916211E-2</v>
      </c>
      <c r="L117" s="28"/>
      <c r="M117" s="28"/>
      <c r="O117" s="28">
        <f t="shared" ref="O117:O136" ca="1" si="23">+C$11+C$12*F117</f>
        <v>2.5133257209534705E-2</v>
      </c>
      <c r="P117" s="28"/>
      <c r="Q117" s="30">
        <f t="shared" ref="Q117:Q136" si="24">+C117-15018.5</f>
        <v>38247.118000000002</v>
      </c>
    </row>
    <row r="118" spans="1:17">
      <c r="A118" s="35" t="s">
        <v>67</v>
      </c>
      <c r="B118" s="36"/>
      <c r="C118" s="32">
        <v>53388.257400000002</v>
      </c>
      <c r="D118" s="32">
        <v>1E-3</v>
      </c>
      <c r="E118" s="31">
        <f t="shared" si="21"/>
        <v>5540.0103691543709</v>
      </c>
      <c r="F118" s="28">
        <f t="shared" si="22"/>
        <v>5540</v>
      </c>
      <c r="G118" s="28">
        <f t="shared" si="20"/>
        <v>2.8259999999136198E-2</v>
      </c>
      <c r="H118" s="28"/>
      <c r="I118" s="28"/>
      <c r="J118" s="28">
        <f>G118</f>
        <v>2.8259999999136198E-2</v>
      </c>
      <c r="K118" s="28"/>
      <c r="L118" s="28"/>
      <c r="M118" s="28"/>
      <c r="N118" s="28"/>
      <c r="O118" s="28">
        <f t="shared" ca="1" si="23"/>
        <v>2.4968735552036523E-2</v>
      </c>
      <c r="P118" s="28"/>
      <c r="Q118" s="30">
        <f t="shared" si="24"/>
        <v>38369.757400000002</v>
      </c>
    </row>
    <row r="119" spans="1:17">
      <c r="A119" s="37" t="s">
        <v>70</v>
      </c>
      <c r="B119" s="38" t="s">
        <v>66</v>
      </c>
      <c r="C119" s="32">
        <v>53388.258099999999</v>
      </c>
      <c r="D119" s="32">
        <v>2.9999999999999997E-4</v>
      </c>
      <c r="E119" s="31">
        <f t="shared" si="21"/>
        <v>5540.0106259982504</v>
      </c>
      <c r="F119" s="28">
        <f t="shared" si="22"/>
        <v>5540</v>
      </c>
      <c r="G119" s="28">
        <f t="shared" si="20"/>
        <v>2.8959999996004626E-2</v>
      </c>
      <c r="H119" s="28"/>
      <c r="I119" s="28"/>
      <c r="K119" s="28">
        <f>G119</f>
        <v>2.8959999996004626E-2</v>
      </c>
      <c r="L119" s="28"/>
      <c r="M119" s="28"/>
      <c r="N119" s="28"/>
      <c r="O119" s="28">
        <f t="shared" ca="1" si="23"/>
        <v>2.4968735552036523E-2</v>
      </c>
      <c r="P119" s="28"/>
      <c r="Q119" s="30">
        <f t="shared" si="24"/>
        <v>38369.758099999999</v>
      </c>
    </row>
    <row r="120" spans="1:17">
      <c r="A120" s="35" t="s">
        <v>67</v>
      </c>
      <c r="B120" s="36"/>
      <c r="C120" s="32">
        <v>53407.333899999998</v>
      </c>
      <c r="D120" s="32">
        <v>5.3E-3</v>
      </c>
      <c r="E120" s="31">
        <f t="shared" si="21"/>
        <v>5547.0099152745406</v>
      </c>
      <c r="F120" s="28">
        <f t="shared" si="22"/>
        <v>5547</v>
      </c>
      <c r="G120" s="28">
        <f t="shared" si="20"/>
        <v>2.7022999995097052E-2</v>
      </c>
      <c r="H120" s="28"/>
      <c r="I120" s="28"/>
      <c r="J120" s="28">
        <f>G120</f>
        <v>2.7022999995097052E-2</v>
      </c>
      <c r="K120" s="28"/>
      <c r="L120" s="28"/>
      <c r="M120" s="28"/>
      <c r="N120" s="28"/>
      <c r="O120" s="28">
        <f t="shared" ca="1" si="23"/>
        <v>2.4943143294203475E-2</v>
      </c>
      <c r="P120" s="28"/>
      <c r="Q120" s="30">
        <f t="shared" si="24"/>
        <v>38388.833899999998</v>
      </c>
    </row>
    <row r="121" spans="1:17">
      <c r="A121" s="37" t="s">
        <v>69</v>
      </c>
      <c r="B121" s="39"/>
      <c r="C121" s="32">
        <v>53426.411599999999</v>
      </c>
      <c r="D121" s="32">
        <v>2.9999999999999997E-4</v>
      </c>
      <c r="E121" s="31">
        <f t="shared" si="21"/>
        <v>5554.0099016985077</v>
      </c>
      <c r="F121" s="28">
        <f t="shared" si="22"/>
        <v>5554</v>
      </c>
      <c r="G121" s="28">
        <f t="shared" si="20"/>
        <v>2.6985999997123145E-2</v>
      </c>
      <c r="H121" s="28"/>
      <c r="I121" s="28"/>
      <c r="J121" s="28">
        <f>G121</f>
        <v>2.6985999997123145E-2</v>
      </c>
      <c r="K121" s="28"/>
      <c r="L121" s="28"/>
      <c r="M121" s="28"/>
      <c r="N121" s="28"/>
      <c r="O121" s="28">
        <f t="shared" ca="1" si="23"/>
        <v>2.4917551036370424E-2</v>
      </c>
      <c r="P121" s="28"/>
      <c r="Q121" s="30">
        <f t="shared" si="24"/>
        <v>38407.911599999999</v>
      </c>
    </row>
    <row r="122" spans="1:17">
      <c r="A122" s="37" t="s">
        <v>77</v>
      </c>
      <c r="B122" s="38" t="s">
        <v>66</v>
      </c>
      <c r="C122" s="32">
        <v>54020.543369999999</v>
      </c>
      <c r="D122" s="32">
        <v>1E-4</v>
      </c>
      <c r="E122" s="31">
        <f t="shared" si="21"/>
        <v>5772.0086292205397</v>
      </c>
      <c r="F122" s="28">
        <f t="shared" si="22"/>
        <v>5772</v>
      </c>
      <c r="G122" s="28">
        <f t="shared" si="20"/>
        <v>2.3517999994510319E-2</v>
      </c>
      <c r="H122" s="28"/>
      <c r="I122" s="28"/>
      <c r="K122" s="28">
        <f t="shared" ref="K122:K133" si="25">G122</f>
        <v>2.3517999994510319E-2</v>
      </c>
      <c r="L122" s="28"/>
      <c r="M122" s="28"/>
      <c r="O122" s="28">
        <f t="shared" ca="1" si="23"/>
        <v>2.4120535006712573E-2</v>
      </c>
      <c r="P122" s="28"/>
      <c r="Q122" s="30">
        <f t="shared" si="24"/>
        <v>39002.043369999999</v>
      </c>
    </row>
    <row r="123" spans="1:17">
      <c r="A123" s="57" t="s">
        <v>472</v>
      </c>
      <c r="B123" s="58" t="s">
        <v>66</v>
      </c>
      <c r="C123" s="60">
        <v>54107.756600000001</v>
      </c>
      <c r="D123" s="60" t="s">
        <v>102</v>
      </c>
      <c r="E123" s="31">
        <f t="shared" si="21"/>
        <v>5804.0088926689778</v>
      </c>
      <c r="F123" s="28">
        <f t="shared" si="22"/>
        <v>5804</v>
      </c>
      <c r="G123" s="28">
        <f t="shared" si="20"/>
        <v>2.4235999997472391E-2</v>
      </c>
      <c r="H123" s="28"/>
      <c r="I123" s="28"/>
      <c r="K123" s="28">
        <f t="shared" si="25"/>
        <v>2.4235999997472391E-2</v>
      </c>
      <c r="L123" s="28"/>
      <c r="M123" s="28"/>
      <c r="O123" s="28">
        <f t="shared" ca="1" si="23"/>
        <v>2.40035418280472E-2</v>
      </c>
      <c r="P123" s="28"/>
      <c r="Q123" s="30">
        <f t="shared" si="24"/>
        <v>39089.256600000001</v>
      </c>
    </row>
    <row r="124" spans="1:17">
      <c r="A124" s="57" t="s">
        <v>472</v>
      </c>
      <c r="B124" s="58" t="s">
        <v>66</v>
      </c>
      <c r="C124" s="60">
        <v>54129.56</v>
      </c>
      <c r="D124" s="60" t="s">
        <v>102</v>
      </c>
      <c r="E124" s="31">
        <f t="shared" si="21"/>
        <v>5812.0089924711701</v>
      </c>
      <c r="F124" s="28">
        <f t="shared" si="22"/>
        <v>5812</v>
      </c>
      <c r="G124" s="28">
        <f t="shared" si="20"/>
        <v>2.4507999994966667E-2</v>
      </c>
      <c r="H124" s="28"/>
      <c r="I124" s="28"/>
      <c r="K124" s="28">
        <f t="shared" si="25"/>
        <v>2.4507999994966667E-2</v>
      </c>
      <c r="L124" s="28"/>
      <c r="M124" s="28"/>
      <c r="O124" s="28">
        <f t="shared" ca="1" si="23"/>
        <v>2.3974293533380858E-2</v>
      </c>
      <c r="P124" s="28"/>
      <c r="Q124" s="30">
        <f t="shared" si="24"/>
        <v>39111.06</v>
      </c>
    </row>
    <row r="125" spans="1:17">
      <c r="A125" s="37" t="s">
        <v>83</v>
      </c>
      <c r="B125" s="38" t="s">
        <v>66</v>
      </c>
      <c r="C125" s="32">
        <v>54475.682999999997</v>
      </c>
      <c r="D125" s="32">
        <v>4.0000000000000002E-4</v>
      </c>
      <c r="E125" s="31">
        <f t="shared" si="21"/>
        <v>5939.0083844850133</v>
      </c>
      <c r="F125" s="28">
        <f t="shared" si="22"/>
        <v>5939</v>
      </c>
      <c r="G125" s="28">
        <f t="shared" si="20"/>
        <v>2.2850999994261656E-2</v>
      </c>
      <c r="H125" s="28"/>
      <c r="I125" s="28"/>
      <c r="K125" s="28">
        <f t="shared" si="25"/>
        <v>2.2850999994261656E-2</v>
      </c>
      <c r="L125" s="28"/>
      <c r="M125" s="28"/>
      <c r="O125" s="28">
        <f t="shared" ca="1" si="23"/>
        <v>2.3509976855552658E-2</v>
      </c>
      <c r="P125" s="28"/>
      <c r="Q125" s="30">
        <f t="shared" si="24"/>
        <v>39457.182999999997</v>
      </c>
    </row>
    <row r="126" spans="1:17">
      <c r="A126" s="37" t="s">
        <v>84</v>
      </c>
      <c r="B126" s="38" t="s">
        <v>66</v>
      </c>
      <c r="C126" s="32">
        <v>54873.591</v>
      </c>
      <c r="D126" s="32">
        <v>2.0000000000000001E-4</v>
      </c>
      <c r="E126" s="31">
        <f t="shared" si="21"/>
        <v>6085.0087198497386</v>
      </c>
      <c r="F126" s="28">
        <f t="shared" si="22"/>
        <v>6085</v>
      </c>
      <c r="G126" s="28">
        <f t="shared" si="20"/>
        <v>2.3764999998093117E-2</v>
      </c>
      <c r="H126" s="28"/>
      <c r="I126" s="28"/>
      <c r="K126" s="28">
        <f t="shared" si="25"/>
        <v>2.3764999998093117E-2</v>
      </c>
      <c r="L126" s="28"/>
      <c r="M126" s="28"/>
      <c r="O126" s="28">
        <f t="shared" ca="1" si="23"/>
        <v>2.2976195477891894E-2</v>
      </c>
      <c r="P126" s="28"/>
      <c r="Q126" s="30">
        <f t="shared" si="24"/>
        <v>39855.091</v>
      </c>
    </row>
    <row r="127" spans="1:17">
      <c r="A127" s="33" t="s">
        <v>78</v>
      </c>
      <c r="B127" s="34" t="s">
        <v>66</v>
      </c>
      <c r="C127" s="33">
        <v>55137.951500000003</v>
      </c>
      <c r="D127" s="33">
        <v>2.9999999999999997E-4</v>
      </c>
      <c r="E127" s="31">
        <f t="shared" si="21"/>
        <v>6182.0078293353135</v>
      </c>
      <c r="F127" s="28">
        <f t="shared" si="22"/>
        <v>6182</v>
      </c>
      <c r="G127" s="28">
        <f t="shared" si="20"/>
        <v>2.1337999998650048E-2</v>
      </c>
      <c r="H127" s="28"/>
      <c r="I127" s="28"/>
      <c r="K127" s="28">
        <f t="shared" si="25"/>
        <v>2.1337999998650048E-2</v>
      </c>
      <c r="L127" s="28"/>
      <c r="M127" s="28"/>
      <c r="N127" s="28"/>
      <c r="O127" s="28">
        <f t="shared" ca="1" si="23"/>
        <v>2.2621559905062486E-2</v>
      </c>
      <c r="P127" s="28"/>
      <c r="Q127" s="30">
        <f t="shared" si="24"/>
        <v>40119.451500000003</v>
      </c>
    </row>
    <row r="128" spans="1:17">
      <c r="A128" s="37" t="s">
        <v>85</v>
      </c>
      <c r="B128" s="38" t="s">
        <v>66</v>
      </c>
      <c r="C128" s="32">
        <v>55260.597300000001</v>
      </c>
      <c r="D128" s="32">
        <v>1E-4</v>
      </c>
      <c r="E128" s="31">
        <f t="shared" si="21"/>
        <v>6227.0090053133654</v>
      </c>
      <c r="F128" s="28">
        <f t="shared" si="22"/>
        <v>6227</v>
      </c>
      <c r="G128" s="28">
        <f t="shared" si="20"/>
        <v>2.4542999999539461E-2</v>
      </c>
      <c r="H128" s="28"/>
      <c r="I128" s="28"/>
      <c r="K128" s="28">
        <f t="shared" si="25"/>
        <v>2.4542999999539461E-2</v>
      </c>
      <c r="L128" s="28"/>
      <c r="M128" s="28"/>
      <c r="O128" s="28">
        <f t="shared" ca="1" si="23"/>
        <v>2.2457038247564304E-2</v>
      </c>
      <c r="P128" s="28"/>
      <c r="Q128" s="30">
        <f t="shared" si="24"/>
        <v>40242.097300000001</v>
      </c>
    </row>
    <row r="129" spans="1:21">
      <c r="A129" s="32" t="s">
        <v>86</v>
      </c>
      <c r="B129" s="38" t="s">
        <v>87</v>
      </c>
      <c r="C129" s="32">
        <v>55486.802199999998</v>
      </c>
      <c r="D129" s="32">
        <v>1E-4</v>
      </c>
      <c r="E129" s="31">
        <f t="shared" si="21"/>
        <v>6310.0080685670409</v>
      </c>
      <c r="F129" s="28">
        <f t="shared" si="22"/>
        <v>6310</v>
      </c>
      <c r="G129" s="28">
        <f t="shared" si="20"/>
        <v>2.1989999993820675E-2</v>
      </c>
      <c r="H129" s="28"/>
      <c r="I129" s="28"/>
      <c r="K129" s="28">
        <f t="shared" si="25"/>
        <v>2.1989999993820675E-2</v>
      </c>
      <c r="L129" s="28"/>
      <c r="M129" s="28"/>
      <c r="O129" s="28">
        <f t="shared" ca="1" si="23"/>
        <v>2.2153587190400992E-2</v>
      </c>
      <c r="P129" s="28"/>
      <c r="Q129" s="30">
        <f t="shared" si="24"/>
        <v>40468.302199999998</v>
      </c>
    </row>
    <row r="130" spans="1:21">
      <c r="A130" s="37" t="s">
        <v>81</v>
      </c>
      <c r="B130" s="38" t="s">
        <v>66</v>
      </c>
      <c r="C130" s="32">
        <v>55500.430710000001</v>
      </c>
      <c r="D130" s="32">
        <v>2.0000000000000001E-4</v>
      </c>
      <c r="E130" s="31">
        <f t="shared" si="21"/>
        <v>6315.0086391273762</v>
      </c>
      <c r="F130" s="28">
        <f t="shared" si="22"/>
        <v>6315</v>
      </c>
      <c r="G130" s="28">
        <f t="shared" si="20"/>
        <v>2.3544999996374827E-2</v>
      </c>
      <c r="H130" s="28"/>
      <c r="I130" s="28"/>
      <c r="K130" s="28">
        <f t="shared" si="25"/>
        <v>2.3544999996374827E-2</v>
      </c>
      <c r="L130" s="28"/>
      <c r="M130" s="28"/>
      <c r="O130" s="28">
        <f t="shared" ca="1" si="23"/>
        <v>2.213530700623453E-2</v>
      </c>
      <c r="P130" s="28"/>
      <c r="Q130" s="30">
        <f t="shared" si="24"/>
        <v>40481.930710000001</v>
      </c>
    </row>
    <row r="131" spans="1:21">
      <c r="A131" s="37" t="s">
        <v>88</v>
      </c>
      <c r="B131" s="38" t="s">
        <v>66</v>
      </c>
      <c r="C131" s="32">
        <v>55958.299509999997</v>
      </c>
      <c r="D131" s="32">
        <v>1E-4</v>
      </c>
      <c r="E131" s="31">
        <f t="shared" si="21"/>
        <v>6483.0097809818826</v>
      </c>
      <c r="F131" s="28">
        <f t="shared" si="22"/>
        <v>6483</v>
      </c>
      <c r="G131" s="28">
        <f t="shared" si="20"/>
        <v>2.6656999994884245E-2</v>
      </c>
      <c r="H131" s="28"/>
      <c r="I131" s="28"/>
      <c r="K131" s="28">
        <f t="shared" si="25"/>
        <v>2.6656999994884245E-2</v>
      </c>
      <c r="L131" s="28"/>
      <c r="M131" s="28"/>
      <c r="O131" s="28">
        <f t="shared" ca="1" si="23"/>
        <v>2.1521092818241324E-2</v>
      </c>
      <c r="P131" s="28"/>
      <c r="Q131" s="30">
        <f t="shared" si="24"/>
        <v>40939.799509999997</v>
      </c>
    </row>
    <row r="132" spans="1:21">
      <c r="A132" s="37" t="s">
        <v>88</v>
      </c>
      <c r="B132" s="38" t="s">
        <v>87</v>
      </c>
      <c r="C132" s="32">
        <v>55992.364820000003</v>
      </c>
      <c r="D132" s="32">
        <v>4.0000000000000002E-4</v>
      </c>
      <c r="E132" s="31">
        <f t="shared" si="21"/>
        <v>6495.5090187059395</v>
      </c>
      <c r="F132" s="28">
        <f t="shared" si="22"/>
        <v>6495.5</v>
      </c>
      <c r="G132" s="28">
        <f t="shared" si="20"/>
        <v>2.457950000098208E-2</v>
      </c>
      <c r="H132" s="28"/>
      <c r="I132" s="28"/>
      <c r="K132" s="28">
        <f t="shared" si="25"/>
        <v>2.457950000098208E-2</v>
      </c>
      <c r="L132" s="28"/>
      <c r="M132" s="28"/>
      <c r="O132" s="28">
        <f t="shared" ca="1" si="23"/>
        <v>2.1475392357825161E-2</v>
      </c>
      <c r="P132" s="28"/>
      <c r="Q132" s="30">
        <f t="shared" si="24"/>
        <v>40973.864820000003</v>
      </c>
    </row>
    <row r="133" spans="1:21">
      <c r="A133" s="37" t="s">
        <v>88</v>
      </c>
      <c r="B133" s="38" t="s">
        <v>66</v>
      </c>
      <c r="C133" s="32">
        <v>56007.356399999997</v>
      </c>
      <c r="D133" s="32">
        <v>2.9999999999999997E-4</v>
      </c>
      <c r="E133" s="31">
        <f t="shared" si="21"/>
        <v>6501.0097266777484</v>
      </c>
      <c r="F133" s="28">
        <f t="shared" si="22"/>
        <v>6501</v>
      </c>
      <c r="G133" s="28">
        <f t="shared" si="20"/>
        <v>2.6508999995712657E-2</v>
      </c>
      <c r="H133" s="28"/>
      <c r="I133" s="28"/>
      <c r="K133" s="28">
        <f t="shared" si="25"/>
        <v>2.6508999995712657E-2</v>
      </c>
      <c r="L133" s="28"/>
      <c r="M133" s="28"/>
      <c r="O133" s="28">
        <f t="shared" ca="1" si="23"/>
        <v>2.145528415524205E-2</v>
      </c>
      <c r="P133" s="28"/>
      <c r="Q133" s="30">
        <f t="shared" si="24"/>
        <v>40988.856399999997</v>
      </c>
    </row>
    <row r="134" spans="1:21">
      <c r="A134" s="42" t="s">
        <v>90</v>
      </c>
      <c r="B134" s="41" t="s">
        <v>66</v>
      </c>
      <c r="C134" s="62">
        <v>56639.438580000002</v>
      </c>
      <c r="D134" s="42">
        <v>4.0000000000000002E-4</v>
      </c>
      <c r="E134" s="31">
        <f t="shared" si="21"/>
        <v>6732.9332121519437</v>
      </c>
      <c r="F134" s="28">
        <f t="shared" si="22"/>
        <v>6733</v>
      </c>
      <c r="G134" s="28"/>
      <c r="H134" s="28"/>
      <c r="I134" s="28"/>
      <c r="K134" s="28"/>
      <c r="L134" s="28"/>
      <c r="M134" s="28"/>
      <c r="N134" s="28"/>
      <c r="O134" s="28">
        <f t="shared" ca="1" si="23"/>
        <v>2.0607083609918097E-2</v>
      </c>
      <c r="P134" s="28"/>
      <c r="Q134" s="30">
        <f t="shared" si="24"/>
        <v>41620.938580000002</v>
      </c>
      <c r="U134" s="28">
        <f>+C134-(C$7+F134*C$8)</f>
        <v>-0.18202300000120886</v>
      </c>
    </row>
    <row r="135" spans="1:21">
      <c r="A135" s="42" t="s">
        <v>90</v>
      </c>
      <c r="B135" s="41" t="s">
        <v>87</v>
      </c>
      <c r="C135" s="62">
        <v>56717.31465</v>
      </c>
      <c r="D135" s="42">
        <v>1.6999999999999999E-3</v>
      </c>
      <c r="E135" s="31">
        <f t="shared" si="21"/>
        <v>6761.5074864487324</v>
      </c>
      <c r="F135" s="28">
        <f t="shared" si="22"/>
        <v>6761.5</v>
      </c>
      <c r="G135" s="28">
        <f>+C135-(C$7+F135*C$8)</f>
        <v>2.040349999879254E-2</v>
      </c>
      <c r="H135" s="28"/>
      <c r="I135" s="28"/>
      <c r="K135" s="28">
        <f>G135</f>
        <v>2.040349999879254E-2</v>
      </c>
      <c r="L135" s="28"/>
      <c r="M135" s="28"/>
      <c r="O135" s="28">
        <f t="shared" ca="1" si="23"/>
        <v>2.0502886560169253E-2</v>
      </c>
      <c r="P135" s="28"/>
      <c r="Q135" s="30">
        <f t="shared" si="24"/>
        <v>41698.81465</v>
      </c>
    </row>
    <row r="136" spans="1:21">
      <c r="A136" s="40" t="s">
        <v>89</v>
      </c>
      <c r="B136" s="41" t="s">
        <v>66</v>
      </c>
      <c r="C136" s="42">
        <v>56729.578000000001</v>
      </c>
      <c r="D136" s="42">
        <v>1E-4</v>
      </c>
      <c r="E136" s="31">
        <f t="shared" si="21"/>
        <v>6766.0071527351483</v>
      </c>
      <c r="F136" s="28">
        <f t="shared" si="22"/>
        <v>6766</v>
      </c>
      <c r="H136" s="28"/>
      <c r="I136" s="28"/>
      <c r="K136" s="28"/>
      <c r="L136" s="28"/>
      <c r="M136" s="28"/>
      <c r="O136" s="28">
        <f t="shared" ca="1" si="23"/>
        <v>2.0486434394419432E-2</v>
      </c>
      <c r="P136" s="28"/>
      <c r="Q136" s="30">
        <f t="shared" si="24"/>
        <v>41711.078000000001</v>
      </c>
      <c r="U136" s="28">
        <f>+C136-(C$7+F136*C$8)</f>
        <v>1.9494000000122469E-2</v>
      </c>
    </row>
    <row r="137" spans="1:21">
      <c r="A137" s="63" t="s">
        <v>528</v>
      </c>
      <c r="B137" s="64" t="s">
        <v>87</v>
      </c>
      <c r="C137" s="65">
        <v>57074.321219999998</v>
      </c>
      <c r="D137" s="65">
        <v>1.1000000000000001E-3</v>
      </c>
      <c r="E137" s="31">
        <f>+(C137-C$7)/C$8</f>
        <v>6892.5002761071701</v>
      </c>
      <c r="F137" s="28">
        <f t="shared" si="22"/>
        <v>6892.5</v>
      </c>
      <c r="H137" s="28"/>
      <c r="I137" s="28"/>
      <c r="K137" s="28"/>
      <c r="L137" s="28"/>
      <c r="M137" s="28"/>
      <c r="O137" s="28">
        <f ca="1">+C$11+C$12*F137</f>
        <v>2.0023945735007882E-2</v>
      </c>
      <c r="P137" s="28"/>
      <c r="Q137" s="30">
        <f>+C137-15018.5</f>
        <v>42055.821219999998</v>
      </c>
      <c r="U137" s="28">
        <f>+C137-(C$7+F137*C$8)</f>
        <v>7.5249999645166099E-4</v>
      </c>
    </row>
    <row r="138" spans="1:21">
      <c r="A138" s="66" t="s">
        <v>1</v>
      </c>
      <c r="B138" s="67" t="s">
        <v>66</v>
      </c>
      <c r="C138" s="65">
        <v>57811.557999999997</v>
      </c>
      <c r="D138" s="65">
        <v>2.0000000000000001E-4</v>
      </c>
      <c r="E138" s="31">
        <f>+(C138-C$7)/C$8</f>
        <v>7163.0070694443457</v>
      </c>
      <c r="F138" s="28">
        <f t="shared" si="22"/>
        <v>7163</v>
      </c>
      <c r="G138" s="28">
        <f>+C138-(C$7+F138*C$8)</f>
        <v>1.9266999996034428E-2</v>
      </c>
      <c r="H138" s="28"/>
      <c r="I138" s="28"/>
      <c r="K138" s="28">
        <f>G138</f>
        <v>1.9266999996034428E-2</v>
      </c>
      <c r="L138" s="28"/>
      <c r="M138" s="28"/>
      <c r="O138" s="28">
        <f ca="1">+C$11+C$12*F138</f>
        <v>1.9034987771602153E-2</v>
      </c>
      <c r="P138" s="28"/>
      <c r="Q138" s="30">
        <f>+C138-15018.5</f>
        <v>42793.057999999997</v>
      </c>
    </row>
    <row r="139" spans="1:21" ht="12" customHeight="1">
      <c r="A139" s="65" t="s">
        <v>0</v>
      </c>
      <c r="B139" s="64" t="s">
        <v>66</v>
      </c>
      <c r="C139" s="65">
        <v>58413.869700000003</v>
      </c>
      <c r="D139" s="65">
        <v>2.0000000000000001E-4</v>
      </c>
      <c r="E139" s="31">
        <f>+(C139-C$7)/C$8</f>
        <v>7384.0071754841783</v>
      </c>
      <c r="F139" s="28">
        <f t="shared" si="22"/>
        <v>7384</v>
      </c>
      <c r="G139" s="28">
        <f>+C139-(C$7+F139*C$8)</f>
        <v>1.9555999999283813E-2</v>
      </c>
      <c r="H139" s="28"/>
      <c r="I139" s="28"/>
      <c r="K139" s="28">
        <f>G139</f>
        <v>1.9555999999283813E-2</v>
      </c>
      <c r="L139" s="28"/>
      <c r="M139" s="28"/>
      <c r="O139" s="28">
        <f ca="1">+C$11+C$12*F139</f>
        <v>1.8227003631444423E-2</v>
      </c>
      <c r="P139" s="28"/>
      <c r="Q139" s="30">
        <f>+C139-15018.5</f>
        <v>43395.369700000003</v>
      </c>
    </row>
    <row r="140" spans="1:21" ht="12" customHeight="1">
      <c r="A140" s="68" t="s">
        <v>529</v>
      </c>
      <c r="B140" s="69" t="s">
        <v>66</v>
      </c>
      <c r="C140" s="70">
        <v>58912.619200000001</v>
      </c>
      <c r="D140" s="70">
        <v>1E-4</v>
      </c>
      <c r="E140" s="31">
        <f>+(C140-C$7)/C$8</f>
        <v>7567.0082567969139</v>
      </c>
      <c r="F140" s="28">
        <f t="shared" si="22"/>
        <v>7567</v>
      </c>
      <c r="G140" s="28">
        <f>+C140-(C$7+F140*C$8)</f>
        <v>2.2503000000142492E-2</v>
      </c>
      <c r="H140" s="28"/>
      <c r="I140" s="28"/>
      <c r="K140" s="28">
        <f>G140</f>
        <v>2.2503000000142492E-2</v>
      </c>
      <c r="L140" s="28"/>
      <c r="M140" s="28"/>
      <c r="O140" s="28">
        <f ca="1">+C$11+C$12*F140</f>
        <v>1.7557948890951823E-2</v>
      </c>
      <c r="P140" s="28"/>
      <c r="Q140" s="30">
        <f>+C140-15018.5</f>
        <v>43894.119200000001</v>
      </c>
    </row>
    <row r="141" spans="1:21" ht="12" customHeight="1">
      <c r="A141" s="72" t="s">
        <v>530</v>
      </c>
      <c r="B141" s="71" t="s">
        <v>66</v>
      </c>
      <c r="C141" s="78">
        <v>59209.681799999998</v>
      </c>
      <c r="D141" s="72">
        <v>2.0000000000000001E-4</v>
      </c>
      <c r="E141" s="31">
        <f t="shared" ref="E141:E142" si="26">+(C141-C$7)/C$8</f>
        <v>7676.0064152262903</v>
      </c>
      <c r="F141" s="28">
        <f t="shared" ref="F141:F142" si="27">ROUND(2*E141,0)/2</f>
        <v>7676</v>
      </c>
      <c r="G141" s="28">
        <f t="shared" ref="G141:G142" si="28">+C141-(C$7+F141*C$8)</f>
        <v>1.7483999996329658E-2</v>
      </c>
      <c r="H141" s="28"/>
      <c r="I141" s="28"/>
      <c r="K141" s="28">
        <f t="shared" ref="K141:K142" si="29">G141</f>
        <v>1.7483999996329658E-2</v>
      </c>
      <c r="L141" s="28"/>
      <c r="M141" s="28"/>
      <c r="O141" s="28">
        <f t="shared" ref="O141:O142" ca="1" si="30">+C$11+C$12*F141</f>
        <v>1.7159440876122898E-2</v>
      </c>
      <c r="P141" s="28"/>
      <c r="Q141" s="30">
        <f t="shared" ref="Q141:Q142" si="31">+C141-15018.5</f>
        <v>44191.181799999998</v>
      </c>
    </row>
    <row r="142" spans="1:21" ht="12" customHeight="1">
      <c r="A142" s="72" t="s">
        <v>530</v>
      </c>
      <c r="B142" s="71" t="s">
        <v>66</v>
      </c>
      <c r="C142" s="78">
        <v>59506.746400000004</v>
      </c>
      <c r="D142" s="72">
        <v>2.0000000000000001E-4</v>
      </c>
      <c r="E142" s="31">
        <f t="shared" si="26"/>
        <v>7785.0053074953285</v>
      </c>
      <c r="F142" s="28">
        <f t="shared" si="27"/>
        <v>7785</v>
      </c>
      <c r="G142" s="28">
        <f t="shared" si="28"/>
        <v>1.4465000000200234E-2</v>
      </c>
      <c r="H142" s="28"/>
      <c r="I142" s="28"/>
      <c r="K142" s="28">
        <f t="shared" si="29"/>
        <v>1.4465000000200234E-2</v>
      </c>
      <c r="L142" s="28"/>
      <c r="M142" s="28"/>
      <c r="O142" s="28">
        <f t="shared" ca="1" si="30"/>
        <v>1.6760932861293973E-2</v>
      </c>
      <c r="P142" s="28"/>
      <c r="Q142" s="30">
        <f t="shared" si="31"/>
        <v>44488.246400000004</v>
      </c>
    </row>
    <row r="143" spans="1:21" ht="12" customHeight="1">
      <c r="A143" s="73" t="s">
        <v>531</v>
      </c>
      <c r="B143" s="74" t="s">
        <v>66</v>
      </c>
      <c r="C143" s="78">
        <v>59852.865700000002</v>
      </c>
      <c r="D143" s="72">
        <v>5.9999999999999995E-4</v>
      </c>
      <c r="E143" s="31">
        <f t="shared" ref="E143:E144" si="32">+(C143-C$7)/C$8</f>
        <v>7912.0033419058036</v>
      </c>
      <c r="F143" s="28">
        <f t="shared" ref="F143:F144" si="33">ROUND(2*E143,0)/2</f>
        <v>7912</v>
      </c>
      <c r="G143" s="28">
        <f t="shared" ref="G143:G144" si="34">+C143-(C$7+F143*C$8)</f>
        <v>9.1079999983776361E-3</v>
      </c>
      <c r="H143" s="28"/>
      <c r="I143" s="28"/>
      <c r="K143" s="28">
        <f t="shared" ref="K143:K144" si="35">G143</f>
        <v>9.1079999983776361E-3</v>
      </c>
      <c r="L143" s="28"/>
      <c r="M143" s="28"/>
      <c r="O143" s="28">
        <f t="shared" ref="O143:O144" ca="1" si="36">+C$11+C$12*F143</f>
        <v>1.6296616183465774E-2</v>
      </c>
      <c r="P143" s="28"/>
      <c r="Q143" s="30">
        <f t="shared" ref="Q143:Q144" si="37">+C143-15018.5</f>
        <v>44834.365700000002</v>
      </c>
    </row>
    <row r="144" spans="1:21" ht="12" customHeight="1">
      <c r="A144" s="73" t="s">
        <v>531</v>
      </c>
      <c r="B144" s="74" t="s">
        <v>66</v>
      </c>
      <c r="C144" s="78">
        <v>59934.631600000001</v>
      </c>
      <c r="D144" s="72">
        <v>2.9999999999999997E-4</v>
      </c>
      <c r="E144" s="31">
        <f t="shared" si="32"/>
        <v>7942.0048719614906</v>
      </c>
      <c r="F144" s="28">
        <f t="shared" si="33"/>
        <v>7942</v>
      </c>
      <c r="G144" s="28">
        <f t="shared" si="34"/>
        <v>1.3277999998535961E-2</v>
      </c>
      <c r="H144" s="28"/>
      <c r="I144" s="28"/>
      <c r="K144" s="28">
        <f t="shared" si="35"/>
        <v>1.3277999998535961E-2</v>
      </c>
      <c r="L144" s="28"/>
      <c r="M144" s="28"/>
      <c r="O144" s="28">
        <f t="shared" ca="1" si="36"/>
        <v>1.6186935078466986E-2</v>
      </c>
      <c r="P144" s="28"/>
      <c r="Q144" s="30">
        <f t="shared" si="37"/>
        <v>44916.131600000001</v>
      </c>
    </row>
    <row r="145" spans="1:17" ht="12" customHeight="1">
      <c r="A145" s="75" t="s">
        <v>532</v>
      </c>
      <c r="B145" s="76" t="s">
        <v>66</v>
      </c>
      <c r="C145" s="72">
        <v>60016.392699999997</v>
      </c>
      <c r="D145" s="72">
        <v>1E-4</v>
      </c>
      <c r="E145" s="31">
        <f t="shared" ref="E145" si="38">+(C145-C$7)/C$8</f>
        <v>7972.0046408019962</v>
      </c>
      <c r="F145" s="28">
        <f t="shared" ref="F145" si="39">ROUND(2*E145,0)/2</f>
        <v>7972</v>
      </c>
      <c r="G145" s="28">
        <f t="shared" ref="G145" si="40">+C145-(C$7+F145*C$8)</f>
        <v>1.2647999988985248E-2</v>
      </c>
      <c r="H145" s="28"/>
      <c r="I145" s="28"/>
      <c r="K145" s="28">
        <f t="shared" ref="K145" si="41">G145</f>
        <v>1.2647999988985248E-2</v>
      </c>
      <c r="L145" s="28"/>
      <c r="M145" s="28"/>
      <c r="O145" s="28">
        <f t="shared" ref="O145" ca="1" si="42">+C$11+C$12*F145</f>
        <v>1.6077253973468198E-2</v>
      </c>
      <c r="P145" s="28"/>
      <c r="Q145" s="30">
        <f t="shared" ref="Q145" si="43">+C145-15018.5</f>
        <v>44997.892699999997</v>
      </c>
    </row>
    <row r="146" spans="1:17" ht="12" customHeight="1">
      <c r="A146" s="28"/>
      <c r="B146" s="59"/>
      <c r="C146" s="29"/>
      <c r="D146" s="29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</row>
    <row r="147" spans="1:17" ht="12" customHeight="1">
      <c r="A147" s="28"/>
      <c r="B147" s="59"/>
      <c r="C147" s="29"/>
      <c r="D147" s="29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</row>
    <row r="148" spans="1:17" ht="12" customHeight="1">
      <c r="A148" s="28"/>
      <c r="B148" s="59"/>
      <c r="C148" s="29"/>
      <c r="D148" s="29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</row>
    <row r="149" spans="1:17" ht="12" customHeight="1">
      <c r="A149" s="28"/>
      <c r="B149" s="59"/>
      <c r="C149" s="29"/>
      <c r="D149" s="29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</row>
    <row r="150" spans="1:17" ht="12" customHeight="1">
      <c r="A150" s="28"/>
      <c r="B150" s="59"/>
      <c r="C150" s="29"/>
      <c r="D150" s="29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</row>
    <row r="151" spans="1:17" ht="12" customHeight="1">
      <c r="A151" s="28"/>
      <c r="B151" s="59"/>
      <c r="C151" s="29"/>
      <c r="D151" s="29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</row>
    <row r="152" spans="1:17" ht="12" customHeight="1">
      <c r="A152" s="28"/>
      <c r="B152" s="59"/>
      <c r="C152" s="29"/>
      <c r="D152" s="29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</row>
    <row r="153" spans="1:17" ht="12" customHeight="1">
      <c r="A153" s="28"/>
      <c r="B153" s="59"/>
      <c r="C153" s="29"/>
      <c r="D153" s="29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</row>
    <row r="154" spans="1:17" ht="12" customHeight="1">
      <c r="A154" s="28"/>
      <c r="B154" s="59"/>
      <c r="C154" s="29"/>
      <c r="D154" s="29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</row>
    <row r="155" spans="1:17" ht="12" customHeight="1">
      <c r="A155" s="28"/>
      <c r="B155" s="59"/>
      <c r="C155" s="29"/>
      <c r="D155" s="29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</row>
    <row r="156" spans="1:17" ht="12" customHeight="1">
      <c r="A156" s="28"/>
      <c r="B156" s="59"/>
      <c r="C156" s="29"/>
      <c r="D156" s="29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</row>
    <row r="157" spans="1:17" ht="12" customHeight="1">
      <c r="A157" s="28"/>
      <c r="B157" s="59"/>
      <c r="C157" s="29"/>
      <c r="D157" s="29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</row>
    <row r="158" spans="1:17" ht="12" customHeight="1">
      <c r="A158" s="28"/>
      <c r="B158" s="59"/>
      <c r="C158" s="29"/>
      <c r="D158" s="29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</row>
    <row r="159" spans="1:17" ht="12" customHeight="1">
      <c r="A159" s="28"/>
      <c r="B159" s="59"/>
      <c r="C159" s="29"/>
      <c r="D159" s="29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</row>
    <row r="160" spans="1:17" ht="12" customHeight="1">
      <c r="A160" s="28"/>
      <c r="B160" s="59"/>
      <c r="C160" s="29"/>
      <c r="D160" s="29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</row>
    <row r="161" spans="1:17" ht="12" customHeight="1">
      <c r="A161" s="28"/>
      <c r="B161" s="59"/>
      <c r="C161" s="29"/>
      <c r="D161" s="29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</row>
    <row r="162" spans="1:17" ht="12" customHeight="1">
      <c r="A162" s="28"/>
      <c r="B162" s="59"/>
      <c r="C162" s="29"/>
      <c r="D162" s="29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</row>
    <row r="163" spans="1:17" ht="12" customHeight="1">
      <c r="A163" s="28"/>
      <c r="B163" s="59"/>
      <c r="C163" s="29"/>
      <c r="D163" s="29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</row>
    <row r="164" spans="1:17" ht="12" customHeight="1">
      <c r="A164" s="28"/>
      <c r="B164" s="59"/>
      <c r="C164" s="29"/>
      <c r="D164" s="29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</row>
    <row r="165" spans="1:17" ht="12" customHeight="1">
      <c r="A165" s="28"/>
      <c r="B165" s="59"/>
      <c r="C165" s="29"/>
      <c r="D165" s="29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</row>
    <row r="166" spans="1:17" ht="12" customHeight="1">
      <c r="A166" s="28"/>
      <c r="B166" s="59"/>
      <c r="C166" s="29"/>
      <c r="D166" s="29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</row>
    <row r="167" spans="1:17" ht="12" customHeight="1">
      <c r="A167" s="28"/>
      <c r="B167" s="59"/>
      <c r="C167" s="29"/>
      <c r="D167" s="29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</row>
    <row r="168" spans="1:17" ht="12" customHeight="1">
      <c r="A168" s="28"/>
      <c r="B168" s="59"/>
      <c r="C168" s="29"/>
      <c r="D168" s="29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</row>
    <row r="169" spans="1:17" ht="12" customHeight="1">
      <c r="A169" s="28"/>
      <c r="B169" s="59"/>
      <c r="C169" s="29"/>
      <c r="D169" s="29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</row>
    <row r="170" spans="1:17" ht="12" customHeight="1">
      <c r="A170" s="28"/>
      <c r="B170" s="59"/>
      <c r="C170" s="29"/>
      <c r="D170" s="29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</row>
    <row r="171" spans="1:17" ht="12" customHeight="1">
      <c r="A171" s="28"/>
      <c r="B171" s="59"/>
      <c r="C171" s="29"/>
      <c r="D171" s="29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</row>
    <row r="172" spans="1:17" ht="12" customHeight="1">
      <c r="A172" s="28"/>
      <c r="B172" s="59"/>
      <c r="C172" s="29"/>
      <c r="D172" s="29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</row>
    <row r="173" spans="1:17">
      <c r="A173" s="28"/>
      <c r="B173" s="59"/>
      <c r="C173" s="29"/>
      <c r="D173" s="29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</row>
    <row r="174" spans="1:17">
      <c r="A174" s="28"/>
      <c r="B174" s="59"/>
      <c r="C174" s="29"/>
      <c r="D174" s="29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</row>
    <row r="175" spans="1:17">
      <c r="A175" s="28"/>
      <c r="B175" s="59"/>
      <c r="C175" s="29"/>
      <c r="D175" s="29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</row>
    <row r="176" spans="1:17">
      <c r="A176" s="28"/>
      <c r="B176" s="59"/>
      <c r="C176" s="29"/>
      <c r="D176" s="29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</row>
    <row r="177" spans="1:17">
      <c r="A177" s="28"/>
      <c r="B177" s="59"/>
      <c r="C177" s="29"/>
      <c r="D177" s="29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</row>
    <row r="178" spans="1:17">
      <c r="A178" s="28"/>
      <c r="B178" s="59"/>
      <c r="C178" s="29"/>
      <c r="D178" s="29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</row>
    <row r="179" spans="1:17">
      <c r="A179" s="28"/>
      <c r="B179" s="59"/>
      <c r="C179" s="29"/>
      <c r="D179" s="29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</row>
    <row r="180" spans="1:17">
      <c r="A180" s="28"/>
      <c r="B180" s="59"/>
      <c r="C180" s="29"/>
      <c r="D180" s="29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</row>
    <row r="181" spans="1:17">
      <c r="A181" s="28"/>
      <c r="B181" s="59"/>
      <c r="C181" s="29"/>
      <c r="D181" s="29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</row>
    <row r="182" spans="1:17">
      <c r="A182" s="28"/>
      <c r="B182" s="59"/>
      <c r="C182" s="29"/>
      <c r="D182" s="29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</row>
    <row r="183" spans="1:17">
      <c r="A183" s="28"/>
      <c r="B183" s="59"/>
      <c r="C183" s="29"/>
      <c r="D183" s="29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</row>
    <row r="184" spans="1:17">
      <c r="A184" s="28"/>
      <c r="B184" s="59"/>
      <c r="C184" s="29"/>
      <c r="D184" s="29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</row>
    <row r="185" spans="1:17">
      <c r="A185" s="28"/>
      <c r="B185" s="59"/>
      <c r="C185" s="29"/>
      <c r="D185" s="29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</row>
    <row r="186" spans="1:17">
      <c r="A186" s="28"/>
      <c r="B186" s="59"/>
      <c r="C186" s="29"/>
      <c r="D186" s="29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</row>
    <row r="187" spans="1:17">
      <c r="A187" s="28"/>
      <c r="B187" s="59"/>
      <c r="C187" s="29"/>
      <c r="D187" s="29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</row>
    <row r="188" spans="1:17">
      <c r="A188" s="28"/>
      <c r="B188" s="59"/>
      <c r="C188" s="29"/>
      <c r="D188" s="29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</row>
    <row r="189" spans="1:17">
      <c r="A189" s="28"/>
      <c r="B189" s="59"/>
      <c r="C189" s="29"/>
      <c r="D189" s="29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</row>
    <row r="190" spans="1:17">
      <c r="A190" s="28"/>
      <c r="B190" s="59"/>
      <c r="C190" s="29"/>
      <c r="D190" s="29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</row>
    <row r="191" spans="1:17">
      <c r="A191" s="28"/>
      <c r="B191" s="59"/>
      <c r="C191" s="29"/>
      <c r="D191" s="29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</row>
    <row r="192" spans="1:17">
      <c r="A192" s="28"/>
      <c r="B192" s="59"/>
      <c r="C192" s="29"/>
      <c r="D192" s="29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</row>
    <row r="193" spans="1:17">
      <c r="A193" s="28"/>
      <c r="B193" s="59"/>
      <c r="C193" s="29"/>
      <c r="D193" s="29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</row>
    <row r="194" spans="1:17">
      <c r="A194" s="28"/>
      <c r="B194" s="59"/>
      <c r="C194" s="29"/>
      <c r="D194" s="29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</row>
    <row r="195" spans="1:17">
      <c r="A195" s="28"/>
      <c r="B195" s="59"/>
      <c r="C195" s="29"/>
      <c r="D195" s="29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</row>
    <row r="196" spans="1:17">
      <c r="A196" s="28"/>
      <c r="B196" s="59"/>
      <c r="C196" s="29"/>
      <c r="D196" s="29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</row>
    <row r="197" spans="1:17">
      <c r="A197" s="28"/>
      <c r="B197" s="59"/>
      <c r="C197" s="29"/>
      <c r="D197" s="29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</row>
    <row r="198" spans="1:17">
      <c r="A198" s="28"/>
      <c r="B198" s="59"/>
      <c r="C198" s="29"/>
      <c r="D198" s="29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</row>
    <row r="199" spans="1:17">
      <c r="A199" s="28"/>
      <c r="B199" s="59"/>
      <c r="C199" s="29"/>
      <c r="D199" s="29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</row>
    <row r="200" spans="1:17">
      <c r="A200" s="28"/>
      <c r="B200" s="59"/>
      <c r="C200" s="29"/>
      <c r="D200" s="29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</row>
    <row r="201" spans="1:17">
      <c r="A201" s="28"/>
      <c r="B201" s="59"/>
      <c r="C201" s="29"/>
      <c r="D201" s="29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</row>
    <row r="202" spans="1:17">
      <c r="A202" s="28"/>
      <c r="B202" s="59"/>
      <c r="C202" s="29"/>
      <c r="D202" s="29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</row>
    <row r="203" spans="1:17">
      <c r="A203" s="28"/>
      <c r="B203" s="59"/>
      <c r="C203" s="29"/>
      <c r="D203" s="29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</row>
    <row r="204" spans="1:17">
      <c r="A204" s="28"/>
      <c r="B204" s="59"/>
      <c r="C204" s="29"/>
      <c r="D204" s="29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</row>
    <row r="205" spans="1:17">
      <c r="A205" s="28"/>
      <c r="B205" s="59"/>
      <c r="C205" s="29"/>
      <c r="D205" s="29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</row>
    <row r="206" spans="1:17">
      <c r="A206" s="28"/>
      <c r="B206" s="59"/>
      <c r="C206" s="29"/>
      <c r="D206" s="29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</row>
    <row r="207" spans="1:17">
      <c r="A207" s="28"/>
      <c r="B207" s="59"/>
      <c r="C207" s="29"/>
      <c r="D207" s="29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</row>
    <row r="208" spans="1:17">
      <c r="A208" s="28"/>
      <c r="B208" s="59"/>
      <c r="C208" s="29"/>
      <c r="D208" s="29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</row>
    <row r="209" spans="1:17">
      <c r="A209" s="28"/>
      <c r="B209" s="59"/>
      <c r="C209" s="29"/>
      <c r="D209" s="29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</row>
    <row r="210" spans="1:17">
      <c r="A210" s="28"/>
      <c r="B210" s="59"/>
      <c r="C210" s="29"/>
      <c r="D210" s="29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</row>
    <row r="211" spans="1:17">
      <c r="A211" s="28"/>
      <c r="B211" s="59"/>
      <c r="C211" s="29"/>
      <c r="D211" s="29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</row>
    <row r="212" spans="1:17">
      <c r="A212" s="28"/>
      <c r="B212" s="59"/>
      <c r="C212" s="29"/>
      <c r="D212" s="29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</row>
    <row r="213" spans="1:17">
      <c r="A213" s="28"/>
      <c r="B213" s="59"/>
      <c r="C213" s="29"/>
      <c r="D213" s="29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</row>
    <row r="214" spans="1:17">
      <c r="A214" s="28"/>
      <c r="B214" s="59"/>
      <c r="C214" s="29"/>
      <c r="D214" s="29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</row>
    <row r="215" spans="1:17">
      <c r="A215" s="28"/>
      <c r="B215" s="59"/>
      <c r="C215" s="29"/>
      <c r="D215" s="29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</row>
    <row r="216" spans="1:17">
      <c r="A216" s="28"/>
      <c r="B216" s="59"/>
      <c r="C216" s="29"/>
      <c r="D216" s="29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</row>
    <row r="217" spans="1:17">
      <c r="A217" s="28"/>
      <c r="B217" s="59"/>
      <c r="C217" s="29"/>
      <c r="D217" s="29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</row>
    <row r="218" spans="1:17">
      <c r="A218" s="28"/>
      <c r="B218" s="59"/>
      <c r="C218" s="29"/>
      <c r="D218" s="29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</row>
    <row r="219" spans="1:17">
      <c r="A219" s="28"/>
      <c r="B219" s="59"/>
      <c r="C219" s="28"/>
      <c r="D219" s="80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</row>
    <row r="220" spans="1:17">
      <c r="A220" s="28"/>
      <c r="B220" s="59"/>
      <c r="C220" s="28"/>
      <c r="D220" s="80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</row>
    <row r="221" spans="1:17">
      <c r="A221" s="28"/>
      <c r="B221" s="59"/>
      <c r="C221" s="28"/>
      <c r="D221" s="80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</row>
    <row r="222" spans="1:17">
      <c r="A222" s="28"/>
      <c r="B222" s="59"/>
      <c r="C222" s="28"/>
      <c r="D222" s="80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</row>
    <row r="223" spans="1:17">
      <c r="A223" s="28"/>
      <c r="B223" s="59"/>
      <c r="C223" s="28"/>
      <c r="D223" s="80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</row>
    <row r="224" spans="1:17">
      <c r="A224" s="28"/>
      <c r="B224" s="59"/>
      <c r="C224" s="28"/>
      <c r="D224" s="80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</row>
    <row r="225" spans="1:17">
      <c r="A225" s="28"/>
      <c r="B225" s="59"/>
      <c r="C225" s="28"/>
      <c r="D225" s="80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</row>
    <row r="226" spans="1:17">
      <c r="A226" s="28"/>
      <c r="B226" s="59"/>
      <c r="C226" s="28"/>
      <c r="D226" s="80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</row>
    <row r="227" spans="1:17">
      <c r="A227" s="28"/>
      <c r="B227" s="59"/>
      <c r="C227" s="28"/>
      <c r="D227" s="80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</row>
    <row r="228" spans="1:17">
      <c r="A228" s="28"/>
      <c r="B228" s="59"/>
      <c r="C228" s="28"/>
      <c r="D228" s="80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</row>
    <row r="229" spans="1:17">
      <c r="A229" s="28"/>
      <c r="B229" s="59"/>
      <c r="C229" s="28"/>
      <c r="D229" s="80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</row>
    <row r="230" spans="1:17">
      <c r="A230" s="28"/>
      <c r="B230" s="59"/>
      <c r="C230" s="28"/>
      <c r="D230" s="80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</row>
    <row r="231" spans="1:17">
      <c r="A231" s="28"/>
      <c r="B231" s="59"/>
      <c r="C231" s="28"/>
      <c r="D231" s="80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</row>
    <row r="232" spans="1:17">
      <c r="A232" s="28"/>
      <c r="B232" s="59"/>
      <c r="C232" s="28"/>
      <c r="D232" s="80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</row>
    <row r="233" spans="1:17">
      <c r="A233" s="28"/>
      <c r="B233" s="59"/>
      <c r="C233" s="28"/>
      <c r="D233" s="80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</row>
    <row r="234" spans="1:17">
      <c r="A234" s="28"/>
      <c r="B234" s="59"/>
      <c r="C234" s="28"/>
      <c r="D234" s="80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</row>
    <row r="235" spans="1:17">
      <c r="A235" s="28"/>
      <c r="B235" s="59"/>
      <c r="C235" s="28"/>
      <c r="D235" s="80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</row>
    <row r="236" spans="1:17">
      <c r="A236" s="28"/>
      <c r="B236" s="59"/>
      <c r="C236" s="28"/>
      <c r="D236" s="80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</row>
    <row r="237" spans="1:17">
      <c r="A237" s="28"/>
      <c r="B237" s="59"/>
      <c r="C237" s="28"/>
      <c r="D237" s="80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</row>
    <row r="238" spans="1:17">
      <c r="A238" s="28"/>
      <c r="B238" s="59"/>
      <c r="C238" s="28"/>
      <c r="D238" s="80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</row>
    <row r="239" spans="1:17">
      <c r="A239" s="28"/>
      <c r="B239" s="59"/>
      <c r="C239" s="28"/>
      <c r="D239" s="80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</row>
    <row r="240" spans="1:17">
      <c r="A240" s="28"/>
      <c r="B240" s="59"/>
      <c r="C240" s="28"/>
      <c r="D240" s="80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</row>
    <row r="241" spans="1:17">
      <c r="A241" s="28"/>
      <c r="B241" s="59"/>
      <c r="C241" s="28"/>
      <c r="D241" s="80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</row>
    <row r="242" spans="1:17">
      <c r="A242" s="28"/>
      <c r="B242" s="59"/>
      <c r="C242" s="28"/>
      <c r="D242" s="80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</row>
    <row r="243" spans="1:17">
      <c r="A243" s="28"/>
      <c r="B243" s="59"/>
      <c r="C243" s="28"/>
      <c r="D243" s="80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</row>
    <row r="244" spans="1:17">
      <c r="A244" s="28"/>
      <c r="B244" s="59"/>
      <c r="C244" s="28"/>
      <c r="D244" s="80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</row>
    <row r="245" spans="1:17">
      <c r="A245" s="28"/>
      <c r="B245" s="59"/>
      <c r="C245" s="28"/>
      <c r="D245" s="80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</row>
    <row r="246" spans="1:17">
      <c r="A246" s="28"/>
      <c r="B246" s="59"/>
      <c r="C246" s="28"/>
      <c r="D246" s="80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</row>
    <row r="247" spans="1:17">
      <c r="A247" s="28"/>
      <c r="B247" s="59"/>
      <c r="C247" s="28"/>
      <c r="D247" s="80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</row>
    <row r="248" spans="1:17">
      <c r="A248" s="28"/>
      <c r="B248" s="59"/>
      <c r="C248" s="28"/>
      <c r="D248" s="80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</row>
    <row r="249" spans="1:17">
      <c r="A249" s="28"/>
      <c r="B249" s="59"/>
      <c r="C249" s="28"/>
      <c r="D249" s="80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</row>
    <row r="250" spans="1:17">
      <c r="A250" s="28"/>
      <c r="B250" s="59"/>
      <c r="C250" s="28"/>
      <c r="D250" s="80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</row>
    <row r="251" spans="1:17">
      <c r="A251" s="28"/>
      <c r="B251" s="59"/>
      <c r="C251" s="28"/>
      <c r="D251" s="80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</row>
    <row r="252" spans="1:17">
      <c r="A252" s="28"/>
      <c r="B252" s="59"/>
      <c r="C252" s="28"/>
      <c r="D252" s="80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</row>
    <row r="253" spans="1:17">
      <c r="A253" s="28"/>
      <c r="B253" s="59"/>
      <c r="C253" s="28"/>
      <c r="D253" s="80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</row>
    <row r="254" spans="1:17">
      <c r="A254" s="28"/>
      <c r="B254" s="59"/>
      <c r="C254" s="28"/>
      <c r="D254" s="80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</row>
    <row r="255" spans="1:17">
      <c r="A255" s="28"/>
      <c r="B255" s="59"/>
      <c r="C255" s="28"/>
      <c r="D255" s="80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</row>
    <row r="256" spans="1:17">
      <c r="A256" s="28"/>
      <c r="B256" s="59"/>
      <c r="C256" s="28"/>
      <c r="D256" s="80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</row>
    <row r="257" spans="1:17">
      <c r="A257" s="28"/>
      <c r="B257" s="59"/>
      <c r="C257" s="28"/>
      <c r="D257" s="80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</row>
    <row r="258" spans="1:17">
      <c r="A258" s="28"/>
      <c r="B258" s="59"/>
      <c r="C258" s="28"/>
      <c r="D258" s="80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</row>
    <row r="259" spans="1:17">
      <c r="A259" s="28"/>
      <c r="B259" s="59"/>
      <c r="C259" s="28"/>
      <c r="D259" s="80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</row>
    <row r="260" spans="1:17">
      <c r="A260" s="28"/>
      <c r="B260" s="59"/>
      <c r="C260" s="28"/>
      <c r="D260" s="80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</row>
    <row r="261" spans="1:17">
      <c r="A261" s="28"/>
      <c r="B261" s="59"/>
      <c r="C261" s="28"/>
      <c r="D261" s="80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</row>
    <row r="262" spans="1:17">
      <c r="A262" s="28"/>
      <c r="B262" s="59"/>
      <c r="C262" s="28"/>
      <c r="D262" s="80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</row>
    <row r="263" spans="1:17">
      <c r="A263" s="28"/>
      <c r="B263" s="59"/>
      <c r="C263" s="28"/>
      <c r="D263" s="80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</row>
    <row r="264" spans="1:17">
      <c r="A264" s="28"/>
      <c r="B264" s="59"/>
      <c r="C264" s="28"/>
      <c r="D264" s="80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</row>
    <row r="265" spans="1:17">
      <c r="A265" s="28"/>
      <c r="B265" s="59"/>
      <c r="C265" s="28"/>
      <c r="D265" s="80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</row>
    <row r="266" spans="1:17">
      <c r="A266" s="28"/>
      <c r="B266" s="59"/>
      <c r="C266" s="28"/>
      <c r="D266" s="80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</row>
    <row r="267" spans="1:17">
      <c r="A267" s="28"/>
      <c r="B267" s="59"/>
      <c r="C267" s="28"/>
      <c r="D267" s="80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</row>
    <row r="268" spans="1:17">
      <c r="B268" s="14"/>
    </row>
    <row r="269" spans="1:17">
      <c r="B269" s="14"/>
    </row>
    <row r="270" spans="1:17">
      <c r="B270" s="14"/>
    </row>
    <row r="271" spans="1:17">
      <c r="B271" s="14"/>
    </row>
    <row r="272" spans="1:17">
      <c r="B272" s="14"/>
    </row>
    <row r="273" spans="2:2">
      <c r="B273" s="14"/>
    </row>
    <row r="274" spans="2:2">
      <c r="B274" s="14"/>
    </row>
    <row r="275" spans="2:2">
      <c r="B275" s="14"/>
    </row>
    <row r="276" spans="2:2">
      <c r="B276" s="14"/>
    </row>
    <row r="277" spans="2:2">
      <c r="B277" s="14"/>
    </row>
    <row r="278" spans="2:2">
      <c r="B278" s="14"/>
    </row>
    <row r="279" spans="2:2">
      <c r="B279" s="14"/>
    </row>
    <row r="280" spans="2:2">
      <c r="B280" s="14"/>
    </row>
    <row r="281" spans="2:2">
      <c r="B281" s="14"/>
    </row>
    <row r="282" spans="2:2">
      <c r="B282" s="14"/>
    </row>
    <row r="283" spans="2:2">
      <c r="B283" s="14"/>
    </row>
    <row r="284" spans="2:2">
      <c r="B284" s="14"/>
    </row>
    <row r="285" spans="2:2">
      <c r="B285" s="14"/>
    </row>
    <row r="286" spans="2:2">
      <c r="B286" s="14"/>
    </row>
    <row r="287" spans="2:2">
      <c r="B287" s="14"/>
    </row>
    <row r="288" spans="2:2">
      <c r="B288" s="14"/>
    </row>
    <row r="289" spans="2:2">
      <c r="B289" s="14"/>
    </row>
    <row r="290" spans="2:2">
      <c r="B290" s="14"/>
    </row>
    <row r="291" spans="2:2">
      <c r="B291" s="14"/>
    </row>
    <row r="292" spans="2:2">
      <c r="B292" s="14"/>
    </row>
    <row r="293" spans="2:2">
      <c r="B293" s="14"/>
    </row>
    <row r="294" spans="2:2">
      <c r="B294" s="14"/>
    </row>
    <row r="295" spans="2:2">
      <c r="B295" s="14"/>
    </row>
    <row r="296" spans="2:2">
      <c r="B296" s="14"/>
    </row>
    <row r="297" spans="2:2">
      <c r="B297" s="14"/>
    </row>
    <row r="298" spans="2:2">
      <c r="B298" s="14"/>
    </row>
    <row r="299" spans="2:2">
      <c r="B299" s="14"/>
    </row>
    <row r="300" spans="2:2">
      <c r="B300" s="14"/>
    </row>
    <row r="301" spans="2:2">
      <c r="B301" s="14"/>
    </row>
    <row r="302" spans="2:2">
      <c r="B302" s="14"/>
    </row>
    <row r="303" spans="2:2">
      <c r="B303" s="14"/>
    </row>
    <row r="304" spans="2:2">
      <c r="B304" s="14"/>
    </row>
    <row r="305" spans="2:2">
      <c r="B305" s="14"/>
    </row>
    <row r="306" spans="2:2">
      <c r="B306" s="14"/>
    </row>
    <row r="307" spans="2:2">
      <c r="B307" s="14"/>
    </row>
    <row r="308" spans="2:2">
      <c r="B308" s="14"/>
    </row>
    <row r="309" spans="2:2">
      <c r="B309" s="14"/>
    </row>
    <row r="310" spans="2:2">
      <c r="B310" s="14"/>
    </row>
    <row r="311" spans="2:2">
      <c r="B311" s="14"/>
    </row>
    <row r="312" spans="2:2">
      <c r="B312" s="14"/>
    </row>
    <row r="313" spans="2:2">
      <c r="B313" s="14"/>
    </row>
    <row r="314" spans="2:2">
      <c r="B314" s="14"/>
    </row>
    <row r="315" spans="2:2">
      <c r="B315" s="14"/>
    </row>
  </sheetData>
  <protectedRanges>
    <protectedRange sqref="A140:D140" name="Range1"/>
  </protectedRanges>
  <phoneticPr fontId="8" type="noConversion"/>
  <hyperlinks>
    <hyperlink ref="H3280" r:id="rId1" display="http://vsolj.cetus-net.org/bulletin.html" xr:uid="{00000000-0004-0000-0000-000000000000}"/>
    <hyperlink ref="H64746" r:id="rId2" display="http://vsolj.cetus-net.org/bulletin.html" xr:uid="{00000000-0004-0000-0000-000001000000}"/>
    <hyperlink ref="H64739" r:id="rId3" display="http://vsolj.cetus-net.org/bulletin.html" xr:uid="{00000000-0004-0000-0000-000002000000}"/>
    <hyperlink ref="AP2236" r:id="rId4" display="http://cdsbib.u-strasbg.fr/cgi-bin/cdsbib?1990RMxAA..21..381G" xr:uid="{00000000-0004-0000-0000-000003000000}"/>
    <hyperlink ref="AP2239" r:id="rId5" display="http://cdsbib.u-strasbg.fr/cgi-bin/cdsbib?1990RMxAA..21..381G" xr:uid="{00000000-0004-0000-0000-000004000000}"/>
    <hyperlink ref="AP2237" r:id="rId6" display="http://cdsbib.u-strasbg.fr/cgi-bin/cdsbib?1990RMxAA..21..381G" xr:uid="{00000000-0004-0000-0000-000005000000}"/>
    <hyperlink ref="AP2215" r:id="rId7" display="http://cdsbib.u-strasbg.fr/cgi-bin/cdsbib?1990RMxAA..21..381G" xr:uid="{00000000-0004-0000-0000-000006000000}"/>
    <hyperlink ref="I64746" r:id="rId8" display="http://vsolj.cetus-net.org/bulletin.html" xr:uid="{00000000-0004-0000-0000-000007000000}"/>
    <hyperlink ref="AQ2349" r:id="rId9" display="http://cdsbib.u-strasbg.fr/cgi-bin/cdsbib?1990RMxAA..21..381G" xr:uid="{00000000-0004-0000-0000-000008000000}"/>
    <hyperlink ref="AQ618" r:id="rId10" display="http://cdsbib.u-strasbg.fr/cgi-bin/cdsbib?1990RMxAA..21..381G" xr:uid="{00000000-0004-0000-0000-000009000000}"/>
    <hyperlink ref="AQ2350" r:id="rId11" display="http://cdsbib.u-strasbg.fr/cgi-bin/cdsbib?1990RMxAA..21..381G" xr:uid="{00000000-0004-0000-0000-00000A000000}"/>
    <hyperlink ref="H64743" r:id="rId12" display="https://www.aavso.org/ejaavso" xr:uid="{00000000-0004-0000-0000-00000B000000}"/>
    <hyperlink ref="H64981" r:id="rId13" display="http://vsolj.cetus-net.org/bulletin.html" xr:uid="{00000000-0004-0000-0000-00000C000000}"/>
    <hyperlink ref="H64974" r:id="rId14" display="https://www.aavso.org/ejaavso" xr:uid="{00000000-0004-0000-0000-00000D000000}"/>
    <hyperlink ref="I64981" r:id="rId15" display="http://vsolj.cetus-net.org/bulletin.html" xr:uid="{00000000-0004-0000-0000-00000E000000}"/>
    <hyperlink ref="AQ58632" r:id="rId16" display="http://cdsbib.u-strasbg.fr/cgi-bin/cdsbib?1990RMxAA..21..381G" xr:uid="{00000000-0004-0000-0000-00000F000000}"/>
    <hyperlink ref="H64978" r:id="rId17" display="https://www.aavso.org/ejaavso" xr:uid="{00000000-0004-0000-0000-000010000000}"/>
    <hyperlink ref="AP5996" r:id="rId18" display="http://cdsbib.u-strasbg.fr/cgi-bin/cdsbib?1990RMxAA..21..381G" xr:uid="{00000000-0004-0000-0000-000011000000}"/>
    <hyperlink ref="AP5999" r:id="rId19" display="http://cdsbib.u-strasbg.fr/cgi-bin/cdsbib?1990RMxAA..21..381G" xr:uid="{00000000-0004-0000-0000-000012000000}"/>
    <hyperlink ref="AP5997" r:id="rId20" display="http://cdsbib.u-strasbg.fr/cgi-bin/cdsbib?1990RMxAA..21..381G" xr:uid="{00000000-0004-0000-0000-000013000000}"/>
    <hyperlink ref="AP5981" r:id="rId21" display="http://cdsbib.u-strasbg.fr/cgi-bin/cdsbib?1990RMxAA..21..381G" xr:uid="{00000000-0004-0000-0000-000014000000}"/>
    <hyperlink ref="AQ6210" r:id="rId22" display="http://cdsbib.u-strasbg.fr/cgi-bin/cdsbib?1990RMxAA..21..381G" xr:uid="{00000000-0004-0000-0000-000015000000}"/>
    <hyperlink ref="AQ6214" r:id="rId23" display="http://cdsbib.u-strasbg.fr/cgi-bin/cdsbib?1990RMxAA..21..381G" xr:uid="{00000000-0004-0000-0000-000016000000}"/>
    <hyperlink ref="AQ358" r:id="rId24" display="http://cdsbib.u-strasbg.fr/cgi-bin/cdsbib?1990RMxAA..21..381G" xr:uid="{00000000-0004-0000-0000-000017000000}"/>
    <hyperlink ref="I3102" r:id="rId25" display="http://vsolj.cetus-net.org/bulletin.html" xr:uid="{00000000-0004-0000-0000-000018000000}"/>
    <hyperlink ref="H3102" r:id="rId26" display="http://vsolj.cetus-net.org/bulletin.html" xr:uid="{00000000-0004-0000-0000-000019000000}"/>
    <hyperlink ref="AQ1019" r:id="rId27" display="http://cdsbib.u-strasbg.fr/cgi-bin/cdsbib?1990RMxAA..21..381G" xr:uid="{00000000-0004-0000-0000-00001A000000}"/>
    <hyperlink ref="AQ1018" r:id="rId28" display="http://cdsbib.u-strasbg.fr/cgi-bin/cdsbib?1990RMxAA..21..381G" xr:uid="{00000000-0004-0000-0000-00001B000000}"/>
    <hyperlink ref="AP4272" r:id="rId29" display="http://cdsbib.u-strasbg.fr/cgi-bin/cdsbib?1990RMxAA..21..381G" xr:uid="{00000000-0004-0000-0000-00001C000000}"/>
    <hyperlink ref="AP4290" r:id="rId30" display="http://cdsbib.u-strasbg.fr/cgi-bin/cdsbib?1990RMxAA..21..381G" xr:uid="{00000000-0004-0000-0000-00001D000000}"/>
    <hyperlink ref="AP4291" r:id="rId31" display="http://cdsbib.u-strasbg.fr/cgi-bin/cdsbib?1990RMxAA..21..381G" xr:uid="{00000000-0004-0000-0000-00001E000000}"/>
    <hyperlink ref="AP4287" r:id="rId32" display="http://cdsbib.u-strasbg.fr/cgi-bin/cdsbib?1990RMxAA..21..381G" xr:uid="{00000000-0004-0000-0000-00001F000000}"/>
  </hyperlinks>
  <pageMargins left="0.75" right="0.75" top="1" bottom="1" header="0.5" footer="0.5"/>
  <headerFooter alignWithMargins="0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28"/>
  <sheetViews>
    <sheetView topLeftCell="A86" workbookViewId="0">
      <selection activeCell="A71" sqref="A71:D124"/>
    </sheetView>
  </sheetViews>
  <sheetFormatPr defaultRowHeight="12.75"/>
  <cols>
    <col min="1" max="1" width="19.7109375" style="44" customWidth="1"/>
    <col min="2" max="2" width="4.42578125" style="8" customWidth="1"/>
    <col min="3" max="3" width="12.7109375" style="44" customWidth="1"/>
    <col min="4" max="4" width="5.42578125" style="8" customWidth="1"/>
    <col min="5" max="5" width="14.85546875" style="8" customWidth="1"/>
    <col min="6" max="6" width="9.140625" style="8"/>
    <col min="7" max="7" width="12" style="8" customWidth="1"/>
    <col min="8" max="8" width="14.140625" style="44" customWidth="1"/>
    <col min="9" max="9" width="22.5703125" style="8" customWidth="1"/>
    <col min="10" max="10" width="25.140625" style="8" customWidth="1"/>
    <col min="11" max="11" width="15.7109375" style="8" customWidth="1"/>
    <col min="12" max="12" width="14.140625" style="8" customWidth="1"/>
    <col min="13" max="13" width="9.5703125" style="8" customWidth="1"/>
    <col min="14" max="14" width="14.140625" style="8" customWidth="1"/>
    <col min="15" max="15" width="23.42578125" style="8" customWidth="1"/>
    <col min="16" max="16" width="16.5703125" style="8" customWidth="1"/>
    <col min="17" max="17" width="41" style="8" customWidth="1"/>
    <col min="18" max="16384" width="9.140625" style="8"/>
  </cols>
  <sheetData>
    <row r="1" spans="1:16" ht="15.75">
      <c r="A1" s="43" t="s">
        <v>92</v>
      </c>
      <c r="I1" s="45" t="s">
        <v>93</v>
      </c>
      <c r="J1" s="46" t="s">
        <v>94</v>
      </c>
    </row>
    <row r="2" spans="1:16">
      <c r="I2" s="47" t="s">
        <v>95</v>
      </c>
      <c r="J2" s="48" t="s">
        <v>96</v>
      </c>
    </row>
    <row r="3" spans="1:16">
      <c r="A3" s="49" t="s">
        <v>97</v>
      </c>
      <c r="I3" s="47" t="s">
        <v>98</v>
      </c>
      <c r="J3" s="48" t="s">
        <v>99</v>
      </c>
    </row>
    <row r="4" spans="1:16">
      <c r="I4" s="47" t="s">
        <v>100</v>
      </c>
      <c r="J4" s="48" t="s">
        <v>99</v>
      </c>
    </row>
    <row r="5" spans="1:16" ht="13.5" thickBot="1">
      <c r="I5" s="50" t="s">
        <v>101</v>
      </c>
      <c r="J5" s="51" t="s">
        <v>102</v>
      </c>
    </row>
    <row r="10" spans="1:16" ht="13.5" thickBot="1"/>
    <row r="11" spans="1:16" ht="12.75" customHeight="1" thickBot="1">
      <c r="A11" s="44" t="str">
        <f t="shared" ref="A11:A42" si="0">P11</f>
        <v>IBVS 46 </v>
      </c>
      <c r="B11" s="14" t="str">
        <f t="shared" ref="B11:B42" si="1">IF(H11=INT(H11),"I","II")</f>
        <v>I</v>
      </c>
      <c r="C11" s="44">
        <f t="shared" ref="C11:C42" si="2">1*G11</f>
        <v>38289.563000000002</v>
      </c>
      <c r="D11" s="8" t="str">
        <f t="shared" ref="D11:D42" si="3">VLOOKUP(F11,I$1:J$5,2,FALSE)</f>
        <v>vis</v>
      </c>
      <c r="E11" s="52">
        <f>VLOOKUP(C11,Active!C$21:E$970,3,FALSE)</f>
        <v>0</v>
      </c>
      <c r="F11" s="14" t="s">
        <v>101</v>
      </c>
      <c r="G11" s="8" t="str">
        <f t="shared" ref="G11:G42" si="4">MID(I11,3,LEN(I11)-3)</f>
        <v>38289.563</v>
      </c>
      <c r="H11" s="44">
        <f t="shared" ref="H11:H42" si="5">1*K11</f>
        <v>-5554</v>
      </c>
      <c r="I11" s="53" t="s">
        <v>225</v>
      </c>
      <c r="J11" s="54" t="s">
        <v>226</v>
      </c>
      <c r="K11" s="53">
        <v>-5554</v>
      </c>
      <c r="L11" s="53" t="s">
        <v>223</v>
      </c>
      <c r="M11" s="54" t="s">
        <v>108</v>
      </c>
      <c r="N11" s="54"/>
      <c r="O11" s="55" t="s">
        <v>227</v>
      </c>
      <c r="P11" s="56" t="s">
        <v>228</v>
      </c>
    </row>
    <row r="12" spans="1:16" ht="12.75" customHeight="1" thickBot="1">
      <c r="A12" s="44" t="str">
        <f t="shared" si="0"/>
        <v> BBS 14 </v>
      </c>
      <c r="B12" s="14" t="str">
        <f t="shared" si="1"/>
        <v>I</v>
      </c>
      <c r="C12" s="44">
        <f t="shared" si="2"/>
        <v>42132.374000000003</v>
      </c>
      <c r="D12" s="8" t="str">
        <f t="shared" si="3"/>
        <v>vis</v>
      </c>
      <c r="E12" s="52">
        <f>VLOOKUP(C12,Active!C$21:E$970,3,FALSE)</f>
        <v>1410.0035554531446</v>
      </c>
      <c r="F12" s="14" t="s">
        <v>101</v>
      </c>
      <c r="G12" s="8" t="str">
        <f t="shared" si="4"/>
        <v>42132.374</v>
      </c>
      <c r="H12" s="44">
        <f t="shared" si="5"/>
        <v>-4144</v>
      </c>
      <c r="I12" s="53" t="s">
        <v>232</v>
      </c>
      <c r="J12" s="54" t="s">
        <v>233</v>
      </c>
      <c r="K12" s="53">
        <v>-4144</v>
      </c>
      <c r="L12" s="53" t="s">
        <v>234</v>
      </c>
      <c r="M12" s="54" t="s">
        <v>108</v>
      </c>
      <c r="N12" s="54"/>
      <c r="O12" s="55" t="s">
        <v>235</v>
      </c>
      <c r="P12" s="55" t="s">
        <v>236</v>
      </c>
    </row>
    <row r="13" spans="1:16" ht="12.75" customHeight="1" thickBot="1">
      <c r="A13" s="44" t="str">
        <f t="shared" si="0"/>
        <v> BBS 14 </v>
      </c>
      <c r="B13" s="14" t="str">
        <f t="shared" si="1"/>
        <v>I</v>
      </c>
      <c r="C13" s="44">
        <f t="shared" si="2"/>
        <v>42132.377</v>
      </c>
      <c r="D13" s="8" t="str">
        <f t="shared" si="3"/>
        <v>vis</v>
      </c>
      <c r="E13" s="52">
        <f>VLOOKUP(C13,Active!C$21:E$970,3,FALSE)</f>
        <v>1410.0046562126308</v>
      </c>
      <c r="F13" s="14" t="s">
        <v>101</v>
      </c>
      <c r="G13" s="8" t="str">
        <f t="shared" si="4"/>
        <v>42132.377</v>
      </c>
      <c r="H13" s="44">
        <f t="shared" si="5"/>
        <v>-4144</v>
      </c>
      <c r="I13" s="53" t="s">
        <v>237</v>
      </c>
      <c r="J13" s="54" t="s">
        <v>238</v>
      </c>
      <c r="K13" s="53">
        <v>-4144</v>
      </c>
      <c r="L13" s="53" t="s">
        <v>239</v>
      </c>
      <c r="M13" s="54" t="s">
        <v>108</v>
      </c>
      <c r="N13" s="54"/>
      <c r="O13" s="55" t="s">
        <v>240</v>
      </c>
      <c r="P13" s="55" t="s">
        <v>236</v>
      </c>
    </row>
    <row r="14" spans="1:16" ht="12.75" customHeight="1" thickBot="1">
      <c r="A14" s="44" t="str">
        <f t="shared" si="0"/>
        <v> BBS 25 </v>
      </c>
      <c r="B14" s="14" t="str">
        <f t="shared" si="1"/>
        <v>I</v>
      </c>
      <c r="C14" s="44">
        <f t="shared" si="2"/>
        <v>42778.284</v>
      </c>
      <c r="D14" s="8" t="str">
        <f t="shared" si="3"/>
        <v>vis</v>
      </c>
      <c r="E14" s="52">
        <f>VLOOKUP(C14,Active!C$21:E$970,3,FALSE)</f>
        <v>1647.0007422788135</v>
      </c>
      <c r="F14" s="14" t="s">
        <v>101</v>
      </c>
      <c r="G14" s="8" t="str">
        <f t="shared" si="4"/>
        <v>42778.284</v>
      </c>
      <c r="H14" s="44">
        <f t="shared" si="5"/>
        <v>-3907</v>
      </c>
      <c r="I14" s="53" t="s">
        <v>241</v>
      </c>
      <c r="J14" s="54" t="s">
        <v>242</v>
      </c>
      <c r="K14" s="53">
        <v>-3907</v>
      </c>
      <c r="L14" s="53" t="s">
        <v>243</v>
      </c>
      <c r="M14" s="54" t="s">
        <v>108</v>
      </c>
      <c r="N14" s="54"/>
      <c r="O14" s="55" t="s">
        <v>240</v>
      </c>
      <c r="P14" s="55" t="s">
        <v>244</v>
      </c>
    </row>
    <row r="15" spans="1:16" ht="12.75" customHeight="1" thickBot="1">
      <c r="A15" s="44" t="str">
        <f t="shared" si="0"/>
        <v> BBS 25 </v>
      </c>
      <c r="B15" s="14" t="str">
        <f t="shared" si="1"/>
        <v>I</v>
      </c>
      <c r="C15" s="44">
        <f t="shared" si="2"/>
        <v>42778.284</v>
      </c>
      <c r="D15" s="8" t="str">
        <f t="shared" si="3"/>
        <v>vis</v>
      </c>
      <c r="E15" s="52">
        <f>VLOOKUP(C15,Active!C$21:E$970,3,FALSE)</f>
        <v>1647.0007422788135</v>
      </c>
      <c r="F15" s="14" t="s">
        <v>101</v>
      </c>
      <c r="G15" s="8" t="str">
        <f t="shared" si="4"/>
        <v>42778.284</v>
      </c>
      <c r="H15" s="44">
        <f t="shared" si="5"/>
        <v>-3907</v>
      </c>
      <c r="I15" s="53" t="s">
        <v>241</v>
      </c>
      <c r="J15" s="54" t="s">
        <v>242</v>
      </c>
      <c r="K15" s="53">
        <v>-3907</v>
      </c>
      <c r="L15" s="53" t="s">
        <v>243</v>
      </c>
      <c r="M15" s="54" t="s">
        <v>108</v>
      </c>
      <c r="N15" s="54"/>
      <c r="O15" s="55" t="s">
        <v>235</v>
      </c>
      <c r="P15" s="55" t="s">
        <v>244</v>
      </c>
    </row>
    <row r="16" spans="1:16" ht="12.75" customHeight="1" thickBot="1">
      <c r="A16" s="44" t="str">
        <f t="shared" si="0"/>
        <v> BBS 26 </v>
      </c>
      <c r="B16" s="14" t="str">
        <f t="shared" si="1"/>
        <v>I</v>
      </c>
      <c r="C16" s="44">
        <f t="shared" si="2"/>
        <v>42827.341999999997</v>
      </c>
      <c r="D16" s="8" t="str">
        <f t="shared" si="3"/>
        <v>vis</v>
      </c>
      <c r="E16" s="52">
        <f>VLOOKUP(C16,Active!C$21:E$970,3,FALSE)</f>
        <v>1665.0010952556879</v>
      </c>
      <c r="F16" s="14" t="s">
        <v>101</v>
      </c>
      <c r="G16" s="8" t="str">
        <f t="shared" si="4"/>
        <v>42827.342</v>
      </c>
      <c r="H16" s="44">
        <f t="shared" si="5"/>
        <v>-3889</v>
      </c>
      <c r="I16" s="53" t="s">
        <v>245</v>
      </c>
      <c r="J16" s="54" t="s">
        <v>246</v>
      </c>
      <c r="K16" s="53">
        <v>-3889</v>
      </c>
      <c r="L16" s="53" t="s">
        <v>207</v>
      </c>
      <c r="M16" s="54" t="s">
        <v>108</v>
      </c>
      <c r="N16" s="54"/>
      <c r="O16" s="55" t="s">
        <v>240</v>
      </c>
      <c r="P16" s="55" t="s">
        <v>247</v>
      </c>
    </row>
    <row r="17" spans="1:16" ht="12.75" customHeight="1" thickBot="1">
      <c r="A17" s="44" t="str">
        <f t="shared" si="0"/>
        <v> BBS 26 </v>
      </c>
      <c r="B17" s="14" t="str">
        <f t="shared" si="1"/>
        <v>I</v>
      </c>
      <c r="C17" s="44">
        <f t="shared" si="2"/>
        <v>42827.343000000001</v>
      </c>
      <c r="D17" s="8" t="str">
        <f t="shared" si="3"/>
        <v>vis</v>
      </c>
      <c r="E17" s="52">
        <f>VLOOKUP(C17,Active!C$21:E$970,3,FALSE)</f>
        <v>1665.0014621755186</v>
      </c>
      <c r="F17" s="14" t="s">
        <v>101</v>
      </c>
      <c r="G17" s="8" t="str">
        <f t="shared" si="4"/>
        <v>42827.343</v>
      </c>
      <c r="H17" s="44">
        <f t="shared" si="5"/>
        <v>-3889</v>
      </c>
      <c r="I17" s="53" t="s">
        <v>248</v>
      </c>
      <c r="J17" s="54" t="s">
        <v>249</v>
      </c>
      <c r="K17" s="53">
        <v>-3889</v>
      </c>
      <c r="L17" s="53" t="s">
        <v>250</v>
      </c>
      <c r="M17" s="54" t="s">
        <v>108</v>
      </c>
      <c r="N17" s="54"/>
      <c r="O17" s="55" t="s">
        <v>235</v>
      </c>
      <c r="P17" s="55" t="s">
        <v>247</v>
      </c>
    </row>
    <row r="18" spans="1:16" ht="12.75" customHeight="1" thickBot="1">
      <c r="A18" s="44" t="str">
        <f t="shared" si="0"/>
        <v> BBS 34 </v>
      </c>
      <c r="B18" s="14" t="str">
        <f t="shared" si="1"/>
        <v>I</v>
      </c>
      <c r="C18" s="44">
        <f t="shared" si="2"/>
        <v>43380.597999999998</v>
      </c>
      <c r="D18" s="8" t="str">
        <f t="shared" si="3"/>
        <v>vis</v>
      </c>
      <c r="E18" s="52">
        <f>VLOOKUP(C18,Active!C$21:E$970,3,FALSE)</f>
        <v>1868.0016922342504</v>
      </c>
      <c r="F18" s="14" t="s">
        <v>101</v>
      </c>
      <c r="G18" s="8" t="str">
        <f t="shared" si="4"/>
        <v>43380.598</v>
      </c>
      <c r="H18" s="44">
        <f t="shared" si="5"/>
        <v>-3686</v>
      </c>
      <c r="I18" s="53" t="s">
        <v>256</v>
      </c>
      <c r="J18" s="54" t="s">
        <v>257</v>
      </c>
      <c r="K18" s="53">
        <v>-3686</v>
      </c>
      <c r="L18" s="53" t="s">
        <v>250</v>
      </c>
      <c r="M18" s="54" t="s">
        <v>108</v>
      </c>
      <c r="N18" s="54"/>
      <c r="O18" s="55" t="s">
        <v>240</v>
      </c>
      <c r="P18" s="55" t="s">
        <v>258</v>
      </c>
    </row>
    <row r="19" spans="1:16" ht="12.75" customHeight="1" thickBot="1">
      <c r="A19" s="44" t="str">
        <f t="shared" si="0"/>
        <v> BBS 36 </v>
      </c>
      <c r="B19" s="14" t="str">
        <f t="shared" si="1"/>
        <v>I</v>
      </c>
      <c r="C19" s="44">
        <f t="shared" si="2"/>
        <v>43492.339</v>
      </c>
      <c r="D19" s="8" t="str">
        <f t="shared" si="3"/>
        <v>vis</v>
      </c>
      <c r="E19" s="52">
        <f>VLOOKUP(C19,Active!C$21:E$970,3,FALSE)</f>
        <v>1909.0016808597363</v>
      </c>
      <c r="F19" s="14" t="s">
        <v>101</v>
      </c>
      <c r="G19" s="8" t="str">
        <f t="shared" si="4"/>
        <v>43492.339</v>
      </c>
      <c r="H19" s="44">
        <f t="shared" si="5"/>
        <v>-3645</v>
      </c>
      <c r="I19" s="53" t="s">
        <v>259</v>
      </c>
      <c r="J19" s="54" t="s">
        <v>260</v>
      </c>
      <c r="K19" s="53">
        <v>-3645</v>
      </c>
      <c r="L19" s="53" t="s">
        <v>207</v>
      </c>
      <c r="M19" s="54" t="s">
        <v>108</v>
      </c>
      <c r="N19" s="54"/>
      <c r="O19" s="55" t="s">
        <v>240</v>
      </c>
      <c r="P19" s="55" t="s">
        <v>261</v>
      </c>
    </row>
    <row r="20" spans="1:16" ht="12.75" customHeight="1" thickBot="1">
      <c r="A20" s="44" t="str">
        <f t="shared" si="0"/>
        <v> BBS 36 </v>
      </c>
      <c r="B20" s="14" t="str">
        <f t="shared" si="1"/>
        <v>I</v>
      </c>
      <c r="C20" s="44">
        <f t="shared" si="2"/>
        <v>43492.343000000001</v>
      </c>
      <c r="D20" s="8" t="str">
        <f t="shared" si="3"/>
        <v>vis</v>
      </c>
      <c r="E20" s="52">
        <f>VLOOKUP(C20,Active!C$21:E$970,3,FALSE)</f>
        <v>1909.0031485390532</v>
      </c>
      <c r="F20" s="14" t="s">
        <v>101</v>
      </c>
      <c r="G20" s="8" t="str">
        <f t="shared" si="4"/>
        <v>43492.343</v>
      </c>
      <c r="H20" s="44">
        <f t="shared" si="5"/>
        <v>-3645</v>
      </c>
      <c r="I20" s="53" t="s">
        <v>262</v>
      </c>
      <c r="J20" s="54" t="s">
        <v>263</v>
      </c>
      <c r="K20" s="53">
        <v>-3645</v>
      </c>
      <c r="L20" s="53" t="s">
        <v>264</v>
      </c>
      <c r="M20" s="54" t="s">
        <v>108</v>
      </c>
      <c r="N20" s="54"/>
      <c r="O20" s="55" t="s">
        <v>235</v>
      </c>
      <c r="P20" s="55" t="s">
        <v>261</v>
      </c>
    </row>
    <row r="21" spans="1:16" ht="12.75" customHeight="1" thickBot="1">
      <c r="A21" s="44" t="str">
        <f t="shared" si="0"/>
        <v> BBS 36 </v>
      </c>
      <c r="B21" s="14" t="str">
        <f t="shared" si="1"/>
        <v>I</v>
      </c>
      <c r="C21" s="44">
        <f t="shared" si="2"/>
        <v>43552.290999999997</v>
      </c>
      <c r="D21" s="8" t="str">
        <f t="shared" si="3"/>
        <v>vis</v>
      </c>
      <c r="E21" s="52">
        <f>VLOOKUP(C21,Active!C$21:E$970,3,FALSE)</f>
        <v>1930.9992584550237</v>
      </c>
      <c r="F21" s="14" t="s">
        <v>101</v>
      </c>
      <c r="G21" s="8" t="str">
        <f t="shared" si="4"/>
        <v>43552.291</v>
      </c>
      <c r="H21" s="44">
        <f t="shared" si="5"/>
        <v>-3623</v>
      </c>
      <c r="I21" s="53" t="s">
        <v>265</v>
      </c>
      <c r="J21" s="54" t="s">
        <v>266</v>
      </c>
      <c r="K21" s="53">
        <v>-3623</v>
      </c>
      <c r="L21" s="53" t="s">
        <v>267</v>
      </c>
      <c r="M21" s="54" t="s">
        <v>108</v>
      </c>
      <c r="N21" s="54"/>
      <c r="O21" s="55" t="s">
        <v>240</v>
      </c>
      <c r="P21" s="55" t="s">
        <v>261</v>
      </c>
    </row>
    <row r="22" spans="1:16" ht="12.75" customHeight="1" thickBot="1">
      <c r="A22" s="44" t="str">
        <f t="shared" si="0"/>
        <v> BBS 39 </v>
      </c>
      <c r="B22" s="14" t="str">
        <f t="shared" si="1"/>
        <v>I</v>
      </c>
      <c r="C22" s="44">
        <f t="shared" si="2"/>
        <v>43767.601999999999</v>
      </c>
      <c r="D22" s="8" t="str">
        <f t="shared" si="3"/>
        <v>vis</v>
      </c>
      <c r="E22" s="52">
        <f>VLOOKUP(C22,Active!C$21:E$970,3,FALSE)</f>
        <v>2010.0011337822707</v>
      </c>
      <c r="F22" s="14" t="s">
        <v>101</v>
      </c>
      <c r="G22" s="8" t="str">
        <f t="shared" si="4"/>
        <v>43767.602</v>
      </c>
      <c r="H22" s="44">
        <f t="shared" si="5"/>
        <v>-3544</v>
      </c>
      <c r="I22" s="53" t="s">
        <v>268</v>
      </c>
      <c r="J22" s="54" t="s">
        <v>269</v>
      </c>
      <c r="K22" s="53">
        <v>-3544</v>
      </c>
      <c r="L22" s="53" t="s">
        <v>270</v>
      </c>
      <c r="M22" s="54" t="s">
        <v>108</v>
      </c>
      <c r="N22" s="54"/>
      <c r="O22" s="55" t="s">
        <v>240</v>
      </c>
      <c r="P22" s="55" t="s">
        <v>271</v>
      </c>
    </row>
    <row r="23" spans="1:16" ht="12.75" customHeight="1" thickBot="1">
      <c r="A23" s="44" t="str">
        <f t="shared" si="0"/>
        <v> BBS 42 </v>
      </c>
      <c r="B23" s="14" t="str">
        <f t="shared" si="1"/>
        <v>I</v>
      </c>
      <c r="C23" s="44">
        <f t="shared" si="2"/>
        <v>43920.222999999998</v>
      </c>
      <c r="D23" s="8" t="str">
        <f t="shared" si="3"/>
        <v>vis</v>
      </c>
      <c r="E23" s="52">
        <f>VLOOKUP(C23,Active!C$21:E$970,3,FALSE)</f>
        <v>2066.0008050221036</v>
      </c>
      <c r="F23" s="14" t="s">
        <v>101</v>
      </c>
      <c r="G23" s="8" t="str">
        <f t="shared" si="4"/>
        <v>43920.223</v>
      </c>
      <c r="H23" s="44">
        <f t="shared" si="5"/>
        <v>-3488</v>
      </c>
      <c r="I23" s="53" t="s">
        <v>272</v>
      </c>
      <c r="J23" s="54" t="s">
        <v>273</v>
      </c>
      <c r="K23" s="53">
        <v>-3488</v>
      </c>
      <c r="L23" s="53" t="s">
        <v>274</v>
      </c>
      <c r="M23" s="54" t="s">
        <v>108</v>
      </c>
      <c r="N23" s="54"/>
      <c r="O23" s="55" t="s">
        <v>240</v>
      </c>
      <c r="P23" s="55" t="s">
        <v>275</v>
      </c>
    </row>
    <row r="24" spans="1:16" ht="12.75" customHeight="1" thickBot="1">
      <c r="A24" s="44" t="str">
        <f t="shared" si="0"/>
        <v> BBS 45 </v>
      </c>
      <c r="B24" s="14" t="str">
        <f t="shared" si="1"/>
        <v>I</v>
      </c>
      <c r="C24" s="44">
        <f t="shared" si="2"/>
        <v>44195.483999999997</v>
      </c>
      <c r="D24" s="8" t="str">
        <f t="shared" si="3"/>
        <v>vis</v>
      </c>
      <c r="E24" s="52">
        <f>VLOOKUP(C24,Active!C$21:E$970,3,FALSE)</f>
        <v>2166.9995241049796</v>
      </c>
      <c r="F24" s="14" t="s">
        <v>101</v>
      </c>
      <c r="G24" s="8" t="str">
        <f t="shared" si="4"/>
        <v>44195.484</v>
      </c>
      <c r="H24" s="44">
        <f t="shared" si="5"/>
        <v>-3387</v>
      </c>
      <c r="I24" s="53" t="s">
        <v>276</v>
      </c>
      <c r="J24" s="54" t="s">
        <v>277</v>
      </c>
      <c r="K24" s="53">
        <v>-3387</v>
      </c>
      <c r="L24" s="53" t="s">
        <v>278</v>
      </c>
      <c r="M24" s="54" t="s">
        <v>108</v>
      </c>
      <c r="N24" s="54"/>
      <c r="O24" s="55" t="s">
        <v>240</v>
      </c>
      <c r="P24" s="55" t="s">
        <v>279</v>
      </c>
    </row>
    <row r="25" spans="1:16" ht="12.75" customHeight="1" thickBot="1">
      <c r="A25" s="44" t="str">
        <f t="shared" si="0"/>
        <v> BBS 45 </v>
      </c>
      <c r="B25" s="14" t="str">
        <f t="shared" si="1"/>
        <v>I</v>
      </c>
      <c r="C25" s="44">
        <f t="shared" si="2"/>
        <v>44206.396000000001</v>
      </c>
      <c r="D25" s="8" t="str">
        <f t="shared" si="3"/>
        <v>vis</v>
      </c>
      <c r="E25" s="52">
        <f>VLOOKUP(C25,Active!C$21:E$970,3,FALSE)</f>
        <v>2171.0033532803177</v>
      </c>
      <c r="F25" s="14" t="s">
        <v>101</v>
      </c>
      <c r="G25" s="8" t="str">
        <f t="shared" si="4"/>
        <v>44206.396</v>
      </c>
      <c r="H25" s="44">
        <f t="shared" si="5"/>
        <v>-3383</v>
      </c>
      <c r="I25" s="53" t="s">
        <v>280</v>
      </c>
      <c r="J25" s="54" t="s">
        <v>281</v>
      </c>
      <c r="K25" s="53">
        <v>-3383</v>
      </c>
      <c r="L25" s="53" t="s">
        <v>264</v>
      </c>
      <c r="M25" s="54" t="s">
        <v>108</v>
      </c>
      <c r="N25" s="54"/>
      <c r="O25" s="55" t="s">
        <v>240</v>
      </c>
      <c r="P25" s="55" t="s">
        <v>279</v>
      </c>
    </row>
    <row r="26" spans="1:16" ht="12.75" customHeight="1" thickBot="1">
      <c r="A26" s="44" t="str">
        <f t="shared" si="0"/>
        <v> BBS 52 </v>
      </c>
      <c r="B26" s="14" t="str">
        <f t="shared" si="1"/>
        <v>I</v>
      </c>
      <c r="C26" s="44">
        <f t="shared" si="2"/>
        <v>44582.504000000001</v>
      </c>
      <c r="D26" s="8" t="str">
        <f t="shared" si="3"/>
        <v>vis</v>
      </c>
      <c r="E26" s="52">
        <f>VLOOKUP(C26,Active!C$21:E$970,3,FALSE)</f>
        <v>2309.0048363702672</v>
      </c>
      <c r="F26" s="14" t="s">
        <v>101</v>
      </c>
      <c r="G26" s="8" t="str">
        <f t="shared" si="4"/>
        <v>44582.504</v>
      </c>
      <c r="H26" s="44">
        <f t="shared" si="5"/>
        <v>-3245</v>
      </c>
      <c r="I26" s="53" t="s">
        <v>282</v>
      </c>
      <c r="J26" s="54" t="s">
        <v>283</v>
      </c>
      <c r="K26" s="53">
        <v>-3245</v>
      </c>
      <c r="L26" s="53" t="s">
        <v>212</v>
      </c>
      <c r="M26" s="54" t="s">
        <v>108</v>
      </c>
      <c r="N26" s="54"/>
      <c r="O26" s="55" t="s">
        <v>240</v>
      </c>
      <c r="P26" s="55" t="s">
        <v>284</v>
      </c>
    </row>
    <row r="27" spans="1:16" ht="12.75" customHeight="1" thickBot="1">
      <c r="A27" s="44" t="str">
        <f t="shared" si="0"/>
        <v> BBS 52 </v>
      </c>
      <c r="B27" s="14" t="str">
        <f t="shared" si="1"/>
        <v>I</v>
      </c>
      <c r="C27" s="44">
        <f t="shared" si="2"/>
        <v>44612.472999999998</v>
      </c>
      <c r="D27" s="8" t="str">
        <f t="shared" si="3"/>
        <v>vis</v>
      </c>
      <c r="E27" s="52">
        <f>VLOOKUP(C27,Active!C$21:E$970,3,FALSE)</f>
        <v>2320.0010567291065</v>
      </c>
      <c r="F27" s="14" t="s">
        <v>101</v>
      </c>
      <c r="G27" s="8" t="str">
        <f t="shared" si="4"/>
        <v>44612.473</v>
      </c>
      <c r="H27" s="44">
        <f t="shared" si="5"/>
        <v>-3234</v>
      </c>
      <c r="I27" s="53" t="s">
        <v>288</v>
      </c>
      <c r="J27" s="54" t="s">
        <v>289</v>
      </c>
      <c r="K27" s="53">
        <v>-3234</v>
      </c>
      <c r="L27" s="53" t="s">
        <v>274</v>
      </c>
      <c r="M27" s="54" t="s">
        <v>108</v>
      </c>
      <c r="N27" s="54"/>
      <c r="O27" s="55" t="s">
        <v>240</v>
      </c>
      <c r="P27" s="55" t="s">
        <v>284</v>
      </c>
    </row>
    <row r="28" spans="1:16" ht="12.75" customHeight="1" thickBot="1">
      <c r="A28" s="44" t="str">
        <f t="shared" si="0"/>
        <v> BRNO 26 </v>
      </c>
      <c r="B28" s="14" t="str">
        <f t="shared" si="1"/>
        <v>I</v>
      </c>
      <c r="C28" s="44">
        <f t="shared" si="2"/>
        <v>44664.266000000003</v>
      </c>
      <c r="D28" s="8" t="str">
        <f t="shared" si="3"/>
        <v>vis</v>
      </c>
      <c r="E28" s="52">
        <f>VLOOKUP(C28,Active!C$21:E$970,3,FALSE)</f>
        <v>2339.0049354386219</v>
      </c>
      <c r="F28" s="14" t="s">
        <v>101</v>
      </c>
      <c r="G28" s="8" t="str">
        <f t="shared" si="4"/>
        <v>44664.266</v>
      </c>
      <c r="H28" s="44">
        <f t="shared" si="5"/>
        <v>-3215</v>
      </c>
      <c r="I28" s="53" t="s">
        <v>290</v>
      </c>
      <c r="J28" s="54" t="s">
        <v>291</v>
      </c>
      <c r="K28" s="53">
        <v>-3215</v>
      </c>
      <c r="L28" s="53" t="s">
        <v>212</v>
      </c>
      <c r="M28" s="54" t="s">
        <v>108</v>
      </c>
      <c r="N28" s="54"/>
      <c r="O28" s="55" t="s">
        <v>292</v>
      </c>
      <c r="P28" s="55" t="s">
        <v>293</v>
      </c>
    </row>
    <row r="29" spans="1:16" ht="12.75" customHeight="1" thickBot="1">
      <c r="A29" s="44" t="str">
        <f t="shared" si="0"/>
        <v> BBS 58 </v>
      </c>
      <c r="B29" s="14" t="str">
        <f t="shared" si="1"/>
        <v>I</v>
      </c>
      <c r="C29" s="44">
        <f t="shared" si="2"/>
        <v>44969.506999999998</v>
      </c>
      <c r="D29" s="8" t="str">
        <f t="shared" si="3"/>
        <v>vis</v>
      </c>
      <c r="E29" s="52">
        <f>VLOOKUP(C29,Active!C$21:E$970,3,FALSE)</f>
        <v>2451.0039109984568</v>
      </c>
      <c r="F29" s="14" t="s">
        <v>101</v>
      </c>
      <c r="G29" s="8" t="str">
        <f t="shared" si="4"/>
        <v>44969.507</v>
      </c>
      <c r="H29" s="44">
        <f t="shared" si="5"/>
        <v>-3103</v>
      </c>
      <c r="I29" s="53" t="s">
        <v>294</v>
      </c>
      <c r="J29" s="54" t="s">
        <v>295</v>
      </c>
      <c r="K29" s="53">
        <v>-3103</v>
      </c>
      <c r="L29" s="53" t="s">
        <v>264</v>
      </c>
      <c r="M29" s="54" t="s">
        <v>108</v>
      </c>
      <c r="N29" s="54"/>
      <c r="O29" s="55" t="s">
        <v>240</v>
      </c>
      <c r="P29" s="55" t="s">
        <v>296</v>
      </c>
    </row>
    <row r="30" spans="1:16" ht="12.75" customHeight="1" thickBot="1">
      <c r="A30" s="44" t="str">
        <f t="shared" si="0"/>
        <v> BBS 62 </v>
      </c>
      <c r="B30" s="14" t="str">
        <f t="shared" si="1"/>
        <v>I</v>
      </c>
      <c r="C30" s="44">
        <f t="shared" si="2"/>
        <v>45236.588000000003</v>
      </c>
      <c r="D30" s="8" t="str">
        <f t="shared" si="3"/>
        <v>vis</v>
      </c>
      <c r="E30" s="52">
        <f>VLOOKUP(C30,Active!C$21:E$970,3,FALSE)</f>
        <v>2549.0012258791494</v>
      </c>
      <c r="F30" s="14" t="s">
        <v>101</v>
      </c>
      <c r="G30" s="8" t="str">
        <f t="shared" si="4"/>
        <v>45236.588</v>
      </c>
      <c r="H30" s="44">
        <f t="shared" si="5"/>
        <v>-3005</v>
      </c>
      <c r="I30" s="53" t="s">
        <v>297</v>
      </c>
      <c r="J30" s="54" t="s">
        <v>298</v>
      </c>
      <c r="K30" s="53">
        <v>-3005</v>
      </c>
      <c r="L30" s="53" t="s">
        <v>299</v>
      </c>
      <c r="M30" s="54" t="s">
        <v>108</v>
      </c>
      <c r="N30" s="54"/>
      <c r="O30" s="55" t="s">
        <v>240</v>
      </c>
      <c r="P30" s="55" t="s">
        <v>300</v>
      </c>
    </row>
    <row r="31" spans="1:16" ht="12.75" customHeight="1" thickBot="1">
      <c r="A31" s="44" t="str">
        <f t="shared" si="0"/>
        <v> BBS 64 </v>
      </c>
      <c r="B31" s="14" t="str">
        <f t="shared" si="1"/>
        <v>I</v>
      </c>
      <c r="C31" s="44">
        <f t="shared" si="2"/>
        <v>45356.508000000002</v>
      </c>
      <c r="D31" s="8" t="str">
        <f t="shared" si="3"/>
        <v>vis</v>
      </c>
      <c r="E31" s="52">
        <f>VLOOKUP(C31,Active!C$21:E$970,3,FALSE)</f>
        <v>2593.0022517869911</v>
      </c>
      <c r="F31" s="14" t="s">
        <v>101</v>
      </c>
      <c r="G31" s="8" t="str">
        <f t="shared" si="4"/>
        <v>45356.508</v>
      </c>
      <c r="H31" s="44">
        <f t="shared" si="5"/>
        <v>-2961</v>
      </c>
      <c r="I31" s="53" t="s">
        <v>301</v>
      </c>
      <c r="J31" s="54" t="s">
        <v>302</v>
      </c>
      <c r="K31" s="53">
        <v>-2961</v>
      </c>
      <c r="L31" s="53" t="s">
        <v>243</v>
      </c>
      <c r="M31" s="54" t="s">
        <v>108</v>
      </c>
      <c r="N31" s="54"/>
      <c r="O31" s="55" t="s">
        <v>240</v>
      </c>
      <c r="P31" s="55" t="s">
        <v>303</v>
      </c>
    </row>
    <row r="32" spans="1:16" ht="12.75" customHeight="1" thickBot="1">
      <c r="A32" s="44" t="str">
        <f t="shared" si="0"/>
        <v> BBS 64 </v>
      </c>
      <c r="B32" s="14" t="str">
        <f t="shared" si="1"/>
        <v>I</v>
      </c>
      <c r="C32" s="44">
        <f t="shared" si="2"/>
        <v>45356.514999999999</v>
      </c>
      <c r="D32" s="8" t="str">
        <f t="shared" si="3"/>
        <v>vis</v>
      </c>
      <c r="E32" s="52">
        <f>VLOOKUP(C32,Active!C$21:E$970,3,FALSE)</f>
        <v>2593.004820225794</v>
      </c>
      <c r="F32" s="14" t="s">
        <v>101</v>
      </c>
      <c r="G32" s="8" t="str">
        <f t="shared" si="4"/>
        <v>45356.515</v>
      </c>
      <c r="H32" s="44">
        <f t="shared" si="5"/>
        <v>-2961</v>
      </c>
      <c r="I32" s="53" t="s">
        <v>304</v>
      </c>
      <c r="J32" s="54" t="s">
        <v>305</v>
      </c>
      <c r="K32" s="53">
        <v>-2961</v>
      </c>
      <c r="L32" s="53" t="s">
        <v>306</v>
      </c>
      <c r="M32" s="54" t="s">
        <v>108</v>
      </c>
      <c r="N32" s="54"/>
      <c r="O32" s="55" t="s">
        <v>307</v>
      </c>
      <c r="P32" s="55" t="s">
        <v>303</v>
      </c>
    </row>
    <row r="33" spans="1:16" ht="12.75" customHeight="1" thickBot="1">
      <c r="A33" s="44" t="str">
        <f t="shared" si="0"/>
        <v> BBS 68 </v>
      </c>
      <c r="B33" s="14" t="str">
        <f t="shared" si="1"/>
        <v>I</v>
      </c>
      <c r="C33" s="44">
        <f t="shared" si="2"/>
        <v>45574.542000000001</v>
      </c>
      <c r="D33" s="8" t="str">
        <f t="shared" si="3"/>
        <v>vis</v>
      </c>
      <c r="E33" s="52">
        <f>VLOOKUP(C33,Active!C$21:E$970,3,FALSE)</f>
        <v>2673.0032498089263</v>
      </c>
      <c r="F33" s="14" t="s">
        <v>101</v>
      </c>
      <c r="G33" s="8" t="str">
        <f t="shared" si="4"/>
        <v>45574.542</v>
      </c>
      <c r="H33" s="44">
        <f t="shared" si="5"/>
        <v>-2881</v>
      </c>
      <c r="I33" s="53" t="s">
        <v>308</v>
      </c>
      <c r="J33" s="54" t="s">
        <v>309</v>
      </c>
      <c r="K33" s="53">
        <v>-2881</v>
      </c>
      <c r="L33" s="53" t="s">
        <v>250</v>
      </c>
      <c r="M33" s="54" t="s">
        <v>108</v>
      </c>
      <c r="N33" s="54"/>
      <c r="O33" s="55" t="s">
        <v>240</v>
      </c>
      <c r="P33" s="55" t="s">
        <v>310</v>
      </c>
    </row>
    <row r="34" spans="1:16" ht="12.75" customHeight="1" thickBot="1">
      <c r="A34" s="44" t="str">
        <f t="shared" si="0"/>
        <v> BRNO 26 </v>
      </c>
      <c r="B34" s="14" t="str">
        <f t="shared" si="1"/>
        <v>I</v>
      </c>
      <c r="C34" s="44">
        <f t="shared" si="2"/>
        <v>45623.595000000001</v>
      </c>
      <c r="D34" s="8" t="str">
        <f t="shared" si="3"/>
        <v>vis</v>
      </c>
      <c r="E34" s="52">
        <f>VLOOKUP(C34,Active!C$21:E$970,3,FALSE)</f>
        <v>2691.0017681866561</v>
      </c>
      <c r="F34" s="14" t="s">
        <v>101</v>
      </c>
      <c r="G34" s="8" t="str">
        <f t="shared" si="4"/>
        <v>45623.595</v>
      </c>
      <c r="H34" s="44">
        <f t="shared" si="5"/>
        <v>-2863</v>
      </c>
      <c r="I34" s="53" t="s">
        <v>311</v>
      </c>
      <c r="J34" s="54" t="s">
        <v>312</v>
      </c>
      <c r="K34" s="53">
        <v>-2863</v>
      </c>
      <c r="L34" s="53" t="s">
        <v>274</v>
      </c>
      <c r="M34" s="54" t="s">
        <v>108</v>
      </c>
      <c r="N34" s="54"/>
      <c r="O34" s="55" t="s">
        <v>313</v>
      </c>
      <c r="P34" s="55" t="s">
        <v>293</v>
      </c>
    </row>
    <row r="35" spans="1:16" ht="12.75" customHeight="1" thickBot="1">
      <c r="A35" s="44" t="str">
        <f t="shared" si="0"/>
        <v> BRNO 26 </v>
      </c>
      <c r="B35" s="14" t="str">
        <f t="shared" si="1"/>
        <v>I</v>
      </c>
      <c r="C35" s="44">
        <f t="shared" si="2"/>
        <v>45623.595999999998</v>
      </c>
      <c r="D35" s="8" t="str">
        <f t="shared" si="3"/>
        <v>vis</v>
      </c>
      <c r="E35" s="52">
        <f>VLOOKUP(C35,Active!C$21:E$970,3,FALSE)</f>
        <v>2691.0021351064838</v>
      </c>
      <c r="F35" s="14" t="s">
        <v>101</v>
      </c>
      <c r="G35" s="8" t="str">
        <f t="shared" si="4"/>
        <v>45623.596</v>
      </c>
      <c r="H35" s="44">
        <f t="shared" si="5"/>
        <v>-2863</v>
      </c>
      <c r="I35" s="53" t="s">
        <v>314</v>
      </c>
      <c r="J35" s="54" t="s">
        <v>315</v>
      </c>
      <c r="K35" s="53">
        <v>-2863</v>
      </c>
      <c r="L35" s="53" t="s">
        <v>270</v>
      </c>
      <c r="M35" s="54" t="s">
        <v>108</v>
      </c>
      <c r="N35" s="54"/>
      <c r="O35" s="55" t="s">
        <v>316</v>
      </c>
      <c r="P35" s="55" t="s">
        <v>293</v>
      </c>
    </row>
    <row r="36" spans="1:16" ht="12.75" customHeight="1" thickBot="1">
      <c r="A36" s="44" t="str">
        <f t="shared" si="0"/>
        <v> BRNO 26 </v>
      </c>
      <c r="B36" s="14" t="str">
        <f t="shared" si="1"/>
        <v>I</v>
      </c>
      <c r="C36" s="44">
        <f t="shared" si="2"/>
        <v>45672.656999999999</v>
      </c>
      <c r="D36" s="8" t="str">
        <f t="shared" si="3"/>
        <v>vis</v>
      </c>
      <c r="E36" s="52">
        <f>VLOOKUP(C36,Active!C$21:E$970,3,FALSE)</f>
        <v>2709.0035888428474</v>
      </c>
      <c r="F36" s="14" t="s">
        <v>101</v>
      </c>
      <c r="G36" s="8" t="str">
        <f t="shared" si="4"/>
        <v>45672.657</v>
      </c>
      <c r="H36" s="44">
        <f t="shared" si="5"/>
        <v>-2845</v>
      </c>
      <c r="I36" s="53" t="s">
        <v>317</v>
      </c>
      <c r="J36" s="54" t="s">
        <v>318</v>
      </c>
      <c r="K36" s="53">
        <v>-2845</v>
      </c>
      <c r="L36" s="53" t="s">
        <v>103</v>
      </c>
      <c r="M36" s="54" t="s">
        <v>108</v>
      </c>
      <c r="N36" s="54"/>
      <c r="O36" s="55" t="s">
        <v>292</v>
      </c>
      <c r="P36" s="55" t="s">
        <v>293</v>
      </c>
    </row>
    <row r="37" spans="1:16" ht="12.75" customHeight="1" thickBot="1">
      <c r="A37" s="44" t="str">
        <f t="shared" si="0"/>
        <v> BBS 70 </v>
      </c>
      <c r="B37" s="14" t="str">
        <f t="shared" si="1"/>
        <v>I</v>
      </c>
      <c r="C37" s="44">
        <f t="shared" si="2"/>
        <v>45705.360999999997</v>
      </c>
      <c r="D37" s="8" t="str">
        <f t="shared" si="3"/>
        <v>vis</v>
      </c>
      <c r="E37" s="52">
        <f>VLOOKUP(C37,Active!C$21:E$970,3,FALSE)</f>
        <v>2721.0033349343248</v>
      </c>
      <c r="F37" s="14" t="s">
        <v>101</v>
      </c>
      <c r="G37" s="8" t="str">
        <f t="shared" si="4"/>
        <v>45705.361</v>
      </c>
      <c r="H37" s="44">
        <f t="shared" si="5"/>
        <v>-2833</v>
      </c>
      <c r="I37" s="53" t="s">
        <v>319</v>
      </c>
      <c r="J37" s="54" t="s">
        <v>320</v>
      </c>
      <c r="K37" s="53">
        <v>-2833</v>
      </c>
      <c r="L37" s="53" t="s">
        <v>250</v>
      </c>
      <c r="M37" s="54" t="s">
        <v>108</v>
      </c>
      <c r="N37" s="54"/>
      <c r="O37" s="55" t="s">
        <v>235</v>
      </c>
      <c r="P37" s="55" t="s">
        <v>321</v>
      </c>
    </row>
    <row r="38" spans="1:16" ht="12.75" customHeight="1" thickBot="1">
      <c r="A38" s="44" t="str">
        <f t="shared" si="0"/>
        <v> BBS 74 </v>
      </c>
      <c r="B38" s="14" t="str">
        <f t="shared" si="1"/>
        <v>I</v>
      </c>
      <c r="C38" s="44">
        <f t="shared" si="2"/>
        <v>46002.421999999999</v>
      </c>
      <c r="D38" s="8" t="str">
        <f t="shared" si="3"/>
        <v>vis</v>
      </c>
      <c r="E38" s="52">
        <f>VLOOKUP(C38,Active!C$21:E$970,3,FALSE)</f>
        <v>2830.0009062919767</v>
      </c>
      <c r="F38" s="14" t="s">
        <v>101</v>
      </c>
      <c r="G38" s="8" t="str">
        <f t="shared" si="4"/>
        <v>46002.422</v>
      </c>
      <c r="H38" s="44">
        <f t="shared" si="5"/>
        <v>-2724</v>
      </c>
      <c r="I38" s="53" t="s">
        <v>322</v>
      </c>
      <c r="J38" s="54" t="s">
        <v>323</v>
      </c>
      <c r="K38" s="53">
        <v>-2724</v>
      </c>
      <c r="L38" s="53" t="s">
        <v>267</v>
      </c>
      <c r="M38" s="54" t="s">
        <v>108</v>
      </c>
      <c r="N38" s="54"/>
      <c r="O38" s="55" t="s">
        <v>240</v>
      </c>
      <c r="P38" s="55" t="s">
        <v>324</v>
      </c>
    </row>
    <row r="39" spans="1:16" ht="12.75" customHeight="1" thickBot="1">
      <c r="A39" s="44" t="str">
        <f t="shared" si="0"/>
        <v> BBS 74 </v>
      </c>
      <c r="B39" s="14" t="str">
        <f t="shared" si="1"/>
        <v>I</v>
      </c>
      <c r="C39" s="44">
        <f t="shared" si="2"/>
        <v>46032.404999999999</v>
      </c>
      <c r="D39" s="8" t="str">
        <f t="shared" si="3"/>
        <v>vis</v>
      </c>
      <c r="E39" s="52">
        <f>VLOOKUP(C39,Active!C$21:E$970,3,FALSE)</f>
        <v>2841.0022635284245</v>
      </c>
      <c r="F39" s="14" t="s">
        <v>101</v>
      </c>
      <c r="G39" s="8" t="str">
        <f t="shared" si="4"/>
        <v>46032.405</v>
      </c>
      <c r="H39" s="44">
        <f t="shared" si="5"/>
        <v>-2713</v>
      </c>
      <c r="I39" s="53" t="s">
        <v>325</v>
      </c>
      <c r="J39" s="54" t="s">
        <v>326</v>
      </c>
      <c r="K39" s="53">
        <v>-2713</v>
      </c>
      <c r="L39" s="53" t="s">
        <v>274</v>
      </c>
      <c r="M39" s="54" t="s">
        <v>108</v>
      </c>
      <c r="N39" s="54"/>
      <c r="O39" s="55" t="s">
        <v>240</v>
      </c>
      <c r="P39" s="55" t="s">
        <v>324</v>
      </c>
    </row>
    <row r="40" spans="1:16" ht="12.75" customHeight="1" thickBot="1">
      <c r="A40" s="44" t="str">
        <f t="shared" si="0"/>
        <v> BRNO 28 </v>
      </c>
      <c r="B40" s="14" t="str">
        <f t="shared" si="1"/>
        <v>I</v>
      </c>
      <c r="C40" s="44">
        <f t="shared" si="2"/>
        <v>46438.499000000003</v>
      </c>
      <c r="D40" s="8" t="str">
        <f t="shared" si="3"/>
        <v>vis</v>
      </c>
      <c r="E40" s="52">
        <f>VLOOKUP(C40,Active!C$21:E$970,3,FALSE)</f>
        <v>2990.0062046143107</v>
      </c>
      <c r="F40" s="14" t="s">
        <v>101</v>
      </c>
      <c r="G40" s="8" t="str">
        <f t="shared" si="4"/>
        <v>46438.499</v>
      </c>
      <c r="H40" s="44">
        <f t="shared" si="5"/>
        <v>-2564</v>
      </c>
      <c r="I40" s="53" t="s">
        <v>327</v>
      </c>
      <c r="J40" s="54" t="s">
        <v>328</v>
      </c>
      <c r="K40" s="53">
        <v>-2564</v>
      </c>
      <c r="L40" s="53" t="s">
        <v>212</v>
      </c>
      <c r="M40" s="54" t="s">
        <v>108</v>
      </c>
      <c r="N40" s="54"/>
      <c r="O40" s="55" t="s">
        <v>292</v>
      </c>
      <c r="P40" s="55" t="s">
        <v>329</v>
      </c>
    </row>
    <row r="41" spans="1:16" ht="12.75" customHeight="1" thickBot="1">
      <c r="A41" s="44" t="str">
        <f t="shared" si="0"/>
        <v> BBS 82 </v>
      </c>
      <c r="B41" s="14" t="str">
        <f t="shared" si="1"/>
        <v>I</v>
      </c>
      <c r="C41" s="44">
        <f t="shared" si="2"/>
        <v>46746.466999999997</v>
      </c>
      <c r="D41" s="8" t="str">
        <f t="shared" si="3"/>
        <v>vis</v>
      </c>
      <c r="E41" s="52">
        <f>VLOOKUP(C41,Active!C$21:E$970,3,FALSE)</f>
        <v>3103.0057705481504</v>
      </c>
      <c r="F41" s="14" t="s">
        <v>101</v>
      </c>
      <c r="G41" s="8" t="str">
        <f t="shared" si="4"/>
        <v>46746.467</v>
      </c>
      <c r="H41" s="44">
        <f t="shared" si="5"/>
        <v>-2451</v>
      </c>
      <c r="I41" s="53" t="s">
        <v>330</v>
      </c>
      <c r="J41" s="54" t="s">
        <v>331</v>
      </c>
      <c r="K41" s="53">
        <v>-2451</v>
      </c>
      <c r="L41" s="53" t="s">
        <v>306</v>
      </c>
      <c r="M41" s="54" t="s">
        <v>108</v>
      </c>
      <c r="N41" s="54"/>
      <c r="O41" s="55" t="s">
        <v>240</v>
      </c>
      <c r="P41" s="55" t="s">
        <v>332</v>
      </c>
    </row>
    <row r="42" spans="1:16" ht="12.75" customHeight="1" thickBot="1">
      <c r="A42" s="44" t="str">
        <f t="shared" si="0"/>
        <v> BBS 89 </v>
      </c>
      <c r="B42" s="14" t="str">
        <f t="shared" si="1"/>
        <v>I</v>
      </c>
      <c r="C42" s="44">
        <f t="shared" si="2"/>
        <v>47430.525999999998</v>
      </c>
      <c r="D42" s="8" t="str">
        <f t="shared" si="3"/>
        <v>vis</v>
      </c>
      <c r="E42" s="52">
        <f>VLOOKUP(C42,Active!C$21:E$970,3,FALSE)</f>
        <v>3354.0005819348476</v>
      </c>
      <c r="F42" s="14" t="str">
        <f>LEFT(M42,1)</f>
        <v>V</v>
      </c>
      <c r="G42" s="8" t="str">
        <f t="shared" si="4"/>
        <v>47430.526</v>
      </c>
      <c r="H42" s="44">
        <f t="shared" si="5"/>
        <v>-2200</v>
      </c>
      <c r="I42" s="53" t="s">
        <v>335</v>
      </c>
      <c r="J42" s="54" t="s">
        <v>336</v>
      </c>
      <c r="K42" s="53">
        <v>-2200</v>
      </c>
      <c r="L42" s="53" t="s">
        <v>337</v>
      </c>
      <c r="M42" s="54" t="s">
        <v>108</v>
      </c>
      <c r="N42" s="54"/>
      <c r="O42" s="55" t="s">
        <v>240</v>
      </c>
      <c r="P42" s="55" t="s">
        <v>338</v>
      </c>
    </row>
    <row r="43" spans="1:16" ht="12.75" customHeight="1" thickBot="1">
      <c r="A43" s="44" t="str">
        <f t="shared" ref="A43:A74" si="6">P43</f>
        <v> BBS 90 </v>
      </c>
      <c r="B43" s="14" t="str">
        <f t="shared" ref="B43:B74" si="7">IF(H43=INT(H43),"I","II")</f>
        <v>I</v>
      </c>
      <c r="C43" s="44">
        <f t="shared" ref="C43:C74" si="8">1*G43</f>
        <v>47449.606</v>
      </c>
      <c r="D43" s="8" t="str">
        <f t="shared" ref="D43:D74" si="9">VLOOKUP(F43,I$1:J$5,2,FALSE)</f>
        <v>vis</v>
      </c>
      <c r="E43" s="52">
        <f>VLOOKUP(C43,Active!C$21:E$970,3,FALSE)</f>
        <v>3361.0014122744215</v>
      </c>
      <c r="F43" s="14" t="str">
        <f>LEFT(M43,1)</f>
        <v>V</v>
      </c>
      <c r="G43" s="8" t="str">
        <f t="shared" ref="G43:G74" si="10">MID(I43,3,LEN(I43)-3)</f>
        <v>47449.606</v>
      </c>
      <c r="H43" s="44">
        <f t="shared" ref="H43:H74" si="11">1*K43</f>
        <v>-2193</v>
      </c>
      <c r="I43" s="53" t="s">
        <v>339</v>
      </c>
      <c r="J43" s="54" t="s">
        <v>340</v>
      </c>
      <c r="K43" s="53">
        <v>-2193</v>
      </c>
      <c r="L43" s="53" t="s">
        <v>341</v>
      </c>
      <c r="M43" s="54" t="s">
        <v>108</v>
      </c>
      <c r="N43" s="54"/>
      <c r="O43" s="55" t="s">
        <v>240</v>
      </c>
      <c r="P43" s="55" t="s">
        <v>342</v>
      </c>
    </row>
    <row r="44" spans="1:16" ht="12.75" customHeight="1" thickBot="1">
      <c r="A44" s="44" t="str">
        <f t="shared" si="6"/>
        <v> BBS 91 </v>
      </c>
      <c r="B44" s="14" t="str">
        <f t="shared" si="7"/>
        <v>I</v>
      </c>
      <c r="C44" s="44">
        <f t="shared" si="8"/>
        <v>47580.434000000001</v>
      </c>
      <c r="D44" s="8" t="str">
        <f t="shared" si="9"/>
        <v>vis</v>
      </c>
      <c r="E44" s="52">
        <f>VLOOKUP(C44,Active!C$21:E$970,3,FALSE)</f>
        <v>3409.0047996782841</v>
      </c>
      <c r="F44" s="14" t="str">
        <f>LEFT(M44,1)</f>
        <v>V</v>
      </c>
      <c r="G44" s="8" t="str">
        <f t="shared" si="10"/>
        <v>47580.434</v>
      </c>
      <c r="H44" s="44">
        <f t="shared" si="11"/>
        <v>-2145</v>
      </c>
      <c r="I44" s="53" t="s">
        <v>346</v>
      </c>
      <c r="J44" s="54" t="s">
        <v>347</v>
      </c>
      <c r="K44" s="53">
        <v>-2145</v>
      </c>
      <c r="L44" s="53" t="s">
        <v>250</v>
      </c>
      <c r="M44" s="54" t="s">
        <v>108</v>
      </c>
      <c r="N44" s="54"/>
      <c r="O44" s="55" t="s">
        <v>240</v>
      </c>
      <c r="P44" s="55" t="s">
        <v>348</v>
      </c>
    </row>
    <row r="45" spans="1:16" ht="12.75" customHeight="1" thickBot="1">
      <c r="A45" s="44" t="str">
        <f t="shared" si="6"/>
        <v> BBS 91 </v>
      </c>
      <c r="B45" s="14" t="str">
        <f t="shared" si="7"/>
        <v>I</v>
      </c>
      <c r="C45" s="44">
        <f t="shared" si="8"/>
        <v>47580.434999999998</v>
      </c>
      <c r="D45" s="8" t="str">
        <f t="shared" si="9"/>
        <v>vis</v>
      </c>
      <c r="E45" s="52">
        <f>VLOOKUP(C45,Active!C$21:E$970,3,FALSE)</f>
        <v>3409.0051665981123</v>
      </c>
      <c r="F45" s="14" t="str">
        <f>LEFT(M45,1)</f>
        <v>V</v>
      </c>
      <c r="G45" s="8" t="str">
        <f t="shared" si="10"/>
        <v>47580.435</v>
      </c>
      <c r="H45" s="44">
        <f t="shared" si="11"/>
        <v>-2145</v>
      </c>
      <c r="I45" s="53" t="s">
        <v>349</v>
      </c>
      <c r="J45" s="54" t="s">
        <v>350</v>
      </c>
      <c r="K45" s="53">
        <v>-2145</v>
      </c>
      <c r="L45" s="53" t="s">
        <v>103</v>
      </c>
      <c r="M45" s="54" t="s">
        <v>108</v>
      </c>
      <c r="N45" s="54"/>
      <c r="O45" s="55" t="s">
        <v>351</v>
      </c>
      <c r="P45" s="55" t="s">
        <v>348</v>
      </c>
    </row>
    <row r="46" spans="1:16" ht="12.75" customHeight="1" thickBot="1">
      <c r="A46" s="44" t="str">
        <f t="shared" si="6"/>
        <v> BBS 93 </v>
      </c>
      <c r="B46" s="14" t="str">
        <f t="shared" si="7"/>
        <v>I</v>
      </c>
      <c r="C46" s="44">
        <f t="shared" si="8"/>
        <v>47858.428</v>
      </c>
      <c r="D46" s="8" t="str">
        <f t="shared" si="9"/>
        <v>vis</v>
      </c>
      <c r="E46" s="52">
        <f>VLOOKUP(C46,Active!C$21:E$970,3,FALSE)</f>
        <v>3511.0063106541402</v>
      </c>
      <c r="F46" s="14" t="s">
        <v>101</v>
      </c>
      <c r="G46" s="8" t="str">
        <f t="shared" si="10"/>
        <v>47858.428</v>
      </c>
      <c r="H46" s="44">
        <f t="shared" si="11"/>
        <v>-2043</v>
      </c>
      <c r="I46" s="53" t="s">
        <v>352</v>
      </c>
      <c r="J46" s="54" t="s">
        <v>353</v>
      </c>
      <c r="K46" s="53">
        <v>-2043</v>
      </c>
      <c r="L46" s="53" t="s">
        <v>223</v>
      </c>
      <c r="M46" s="54" t="s">
        <v>108</v>
      </c>
      <c r="N46" s="54"/>
      <c r="O46" s="55" t="s">
        <v>240</v>
      </c>
      <c r="P46" s="55" t="s">
        <v>354</v>
      </c>
    </row>
    <row r="47" spans="1:16" ht="12.75" customHeight="1" thickBot="1">
      <c r="A47" s="44" t="str">
        <f t="shared" si="6"/>
        <v> BBS 97 </v>
      </c>
      <c r="B47" s="14" t="str">
        <f t="shared" si="7"/>
        <v>I</v>
      </c>
      <c r="C47" s="44">
        <f t="shared" si="8"/>
        <v>48305.402000000002</v>
      </c>
      <c r="D47" s="8" t="str">
        <f t="shared" si="9"/>
        <v>vis</v>
      </c>
      <c r="E47" s="52">
        <f>VLOOKUP(C47,Active!C$21:E$970,3,FALSE)</f>
        <v>3675.0099343543734</v>
      </c>
      <c r="F47" s="14" t="s">
        <v>101</v>
      </c>
      <c r="G47" s="8" t="str">
        <f t="shared" si="10"/>
        <v>48305.402</v>
      </c>
      <c r="H47" s="44">
        <f t="shared" si="11"/>
        <v>-1879</v>
      </c>
      <c r="I47" s="53" t="s">
        <v>355</v>
      </c>
      <c r="J47" s="54" t="s">
        <v>356</v>
      </c>
      <c r="K47" s="53">
        <v>-1879</v>
      </c>
      <c r="L47" s="53" t="s">
        <v>187</v>
      </c>
      <c r="M47" s="54" t="s">
        <v>108</v>
      </c>
      <c r="N47" s="54"/>
      <c r="O47" s="55" t="s">
        <v>240</v>
      </c>
      <c r="P47" s="55" t="s">
        <v>357</v>
      </c>
    </row>
    <row r="48" spans="1:16" ht="12.75" customHeight="1" thickBot="1">
      <c r="A48" s="44" t="str">
        <f t="shared" si="6"/>
        <v> BBS 103 </v>
      </c>
      <c r="B48" s="14" t="str">
        <f t="shared" si="7"/>
        <v>I</v>
      </c>
      <c r="C48" s="44">
        <f t="shared" si="8"/>
        <v>48970.389000000003</v>
      </c>
      <c r="D48" s="8" t="str">
        <f t="shared" si="9"/>
        <v>vis</v>
      </c>
      <c r="E48" s="52">
        <f>VLOOKUP(C48,Active!C$21:E$970,3,FALSE)</f>
        <v>3919.0068507601295</v>
      </c>
      <c r="F48" s="14" t="s">
        <v>101</v>
      </c>
      <c r="G48" s="8" t="str">
        <f t="shared" si="10"/>
        <v>48970.389</v>
      </c>
      <c r="H48" s="44">
        <f t="shared" si="11"/>
        <v>-1635</v>
      </c>
      <c r="I48" s="53" t="s">
        <v>358</v>
      </c>
      <c r="J48" s="54" t="s">
        <v>359</v>
      </c>
      <c r="K48" s="53">
        <v>-1635</v>
      </c>
      <c r="L48" s="53" t="s">
        <v>264</v>
      </c>
      <c r="M48" s="54" t="s">
        <v>108</v>
      </c>
      <c r="N48" s="54"/>
      <c r="O48" s="55" t="s">
        <v>235</v>
      </c>
      <c r="P48" s="55" t="s">
        <v>360</v>
      </c>
    </row>
    <row r="49" spans="1:16" ht="12.75" customHeight="1" thickBot="1">
      <c r="A49" s="44" t="str">
        <f t="shared" si="6"/>
        <v> BBS 103 </v>
      </c>
      <c r="B49" s="14" t="str">
        <f t="shared" si="7"/>
        <v>I</v>
      </c>
      <c r="C49" s="44">
        <f t="shared" si="8"/>
        <v>49060.324999999997</v>
      </c>
      <c r="D49" s="8" t="str">
        <f t="shared" si="9"/>
        <v>vis</v>
      </c>
      <c r="E49" s="52">
        <f>VLOOKUP(C49,Active!C$21:E$970,3,FALSE)</f>
        <v>3952.0061525116926</v>
      </c>
      <c r="F49" s="14" t="s">
        <v>101</v>
      </c>
      <c r="G49" s="8" t="str">
        <f t="shared" si="10"/>
        <v>49060.325</v>
      </c>
      <c r="H49" s="44">
        <f t="shared" si="11"/>
        <v>-1602</v>
      </c>
      <c r="I49" s="53" t="s">
        <v>361</v>
      </c>
      <c r="J49" s="54" t="s">
        <v>362</v>
      </c>
      <c r="K49" s="53">
        <v>-1602</v>
      </c>
      <c r="L49" s="53" t="s">
        <v>103</v>
      </c>
      <c r="M49" s="54" t="s">
        <v>108</v>
      </c>
      <c r="N49" s="54"/>
      <c r="O49" s="55" t="s">
        <v>235</v>
      </c>
      <c r="P49" s="55" t="s">
        <v>360</v>
      </c>
    </row>
    <row r="50" spans="1:16" ht="12.75" customHeight="1" thickBot="1">
      <c r="A50" s="44" t="str">
        <f t="shared" si="6"/>
        <v> BBS 106 </v>
      </c>
      <c r="B50" s="14" t="str">
        <f t="shared" si="7"/>
        <v>I</v>
      </c>
      <c r="C50" s="44">
        <f t="shared" si="8"/>
        <v>49387.368999999999</v>
      </c>
      <c r="D50" s="8" t="str">
        <f t="shared" si="9"/>
        <v>vis</v>
      </c>
      <c r="E50" s="52">
        <f>VLOOKUP(C50,Active!C$21:E$970,3,FALSE)</f>
        <v>4072.0050811057922</v>
      </c>
      <c r="F50" s="14" t="s">
        <v>101</v>
      </c>
      <c r="G50" s="8" t="str">
        <f t="shared" si="10"/>
        <v>49387.369</v>
      </c>
      <c r="H50" s="44">
        <f t="shared" si="11"/>
        <v>-1482</v>
      </c>
      <c r="I50" s="53" t="s">
        <v>368</v>
      </c>
      <c r="J50" s="54" t="s">
        <v>369</v>
      </c>
      <c r="K50" s="53">
        <v>-1482</v>
      </c>
      <c r="L50" s="53" t="s">
        <v>243</v>
      </c>
      <c r="M50" s="54" t="s">
        <v>108</v>
      </c>
      <c r="N50" s="54"/>
      <c r="O50" s="55" t="s">
        <v>240</v>
      </c>
      <c r="P50" s="55" t="s">
        <v>370</v>
      </c>
    </row>
    <row r="51" spans="1:16" ht="12.75" customHeight="1" thickBot="1">
      <c r="A51" s="44" t="str">
        <f t="shared" si="6"/>
        <v> BBS 111 </v>
      </c>
      <c r="B51" s="14" t="str">
        <f t="shared" si="7"/>
        <v>I</v>
      </c>
      <c r="C51" s="44">
        <f t="shared" si="8"/>
        <v>50033.296999999999</v>
      </c>
      <c r="D51" s="8" t="str">
        <f t="shared" si="9"/>
        <v>vis</v>
      </c>
      <c r="E51" s="52">
        <f>VLOOKUP(C51,Active!C$21:E$970,3,FALSE)</f>
        <v>4309.0088724883863</v>
      </c>
      <c r="F51" s="14" t="s">
        <v>101</v>
      </c>
      <c r="G51" s="8" t="str">
        <f t="shared" si="10"/>
        <v>50033.297</v>
      </c>
      <c r="H51" s="44">
        <f t="shared" si="11"/>
        <v>-1245</v>
      </c>
      <c r="I51" s="53" t="s">
        <v>373</v>
      </c>
      <c r="J51" s="54" t="s">
        <v>374</v>
      </c>
      <c r="K51" s="53">
        <v>-1245</v>
      </c>
      <c r="L51" s="53" t="s">
        <v>234</v>
      </c>
      <c r="M51" s="54" t="s">
        <v>108</v>
      </c>
      <c r="N51" s="54"/>
      <c r="O51" s="55" t="s">
        <v>240</v>
      </c>
      <c r="P51" s="55" t="s">
        <v>375</v>
      </c>
    </row>
    <row r="52" spans="1:16" ht="12.75" customHeight="1" thickBot="1">
      <c r="A52" s="44" t="str">
        <f t="shared" si="6"/>
        <v> BBS 114 </v>
      </c>
      <c r="B52" s="14" t="str">
        <f t="shared" si="7"/>
        <v>I</v>
      </c>
      <c r="C52" s="44">
        <f t="shared" si="8"/>
        <v>50488.438000000002</v>
      </c>
      <c r="D52" s="8" t="str">
        <f t="shared" si="9"/>
        <v>vis</v>
      </c>
      <c r="E52" s="52">
        <f>VLOOKUP(C52,Active!C$21:E$970,3,FALSE)</f>
        <v>4476.0091304330272</v>
      </c>
      <c r="F52" s="14" t="s">
        <v>101</v>
      </c>
      <c r="G52" s="8" t="str">
        <f t="shared" si="10"/>
        <v>50488.438</v>
      </c>
      <c r="H52" s="44">
        <f t="shared" si="11"/>
        <v>-1078</v>
      </c>
      <c r="I52" s="53" t="s">
        <v>376</v>
      </c>
      <c r="J52" s="54" t="s">
        <v>377</v>
      </c>
      <c r="K52" s="53">
        <v>-1078</v>
      </c>
      <c r="L52" s="53" t="s">
        <v>234</v>
      </c>
      <c r="M52" s="54" t="s">
        <v>108</v>
      </c>
      <c r="N52" s="54"/>
      <c r="O52" s="55" t="s">
        <v>235</v>
      </c>
      <c r="P52" s="55" t="s">
        <v>378</v>
      </c>
    </row>
    <row r="53" spans="1:16" ht="12.75" customHeight="1" thickBot="1">
      <c r="A53" s="44" t="str">
        <f t="shared" si="6"/>
        <v> BBS 114 </v>
      </c>
      <c r="B53" s="14" t="str">
        <f t="shared" si="7"/>
        <v>I</v>
      </c>
      <c r="C53" s="44">
        <f t="shared" si="8"/>
        <v>50518.413</v>
      </c>
      <c r="D53" s="8" t="str">
        <f t="shared" si="9"/>
        <v>vis</v>
      </c>
      <c r="E53" s="52">
        <f>VLOOKUP(C53,Active!C$21:E$970,3,FALSE)</f>
        <v>4487.0075523108417</v>
      </c>
      <c r="F53" s="14" t="s">
        <v>101</v>
      </c>
      <c r="G53" s="8" t="str">
        <f t="shared" si="10"/>
        <v>50518.413</v>
      </c>
      <c r="H53" s="44">
        <f t="shared" si="11"/>
        <v>-1067</v>
      </c>
      <c r="I53" s="53" t="s">
        <v>379</v>
      </c>
      <c r="J53" s="54" t="s">
        <v>380</v>
      </c>
      <c r="K53" s="53">
        <v>-1067</v>
      </c>
      <c r="L53" s="53" t="s">
        <v>264</v>
      </c>
      <c r="M53" s="54" t="s">
        <v>108</v>
      </c>
      <c r="N53" s="54"/>
      <c r="O53" s="55" t="s">
        <v>235</v>
      </c>
      <c r="P53" s="55" t="s">
        <v>378</v>
      </c>
    </row>
    <row r="54" spans="1:16" ht="12.75" customHeight="1" thickBot="1">
      <c r="A54" s="44" t="str">
        <f t="shared" si="6"/>
        <v> BBS 116 </v>
      </c>
      <c r="B54" s="14" t="str">
        <f t="shared" si="7"/>
        <v>I</v>
      </c>
      <c r="C54" s="44">
        <f t="shared" si="8"/>
        <v>50807.302000000003</v>
      </c>
      <c r="D54" s="8" t="str">
        <f t="shared" si="9"/>
        <v>vis</v>
      </c>
      <c r="E54" s="52">
        <f>VLOOKUP(C54,Active!C$21:E$970,3,FALSE)</f>
        <v>4593.0066548249406</v>
      </c>
      <c r="F54" s="14" t="s">
        <v>101</v>
      </c>
      <c r="G54" s="8" t="str">
        <f t="shared" si="10"/>
        <v>50807.302</v>
      </c>
      <c r="H54" s="44">
        <f t="shared" si="11"/>
        <v>-961</v>
      </c>
      <c r="I54" s="53" t="s">
        <v>381</v>
      </c>
      <c r="J54" s="54" t="s">
        <v>382</v>
      </c>
      <c r="K54" s="53">
        <v>-961</v>
      </c>
      <c r="L54" s="53" t="s">
        <v>250</v>
      </c>
      <c r="M54" s="54" t="s">
        <v>108</v>
      </c>
      <c r="N54" s="54"/>
      <c r="O54" s="55" t="s">
        <v>240</v>
      </c>
      <c r="P54" s="55" t="s">
        <v>383</v>
      </c>
    </row>
    <row r="55" spans="1:16" ht="12.75" customHeight="1" thickBot="1">
      <c r="A55" s="44" t="str">
        <f t="shared" si="6"/>
        <v>BAVM 158 </v>
      </c>
      <c r="B55" s="14" t="str">
        <f t="shared" si="7"/>
        <v>I</v>
      </c>
      <c r="C55" s="44">
        <f t="shared" si="8"/>
        <v>52344.426599999999</v>
      </c>
      <c r="D55" s="8" t="str">
        <f t="shared" si="9"/>
        <v>vis</v>
      </c>
      <c r="E55" s="52">
        <f>VLOOKUP(C55,Active!C$21:E$970,3,FALSE)</f>
        <v>5157.0081503901629</v>
      </c>
      <c r="F55" s="14" t="s">
        <v>101</v>
      </c>
      <c r="G55" s="8" t="str">
        <f t="shared" si="10"/>
        <v>52344.4266</v>
      </c>
      <c r="H55" s="44">
        <f t="shared" si="11"/>
        <v>-397</v>
      </c>
      <c r="I55" s="53" t="s">
        <v>414</v>
      </c>
      <c r="J55" s="54" t="s">
        <v>415</v>
      </c>
      <c r="K55" s="53">
        <v>-397</v>
      </c>
      <c r="L55" s="53" t="s">
        <v>416</v>
      </c>
      <c r="M55" s="54" t="s">
        <v>387</v>
      </c>
      <c r="N55" s="54" t="s">
        <v>417</v>
      </c>
      <c r="O55" s="55" t="s">
        <v>418</v>
      </c>
      <c r="P55" s="56" t="s">
        <v>419</v>
      </c>
    </row>
    <row r="56" spans="1:16" ht="12.75" customHeight="1" thickBot="1">
      <c r="A56" s="44" t="str">
        <f t="shared" si="6"/>
        <v> BBS 130 </v>
      </c>
      <c r="B56" s="14" t="str">
        <f t="shared" si="7"/>
        <v>I</v>
      </c>
      <c r="C56" s="44">
        <f t="shared" si="8"/>
        <v>52908.584999999999</v>
      </c>
      <c r="D56" s="8" t="str">
        <f t="shared" si="9"/>
        <v>vis</v>
      </c>
      <c r="E56" s="52">
        <f>VLOOKUP(C56,Active!C$21:E$970,3,FALSE)</f>
        <v>5364.0090541137024</v>
      </c>
      <c r="F56" s="14" t="s">
        <v>101</v>
      </c>
      <c r="G56" s="8" t="str">
        <f t="shared" si="10"/>
        <v>52908.585</v>
      </c>
      <c r="H56" s="44">
        <f t="shared" si="11"/>
        <v>-190</v>
      </c>
      <c r="I56" s="53" t="s">
        <v>425</v>
      </c>
      <c r="J56" s="54" t="s">
        <v>426</v>
      </c>
      <c r="K56" s="53" t="s">
        <v>427</v>
      </c>
      <c r="L56" s="53" t="s">
        <v>253</v>
      </c>
      <c r="M56" s="54" t="s">
        <v>108</v>
      </c>
      <c r="N56" s="54"/>
      <c r="O56" s="55" t="s">
        <v>240</v>
      </c>
      <c r="P56" s="55" t="s">
        <v>428</v>
      </c>
    </row>
    <row r="57" spans="1:16" ht="12.75" customHeight="1" thickBot="1">
      <c r="A57" s="44" t="str">
        <f t="shared" si="6"/>
        <v>OEJV 0003 </v>
      </c>
      <c r="B57" s="14" t="str">
        <f t="shared" si="7"/>
        <v>I</v>
      </c>
      <c r="C57" s="44">
        <f t="shared" si="8"/>
        <v>53265.618000000002</v>
      </c>
      <c r="D57" s="8" t="str">
        <f t="shared" si="9"/>
        <v>vis</v>
      </c>
      <c r="E57" s="52">
        <f>VLOOKUP(C57,Active!C$21:E$970,3,FALSE)</f>
        <v>5495.0115414632246</v>
      </c>
      <c r="F57" s="14" t="s">
        <v>101</v>
      </c>
      <c r="G57" s="8" t="str">
        <f t="shared" si="10"/>
        <v>53265.618</v>
      </c>
      <c r="H57" s="44">
        <f t="shared" si="11"/>
        <v>-59</v>
      </c>
      <c r="I57" s="53" t="s">
        <v>433</v>
      </c>
      <c r="J57" s="54" t="s">
        <v>434</v>
      </c>
      <c r="K57" s="53" t="s">
        <v>435</v>
      </c>
      <c r="L57" s="53" t="s">
        <v>436</v>
      </c>
      <c r="M57" s="54" t="s">
        <v>108</v>
      </c>
      <c r="N57" s="54"/>
      <c r="O57" s="55" t="s">
        <v>240</v>
      </c>
      <c r="P57" s="56" t="s">
        <v>437</v>
      </c>
    </row>
    <row r="58" spans="1:16" ht="12.75" customHeight="1" thickBot="1">
      <c r="A58" s="44" t="str">
        <f t="shared" si="6"/>
        <v>BAVM 173 </v>
      </c>
      <c r="B58" s="14" t="str">
        <f t="shared" si="7"/>
        <v>I</v>
      </c>
      <c r="C58" s="44">
        <f t="shared" si="8"/>
        <v>53388.257400000002</v>
      </c>
      <c r="D58" s="8" t="str">
        <f t="shared" si="9"/>
        <v>vis</v>
      </c>
      <c r="E58" s="52">
        <f>VLOOKUP(C58,Active!C$21:E$970,3,FALSE)</f>
        <v>5540.0103691543709</v>
      </c>
      <c r="F58" s="14" t="s">
        <v>101</v>
      </c>
      <c r="G58" s="8" t="str">
        <f t="shared" si="10"/>
        <v>53388.2574</v>
      </c>
      <c r="H58" s="44">
        <f t="shared" si="11"/>
        <v>-14</v>
      </c>
      <c r="I58" s="53" t="s">
        <v>438</v>
      </c>
      <c r="J58" s="54" t="s">
        <v>439</v>
      </c>
      <c r="K58" s="53" t="s">
        <v>440</v>
      </c>
      <c r="L58" s="53" t="s">
        <v>441</v>
      </c>
      <c r="M58" s="54" t="s">
        <v>387</v>
      </c>
      <c r="N58" s="54" t="s">
        <v>442</v>
      </c>
      <c r="O58" s="55" t="s">
        <v>443</v>
      </c>
      <c r="P58" s="56" t="s">
        <v>444</v>
      </c>
    </row>
    <row r="59" spans="1:16" ht="12.75" customHeight="1" thickBot="1">
      <c r="A59" s="44" t="str">
        <f t="shared" si="6"/>
        <v>IBVS 5653 </v>
      </c>
      <c r="B59" s="14" t="str">
        <f t="shared" si="7"/>
        <v>I</v>
      </c>
      <c r="C59" s="44">
        <f t="shared" si="8"/>
        <v>53388.258099999999</v>
      </c>
      <c r="D59" s="8" t="str">
        <f t="shared" si="9"/>
        <v>vis</v>
      </c>
      <c r="E59" s="52">
        <f>VLOOKUP(C59,Active!C$21:E$970,3,FALSE)</f>
        <v>5540.0106259982504</v>
      </c>
      <c r="F59" s="14" t="s">
        <v>101</v>
      </c>
      <c r="G59" s="8" t="str">
        <f t="shared" si="10"/>
        <v>53388.2581</v>
      </c>
      <c r="H59" s="44">
        <f t="shared" si="11"/>
        <v>-14</v>
      </c>
      <c r="I59" s="53" t="s">
        <v>445</v>
      </c>
      <c r="J59" s="54" t="s">
        <v>446</v>
      </c>
      <c r="K59" s="53" t="s">
        <v>440</v>
      </c>
      <c r="L59" s="53" t="s">
        <v>447</v>
      </c>
      <c r="M59" s="54" t="s">
        <v>387</v>
      </c>
      <c r="N59" s="54" t="s">
        <v>388</v>
      </c>
      <c r="O59" s="55" t="s">
        <v>448</v>
      </c>
      <c r="P59" s="56" t="s">
        <v>449</v>
      </c>
    </row>
    <row r="60" spans="1:16" ht="12.75" customHeight="1" thickBot="1">
      <c r="A60" s="44" t="str">
        <f t="shared" si="6"/>
        <v>BAVM 173 </v>
      </c>
      <c r="B60" s="14" t="str">
        <f t="shared" si="7"/>
        <v>I</v>
      </c>
      <c r="C60" s="44">
        <f t="shared" si="8"/>
        <v>53407.333899999998</v>
      </c>
      <c r="D60" s="8" t="str">
        <f t="shared" si="9"/>
        <v>vis</v>
      </c>
      <c r="E60" s="52">
        <f>VLOOKUP(C60,Active!C$21:E$970,3,FALSE)</f>
        <v>5547.0099152745406</v>
      </c>
      <c r="F60" s="14" t="s">
        <v>101</v>
      </c>
      <c r="G60" s="8" t="str">
        <f t="shared" si="10"/>
        <v>53407.3339</v>
      </c>
      <c r="H60" s="44">
        <f t="shared" si="11"/>
        <v>-7</v>
      </c>
      <c r="I60" s="53" t="s">
        <v>450</v>
      </c>
      <c r="J60" s="54" t="s">
        <v>451</v>
      </c>
      <c r="K60" s="53" t="s">
        <v>452</v>
      </c>
      <c r="L60" s="53" t="s">
        <v>453</v>
      </c>
      <c r="M60" s="54" t="s">
        <v>387</v>
      </c>
      <c r="N60" s="54" t="s">
        <v>417</v>
      </c>
      <c r="O60" s="55" t="s">
        <v>454</v>
      </c>
      <c r="P60" s="56" t="s">
        <v>444</v>
      </c>
    </row>
    <row r="61" spans="1:16" ht="12.75" customHeight="1" thickBot="1">
      <c r="A61" s="44" t="str">
        <f t="shared" si="6"/>
        <v>BAVM 178 </v>
      </c>
      <c r="B61" s="14" t="str">
        <f t="shared" si="7"/>
        <v>I</v>
      </c>
      <c r="C61" s="44">
        <f t="shared" si="8"/>
        <v>53426.411599999999</v>
      </c>
      <c r="D61" s="8" t="str">
        <f t="shared" si="9"/>
        <v>vis</v>
      </c>
      <c r="E61" s="52">
        <f>VLOOKUP(C61,Active!C$21:E$970,3,FALSE)</f>
        <v>5554.0099016985077</v>
      </c>
      <c r="F61" s="14" t="s">
        <v>101</v>
      </c>
      <c r="G61" s="8" t="str">
        <f t="shared" si="10"/>
        <v>53426.4116</v>
      </c>
      <c r="H61" s="44">
        <f t="shared" si="11"/>
        <v>0</v>
      </c>
      <c r="I61" s="53" t="s">
        <v>455</v>
      </c>
      <c r="J61" s="54" t="s">
        <v>456</v>
      </c>
      <c r="K61" s="53" t="s">
        <v>457</v>
      </c>
      <c r="L61" s="53" t="s">
        <v>458</v>
      </c>
      <c r="M61" s="54" t="s">
        <v>399</v>
      </c>
      <c r="N61" s="54" t="s">
        <v>417</v>
      </c>
      <c r="O61" s="55" t="s">
        <v>418</v>
      </c>
      <c r="P61" s="56" t="s">
        <v>459</v>
      </c>
    </row>
    <row r="62" spans="1:16" ht="12.75" customHeight="1" thickBot="1">
      <c r="A62" s="44" t="str">
        <f t="shared" si="6"/>
        <v>JAAVSO 36(2);171 </v>
      </c>
      <c r="B62" s="14" t="str">
        <f t="shared" si="7"/>
        <v>I</v>
      </c>
      <c r="C62" s="44">
        <f t="shared" si="8"/>
        <v>54475.682999999997</v>
      </c>
      <c r="D62" s="8" t="str">
        <f t="shared" si="9"/>
        <v>vis</v>
      </c>
      <c r="E62" s="52">
        <f>VLOOKUP(C62,Active!C$21:E$970,3,FALSE)</f>
        <v>5939.0083844850133</v>
      </c>
      <c r="F62" s="14" t="s">
        <v>101</v>
      </c>
      <c r="G62" s="8" t="str">
        <f t="shared" si="10"/>
        <v>54475.6830</v>
      </c>
      <c r="H62" s="44">
        <f t="shared" si="11"/>
        <v>385</v>
      </c>
      <c r="I62" s="53" t="s">
        <v>477</v>
      </c>
      <c r="J62" s="54" t="s">
        <v>478</v>
      </c>
      <c r="K62" s="53" t="s">
        <v>479</v>
      </c>
      <c r="L62" s="53" t="s">
        <v>480</v>
      </c>
      <c r="M62" s="54" t="s">
        <v>399</v>
      </c>
      <c r="N62" s="54" t="s">
        <v>400</v>
      </c>
      <c r="O62" s="55" t="s">
        <v>471</v>
      </c>
      <c r="P62" s="56" t="s">
        <v>481</v>
      </c>
    </row>
    <row r="63" spans="1:16" ht="12.75" customHeight="1" thickBot="1">
      <c r="A63" s="44" t="str">
        <f t="shared" si="6"/>
        <v> JAAVSO 37;44 </v>
      </c>
      <c r="B63" s="14" t="str">
        <f t="shared" si="7"/>
        <v>I</v>
      </c>
      <c r="C63" s="44">
        <f t="shared" si="8"/>
        <v>54873.591</v>
      </c>
      <c r="D63" s="8" t="str">
        <f t="shared" si="9"/>
        <v>vis</v>
      </c>
      <c r="E63" s="52">
        <f>VLOOKUP(C63,Active!C$21:E$970,3,FALSE)</f>
        <v>6085.0087198497386</v>
      </c>
      <c r="F63" s="14" t="s">
        <v>101</v>
      </c>
      <c r="G63" s="8" t="str">
        <f t="shared" si="10"/>
        <v>54873.591</v>
      </c>
      <c r="H63" s="44">
        <f t="shared" si="11"/>
        <v>531</v>
      </c>
      <c r="I63" s="53" t="s">
        <v>482</v>
      </c>
      <c r="J63" s="54" t="s">
        <v>483</v>
      </c>
      <c r="K63" s="53" t="s">
        <v>484</v>
      </c>
      <c r="L63" s="53" t="s">
        <v>243</v>
      </c>
      <c r="M63" s="54" t="s">
        <v>399</v>
      </c>
      <c r="N63" s="54" t="s">
        <v>400</v>
      </c>
      <c r="O63" s="55" t="s">
        <v>287</v>
      </c>
      <c r="P63" s="55" t="s">
        <v>485</v>
      </c>
    </row>
    <row r="64" spans="1:16" ht="12.75" customHeight="1" thickBot="1">
      <c r="A64" s="44" t="str">
        <f t="shared" si="6"/>
        <v>IBVS 5920 </v>
      </c>
      <c r="B64" s="14" t="str">
        <f t="shared" si="7"/>
        <v>I</v>
      </c>
      <c r="C64" s="44">
        <f t="shared" si="8"/>
        <v>55137.951500000003</v>
      </c>
      <c r="D64" s="8" t="str">
        <f t="shared" si="9"/>
        <v>vis</v>
      </c>
      <c r="E64" s="52">
        <f>VLOOKUP(C64,Active!C$21:E$970,3,FALSE)</f>
        <v>6182.0078293353135</v>
      </c>
      <c r="F64" s="14" t="s">
        <v>101</v>
      </c>
      <c r="G64" s="8" t="str">
        <f t="shared" si="10"/>
        <v>55137.9515</v>
      </c>
      <c r="H64" s="44">
        <f t="shared" si="11"/>
        <v>628</v>
      </c>
      <c r="I64" s="53" t="s">
        <v>486</v>
      </c>
      <c r="J64" s="54" t="s">
        <v>487</v>
      </c>
      <c r="K64" s="53" t="s">
        <v>488</v>
      </c>
      <c r="L64" s="53" t="s">
        <v>489</v>
      </c>
      <c r="M64" s="54" t="s">
        <v>399</v>
      </c>
      <c r="N64" s="54" t="s">
        <v>101</v>
      </c>
      <c r="O64" s="55" t="s">
        <v>490</v>
      </c>
      <c r="P64" s="56" t="s">
        <v>491</v>
      </c>
    </row>
    <row r="65" spans="1:16" ht="12.75" customHeight="1" thickBot="1">
      <c r="A65" s="44" t="str">
        <f t="shared" si="6"/>
        <v> JAAVSO 39;94 </v>
      </c>
      <c r="B65" s="14" t="str">
        <f t="shared" si="7"/>
        <v>I</v>
      </c>
      <c r="C65" s="44">
        <f t="shared" si="8"/>
        <v>55260.597300000001</v>
      </c>
      <c r="D65" s="8" t="str">
        <f t="shared" si="9"/>
        <v>vis</v>
      </c>
      <c r="E65" s="52">
        <f>VLOOKUP(C65,Active!C$21:E$970,3,FALSE)</f>
        <v>6227.0090053133654</v>
      </c>
      <c r="F65" s="14" t="s">
        <v>101</v>
      </c>
      <c r="G65" s="8" t="str">
        <f t="shared" si="10"/>
        <v>55260.5973</v>
      </c>
      <c r="H65" s="44">
        <f t="shared" si="11"/>
        <v>673</v>
      </c>
      <c r="I65" s="53" t="s">
        <v>492</v>
      </c>
      <c r="J65" s="54" t="s">
        <v>493</v>
      </c>
      <c r="K65" s="53" t="s">
        <v>494</v>
      </c>
      <c r="L65" s="53" t="s">
        <v>495</v>
      </c>
      <c r="M65" s="54" t="s">
        <v>399</v>
      </c>
      <c r="N65" s="54" t="s">
        <v>400</v>
      </c>
      <c r="O65" s="55" t="s">
        <v>287</v>
      </c>
      <c r="P65" s="55" t="s">
        <v>496</v>
      </c>
    </row>
    <row r="66" spans="1:16" ht="12.75" customHeight="1" thickBot="1">
      <c r="A66" s="44" t="str">
        <f t="shared" si="6"/>
        <v> JAAVSO 39;177 </v>
      </c>
      <c r="B66" s="14" t="str">
        <f t="shared" si="7"/>
        <v>I</v>
      </c>
      <c r="C66" s="44">
        <f t="shared" si="8"/>
        <v>55486.802199999998</v>
      </c>
      <c r="D66" s="8" t="str">
        <f t="shared" si="9"/>
        <v>vis</v>
      </c>
      <c r="E66" s="52">
        <f>VLOOKUP(C66,Active!C$21:E$970,3,FALSE)</f>
        <v>6310.0080685670409</v>
      </c>
      <c r="F66" s="14" t="s">
        <v>101</v>
      </c>
      <c r="G66" s="8" t="str">
        <f t="shared" si="10"/>
        <v>55486.8022</v>
      </c>
      <c r="H66" s="44">
        <f t="shared" si="11"/>
        <v>756</v>
      </c>
      <c r="I66" s="53" t="s">
        <v>497</v>
      </c>
      <c r="J66" s="54" t="s">
        <v>498</v>
      </c>
      <c r="K66" s="53" t="s">
        <v>499</v>
      </c>
      <c r="L66" s="53" t="s">
        <v>489</v>
      </c>
      <c r="M66" s="54" t="s">
        <v>399</v>
      </c>
      <c r="N66" s="54" t="s">
        <v>101</v>
      </c>
      <c r="O66" s="55" t="s">
        <v>287</v>
      </c>
      <c r="P66" s="55" t="s">
        <v>500</v>
      </c>
    </row>
    <row r="67" spans="1:16" ht="12.75" customHeight="1" thickBot="1">
      <c r="A67" s="44" t="str">
        <f t="shared" si="6"/>
        <v>OEJV 0160 </v>
      </c>
      <c r="B67" s="14" t="str">
        <f t="shared" si="7"/>
        <v>I</v>
      </c>
      <c r="C67" s="44">
        <f t="shared" si="8"/>
        <v>55958.299509999997</v>
      </c>
      <c r="D67" s="8" t="str">
        <f t="shared" si="9"/>
        <v>vis</v>
      </c>
      <c r="E67" s="52">
        <f>VLOOKUP(C67,Active!C$21:E$970,3,FALSE)</f>
        <v>6483.0097809818826</v>
      </c>
      <c r="F67" s="14" t="s">
        <v>101</v>
      </c>
      <c r="G67" s="8" t="str">
        <f t="shared" si="10"/>
        <v>55958.29951</v>
      </c>
      <c r="H67" s="44">
        <f t="shared" si="11"/>
        <v>929</v>
      </c>
      <c r="I67" s="53" t="s">
        <v>506</v>
      </c>
      <c r="J67" s="54" t="s">
        <v>507</v>
      </c>
      <c r="K67" s="53" t="s">
        <v>508</v>
      </c>
      <c r="L67" s="53" t="s">
        <v>509</v>
      </c>
      <c r="M67" s="54" t="s">
        <v>399</v>
      </c>
      <c r="N67" s="54" t="s">
        <v>464</v>
      </c>
      <c r="O67" s="55" t="s">
        <v>465</v>
      </c>
      <c r="P67" s="56" t="s">
        <v>510</v>
      </c>
    </row>
    <row r="68" spans="1:16" ht="12.75" customHeight="1" thickBot="1">
      <c r="A68" s="44" t="str">
        <f t="shared" si="6"/>
        <v>OEJV 0160 </v>
      </c>
      <c r="B68" s="14" t="str">
        <f t="shared" si="7"/>
        <v>II</v>
      </c>
      <c r="C68" s="44">
        <f t="shared" si="8"/>
        <v>55992.364820000003</v>
      </c>
      <c r="D68" s="8" t="str">
        <f t="shared" si="9"/>
        <v>vis</v>
      </c>
      <c r="E68" s="52">
        <f>VLOOKUP(C68,Active!C$21:E$970,3,FALSE)</f>
        <v>6495.5090187059395</v>
      </c>
      <c r="F68" s="14" t="s">
        <v>101</v>
      </c>
      <c r="G68" s="8" t="str">
        <f t="shared" si="10"/>
        <v>55992.36482</v>
      </c>
      <c r="H68" s="44">
        <f t="shared" si="11"/>
        <v>941.5</v>
      </c>
      <c r="I68" s="53" t="s">
        <v>511</v>
      </c>
      <c r="J68" s="54" t="s">
        <v>512</v>
      </c>
      <c r="K68" s="53" t="s">
        <v>513</v>
      </c>
      <c r="L68" s="53" t="s">
        <v>514</v>
      </c>
      <c r="M68" s="54" t="s">
        <v>399</v>
      </c>
      <c r="N68" s="54" t="s">
        <v>464</v>
      </c>
      <c r="O68" s="55" t="s">
        <v>465</v>
      </c>
      <c r="P68" s="56" t="s">
        <v>510</v>
      </c>
    </row>
    <row r="69" spans="1:16" ht="12.75" customHeight="1" thickBot="1">
      <c r="A69" s="44" t="str">
        <f t="shared" si="6"/>
        <v>OEJV 0160 </v>
      </c>
      <c r="B69" s="14" t="str">
        <f t="shared" si="7"/>
        <v>I</v>
      </c>
      <c r="C69" s="44">
        <f t="shared" si="8"/>
        <v>56007.356399999997</v>
      </c>
      <c r="D69" s="8" t="str">
        <f t="shared" si="9"/>
        <v>vis</v>
      </c>
      <c r="E69" s="52">
        <f>VLOOKUP(C69,Active!C$21:E$970,3,FALSE)</f>
        <v>6501.0097266777484</v>
      </c>
      <c r="F69" s="14" t="s">
        <v>101</v>
      </c>
      <c r="G69" s="8" t="str">
        <f t="shared" si="10"/>
        <v>56007.3564</v>
      </c>
      <c r="H69" s="44">
        <f t="shared" si="11"/>
        <v>947</v>
      </c>
      <c r="I69" s="53" t="s">
        <v>515</v>
      </c>
      <c r="J69" s="54" t="s">
        <v>516</v>
      </c>
      <c r="K69" s="53" t="s">
        <v>517</v>
      </c>
      <c r="L69" s="53" t="s">
        <v>518</v>
      </c>
      <c r="M69" s="54" t="s">
        <v>399</v>
      </c>
      <c r="N69" s="54" t="s">
        <v>464</v>
      </c>
      <c r="O69" s="55" t="s">
        <v>465</v>
      </c>
      <c r="P69" s="56" t="s">
        <v>510</v>
      </c>
    </row>
    <row r="70" spans="1:16" ht="12.75" customHeight="1" thickBot="1">
      <c r="A70" s="44" t="str">
        <f t="shared" si="6"/>
        <v> JAAVSO 42;426 </v>
      </c>
      <c r="B70" s="14" t="str">
        <f t="shared" si="7"/>
        <v>I</v>
      </c>
      <c r="C70" s="44">
        <f t="shared" si="8"/>
        <v>56729.578000000001</v>
      </c>
      <c r="D70" s="8" t="str">
        <f t="shared" si="9"/>
        <v>vis</v>
      </c>
      <c r="E70" s="52">
        <f>VLOOKUP(C70,Active!C$21:E$970,3,FALSE)</f>
        <v>6766.0071527351483</v>
      </c>
      <c r="F70" s="14" t="s">
        <v>101</v>
      </c>
      <c r="G70" s="8" t="str">
        <f t="shared" si="10"/>
        <v>56729.5780</v>
      </c>
      <c r="H70" s="44">
        <f t="shared" si="11"/>
        <v>1212</v>
      </c>
      <c r="I70" s="53" t="s">
        <v>519</v>
      </c>
      <c r="J70" s="54" t="s">
        <v>520</v>
      </c>
      <c r="K70" s="53" t="s">
        <v>521</v>
      </c>
      <c r="L70" s="53" t="s">
        <v>522</v>
      </c>
      <c r="M70" s="54" t="s">
        <v>399</v>
      </c>
      <c r="N70" s="54" t="s">
        <v>101</v>
      </c>
      <c r="O70" s="55" t="s">
        <v>287</v>
      </c>
      <c r="P70" s="55" t="s">
        <v>523</v>
      </c>
    </row>
    <row r="71" spans="1:16" ht="12.75" customHeight="1" thickBot="1">
      <c r="A71" s="44" t="str">
        <f t="shared" si="6"/>
        <v> AN 182.101 </v>
      </c>
      <c r="B71" s="14" t="str">
        <f t="shared" si="7"/>
        <v>I</v>
      </c>
      <c r="C71" s="44">
        <f t="shared" si="8"/>
        <v>17707.39</v>
      </c>
      <c r="D71" s="8" t="str">
        <f t="shared" si="9"/>
        <v>vis</v>
      </c>
      <c r="E71" s="52">
        <f>VLOOKUP(C71,Active!C$21:E$970,3,FALSE)</f>
        <v>-7552.0074000391141</v>
      </c>
      <c r="F71" s="14" t="s">
        <v>101</v>
      </c>
      <c r="G71" s="8" t="str">
        <f t="shared" si="10"/>
        <v>17707.39</v>
      </c>
      <c r="H71" s="44">
        <f t="shared" si="11"/>
        <v>-13106</v>
      </c>
      <c r="I71" s="53" t="s">
        <v>105</v>
      </c>
      <c r="J71" s="54" t="s">
        <v>106</v>
      </c>
      <c r="K71" s="53">
        <v>-13106</v>
      </c>
      <c r="L71" s="53" t="s">
        <v>107</v>
      </c>
      <c r="M71" s="54" t="s">
        <v>108</v>
      </c>
      <c r="N71" s="54"/>
      <c r="O71" s="55" t="s">
        <v>109</v>
      </c>
      <c r="P71" s="55" t="s">
        <v>110</v>
      </c>
    </row>
    <row r="72" spans="1:16" ht="12.75" customHeight="1" thickBot="1">
      <c r="A72" s="44" t="str">
        <f t="shared" si="6"/>
        <v> AN 177.110 </v>
      </c>
      <c r="B72" s="14" t="str">
        <f t="shared" si="7"/>
        <v>I</v>
      </c>
      <c r="C72" s="44">
        <f t="shared" si="8"/>
        <v>17854.560000000001</v>
      </c>
      <c r="D72" s="8" t="str">
        <f t="shared" si="9"/>
        <v>vis</v>
      </c>
      <c r="E72" s="52">
        <f>VLOOKUP(C72,Active!C$21:E$970,3,FALSE)</f>
        <v>-7498.0078087878028</v>
      </c>
      <c r="F72" s="14" t="s">
        <v>101</v>
      </c>
      <c r="G72" s="8" t="str">
        <f t="shared" si="10"/>
        <v>17854.56</v>
      </c>
      <c r="H72" s="44">
        <f t="shared" si="11"/>
        <v>-13052</v>
      </c>
      <c r="I72" s="53" t="s">
        <v>111</v>
      </c>
      <c r="J72" s="54" t="s">
        <v>112</v>
      </c>
      <c r="K72" s="53">
        <v>-13052</v>
      </c>
      <c r="L72" s="53" t="s">
        <v>107</v>
      </c>
      <c r="M72" s="54" t="s">
        <v>113</v>
      </c>
      <c r="N72" s="54"/>
      <c r="O72" s="55" t="s">
        <v>114</v>
      </c>
      <c r="P72" s="55" t="s">
        <v>115</v>
      </c>
    </row>
    <row r="73" spans="1:16" ht="12.75" customHeight="1" thickBot="1">
      <c r="A73" s="44" t="str">
        <f t="shared" si="6"/>
        <v> AN 177.122 </v>
      </c>
      <c r="B73" s="14" t="str">
        <f t="shared" si="7"/>
        <v>I</v>
      </c>
      <c r="C73" s="44">
        <f t="shared" si="8"/>
        <v>17887.240000000002</v>
      </c>
      <c r="D73" s="8" t="str">
        <f t="shared" si="9"/>
        <v>vis</v>
      </c>
      <c r="E73" s="52">
        <f>VLOOKUP(C73,Active!C$21:E$970,3,FALSE)</f>
        <v>-7486.0168687722235</v>
      </c>
      <c r="F73" s="14" t="s">
        <v>101</v>
      </c>
      <c r="G73" s="8" t="str">
        <f t="shared" si="10"/>
        <v>17887.24</v>
      </c>
      <c r="H73" s="44">
        <f t="shared" si="11"/>
        <v>-13040</v>
      </c>
      <c r="I73" s="53" t="s">
        <v>116</v>
      </c>
      <c r="J73" s="54" t="s">
        <v>117</v>
      </c>
      <c r="K73" s="53">
        <v>-13040</v>
      </c>
      <c r="L73" s="53" t="s">
        <v>118</v>
      </c>
      <c r="M73" s="54" t="s">
        <v>108</v>
      </c>
      <c r="N73" s="54"/>
      <c r="O73" s="55" t="s">
        <v>119</v>
      </c>
      <c r="P73" s="55" t="s">
        <v>120</v>
      </c>
    </row>
    <row r="74" spans="1:16" ht="12.75" customHeight="1" thickBot="1">
      <c r="A74" s="44" t="str">
        <f t="shared" si="6"/>
        <v> AN 182.101 </v>
      </c>
      <c r="B74" s="14" t="str">
        <f t="shared" si="7"/>
        <v>I</v>
      </c>
      <c r="C74" s="44">
        <f t="shared" si="8"/>
        <v>18015.37</v>
      </c>
      <c r="D74" s="8" t="str">
        <f t="shared" si="9"/>
        <v>vis</v>
      </c>
      <c r="E74" s="52">
        <f>VLOOKUP(C74,Active!C$21:E$970,3,FALSE)</f>
        <v>-7439.0034310673227</v>
      </c>
      <c r="F74" s="14" t="s">
        <v>101</v>
      </c>
      <c r="G74" s="8" t="str">
        <f t="shared" si="10"/>
        <v>18015.37</v>
      </c>
      <c r="H74" s="44">
        <f t="shared" si="11"/>
        <v>-12993</v>
      </c>
      <c r="I74" s="53" t="s">
        <v>121</v>
      </c>
      <c r="J74" s="54" t="s">
        <v>122</v>
      </c>
      <c r="K74" s="53">
        <v>-12993</v>
      </c>
      <c r="L74" s="53" t="s">
        <v>123</v>
      </c>
      <c r="M74" s="54" t="s">
        <v>108</v>
      </c>
      <c r="N74" s="54"/>
      <c r="O74" s="55" t="s">
        <v>109</v>
      </c>
      <c r="P74" s="55" t="s">
        <v>110</v>
      </c>
    </row>
    <row r="75" spans="1:16" ht="12.75" customHeight="1" thickBot="1">
      <c r="A75" s="44" t="str">
        <f t="shared" ref="A75:A106" si="12">P75</f>
        <v> AN 182.101 </v>
      </c>
      <c r="B75" s="14" t="str">
        <f t="shared" ref="B75:B106" si="13">IF(H75=INT(H75),"I","II")</f>
        <v>I</v>
      </c>
      <c r="C75" s="44">
        <f t="shared" ref="C75:C106" si="14">1*G75</f>
        <v>18034.46</v>
      </c>
      <c r="D75" s="8" t="str">
        <f t="shared" ref="D75:D106" si="15">VLOOKUP(F75,I$1:J$5,2,FALSE)</f>
        <v>vis</v>
      </c>
      <c r="E75" s="52">
        <f>VLOOKUP(C75,Active!C$21:E$970,3,FALSE)</f>
        <v>-7431.9989315294579</v>
      </c>
      <c r="F75" s="14" t="s">
        <v>101</v>
      </c>
      <c r="G75" s="8" t="str">
        <f t="shared" ref="G75:G106" si="16">MID(I75,3,LEN(I75)-3)</f>
        <v>18034.46</v>
      </c>
      <c r="H75" s="44">
        <f t="shared" ref="H75:H106" si="17">1*K75</f>
        <v>-12986</v>
      </c>
      <c r="I75" s="53" t="s">
        <v>124</v>
      </c>
      <c r="J75" s="54" t="s">
        <v>125</v>
      </c>
      <c r="K75" s="53">
        <v>-12986</v>
      </c>
      <c r="L75" s="53" t="s">
        <v>126</v>
      </c>
      <c r="M75" s="54" t="s">
        <v>108</v>
      </c>
      <c r="N75" s="54"/>
      <c r="O75" s="55" t="s">
        <v>109</v>
      </c>
      <c r="P75" s="55" t="s">
        <v>110</v>
      </c>
    </row>
    <row r="76" spans="1:16" ht="12.75" customHeight="1" thickBot="1">
      <c r="A76" s="44" t="str">
        <f t="shared" si="12"/>
        <v> AN 182.101 </v>
      </c>
      <c r="B76" s="14" t="str">
        <f t="shared" si="13"/>
        <v>I</v>
      </c>
      <c r="C76" s="44">
        <f t="shared" si="14"/>
        <v>18045.38</v>
      </c>
      <c r="D76" s="8" t="str">
        <f t="shared" si="15"/>
        <v>vis</v>
      </c>
      <c r="E76" s="52">
        <f>VLOOKUP(C76,Active!C$21:E$970,3,FALSE)</f>
        <v>-7427.9921669954883</v>
      </c>
      <c r="F76" s="14" t="s">
        <v>101</v>
      </c>
      <c r="G76" s="8" t="str">
        <f t="shared" si="16"/>
        <v>18045.38</v>
      </c>
      <c r="H76" s="44">
        <f t="shared" si="17"/>
        <v>-12982</v>
      </c>
      <c r="I76" s="53" t="s">
        <v>127</v>
      </c>
      <c r="J76" s="54" t="s">
        <v>128</v>
      </c>
      <c r="K76" s="53">
        <v>-12982</v>
      </c>
      <c r="L76" s="53" t="s">
        <v>129</v>
      </c>
      <c r="M76" s="54" t="s">
        <v>108</v>
      </c>
      <c r="N76" s="54"/>
      <c r="O76" s="55" t="s">
        <v>109</v>
      </c>
      <c r="P76" s="55" t="s">
        <v>110</v>
      </c>
    </row>
    <row r="77" spans="1:16" ht="12.75" customHeight="1" thickBot="1">
      <c r="A77" s="44" t="str">
        <f t="shared" si="12"/>
        <v> AN 182.101 </v>
      </c>
      <c r="B77" s="14" t="str">
        <f t="shared" si="13"/>
        <v>I</v>
      </c>
      <c r="C77" s="44">
        <f t="shared" si="14"/>
        <v>18064.45</v>
      </c>
      <c r="D77" s="8" t="str">
        <f t="shared" si="15"/>
        <v>vis</v>
      </c>
      <c r="E77" s="52">
        <f>VLOOKUP(C77,Active!C$21:E$970,3,FALSE)</f>
        <v>-7420.9950058542063</v>
      </c>
      <c r="F77" s="14" t="s">
        <v>101</v>
      </c>
      <c r="G77" s="8" t="str">
        <f t="shared" si="16"/>
        <v>18064.45</v>
      </c>
      <c r="H77" s="44">
        <f t="shared" si="17"/>
        <v>-12975</v>
      </c>
      <c r="I77" s="53" t="s">
        <v>130</v>
      </c>
      <c r="J77" s="54" t="s">
        <v>131</v>
      </c>
      <c r="K77" s="53">
        <v>-12975</v>
      </c>
      <c r="L77" s="53" t="s">
        <v>132</v>
      </c>
      <c r="M77" s="54" t="s">
        <v>108</v>
      </c>
      <c r="N77" s="54"/>
      <c r="O77" s="55" t="s">
        <v>109</v>
      </c>
      <c r="P77" s="55" t="s">
        <v>110</v>
      </c>
    </row>
    <row r="78" spans="1:16" ht="12.75" customHeight="1" thickBot="1">
      <c r="A78" s="44" t="str">
        <f t="shared" si="12"/>
        <v> AN 182.101 </v>
      </c>
      <c r="B78" s="14" t="str">
        <f t="shared" si="13"/>
        <v>I</v>
      </c>
      <c r="C78" s="44">
        <f t="shared" si="14"/>
        <v>18203.43</v>
      </c>
      <c r="D78" s="8" t="str">
        <f t="shared" si="15"/>
        <v>vis</v>
      </c>
      <c r="E78" s="52">
        <f>VLOOKUP(C78,Active!C$21:E$970,3,FALSE)</f>
        <v>-7370.000488003373</v>
      </c>
      <c r="F78" s="14" t="s">
        <v>101</v>
      </c>
      <c r="G78" s="8" t="str">
        <f t="shared" si="16"/>
        <v>18203.43</v>
      </c>
      <c r="H78" s="44">
        <f t="shared" si="17"/>
        <v>-12924</v>
      </c>
      <c r="I78" s="53" t="s">
        <v>133</v>
      </c>
      <c r="J78" s="54" t="s">
        <v>134</v>
      </c>
      <c r="K78" s="53">
        <v>-12924</v>
      </c>
      <c r="L78" s="53" t="s">
        <v>126</v>
      </c>
      <c r="M78" s="54" t="s">
        <v>108</v>
      </c>
      <c r="N78" s="54"/>
      <c r="O78" s="55" t="s">
        <v>109</v>
      </c>
      <c r="P78" s="55" t="s">
        <v>110</v>
      </c>
    </row>
    <row r="79" spans="1:16" ht="12.75" customHeight="1" thickBot="1">
      <c r="A79" s="44" t="str">
        <f t="shared" si="12"/>
        <v> AN 182.101 </v>
      </c>
      <c r="B79" s="14" t="str">
        <f t="shared" si="13"/>
        <v>I</v>
      </c>
      <c r="C79" s="44">
        <f t="shared" si="14"/>
        <v>18263.38</v>
      </c>
      <c r="D79" s="8" t="str">
        <f t="shared" si="15"/>
        <v>vis</v>
      </c>
      <c r="E79" s="52">
        <f>VLOOKUP(C79,Active!C$21:E$970,3,FALSE)</f>
        <v>-7348.0036442477431</v>
      </c>
      <c r="F79" s="14" t="s">
        <v>101</v>
      </c>
      <c r="G79" s="8" t="str">
        <f t="shared" si="16"/>
        <v>18263.38</v>
      </c>
      <c r="H79" s="44">
        <f t="shared" si="17"/>
        <v>-12902</v>
      </c>
      <c r="I79" s="53" t="s">
        <v>135</v>
      </c>
      <c r="J79" s="54" t="s">
        <v>136</v>
      </c>
      <c r="K79" s="53">
        <v>-12902</v>
      </c>
      <c r="L79" s="53" t="s">
        <v>123</v>
      </c>
      <c r="M79" s="54" t="s">
        <v>108</v>
      </c>
      <c r="N79" s="54"/>
      <c r="O79" s="55" t="s">
        <v>109</v>
      </c>
      <c r="P79" s="55" t="s">
        <v>110</v>
      </c>
    </row>
    <row r="80" spans="1:16" ht="12.75" customHeight="1" thickBot="1">
      <c r="A80" s="44" t="str">
        <f t="shared" si="12"/>
        <v> AN 182.101 </v>
      </c>
      <c r="B80" s="14" t="str">
        <f t="shared" si="13"/>
        <v>I</v>
      </c>
      <c r="C80" s="44">
        <f t="shared" si="14"/>
        <v>18383.34</v>
      </c>
      <c r="D80" s="8" t="str">
        <f t="shared" si="15"/>
        <v>vis</v>
      </c>
      <c r="E80" s="52">
        <f>VLOOKUP(C80,Active!C$21:E$970,3,FALSE)</f>
        <v>-7303.9879415467358</v>
      </c>
      <c r="F80" s="14" t="s">
        <v>101</v>
      </c>
      <c r="G80" s="8" t="str">
        <f t="shared" si="16"/>
        <v>18383.34</v>
      </c>
      <c r="H80" s="44">
        <f t="shared" si="17"/>
        <v>-12858</v>
      </c>
      <c r="I80" s="53" t="s">
        <v>137</v>
      </c>
      <c r="J80" s="54" t="s">
        <v>138</v>
      </c>
      <c r="K80" s="53">
        <v>-12858</v>
      </c>
      <c r="L80" s="53" t="s">
        <v>139</v>
      </c>
      <c r="M80" s="54" t="s">
        <v>108</v>
      </c>
      <c r="N80" s="54"/>
      <c r="O80" s="55" t="s">
        <v>109</v>
      </c>
      <c r="P80" s="55" t="s">
        <v>110</v>
      </c>
    </row>
    <row r="81" spans="1:16" ht="12.75" customHeight="1" thickBot="1">
      <c r="A81" s="44" t="str">
        <f t="shared" si="12"/>
        <v> ENEB 7.14 </v>
      </c>
      <c r="B81" s="14" t="str">
        <f t="shared" si="13"/>
        <v>I</v>
      </c>
      <c r="C81" s="44">
        <f t="shared" si="14"/>
        <v>18661.292000000001</v>
      </c>
      <c r="D81" s="8" t="str">
        <f t="shared" si="15"/>
        <v>vis</v>
      </c>
      <c r="E81" s="52">
        <f>VLOOKUP(C81,Active!C$21:E$970,3,FALSE)</f>
        <v>-7202.0018412037025</v>
      </c>
      <c r="F81" s="14" t="s">
        <v>101</v>
      </c>
      <c r="G81" s="8" t="str">
        <f t="shared" si="16"/>
        <v>18661.292</v>
      </c>
      <c r="H81" s="44">
        <f t="shared" si="17"/>
        <v>-12756</v>
      </c>
      <c r="I81" s="53" t="s">
        <v>140</v>
      </c>
      <c r="J81" s="54" t="s">
        <v>141</v>
      </c>
      <c r="K81" s="53">
        <v>-12756</v>
      </c>
      <c r="L81" s="53" t="s">
        <v>142</v>
      </c>
      <c r="M81" s="54" t="s">
        <v>108</v>
      </c>
      <c r="N81" s="54"/>
      <c r="O81" s="55" t="s">
        <v>119</v>
      </c>
      <c r="P81" s="55" t="s">
        <v>143</v>
      </c>
    </row>
    <row r="82" spans="1:16" ht="12.75" customHeight="1" thickBot="1">
      <c r="A82" s="44" t="str">
        <f t="shared" si="12"/>
        <v> MVS 48 </v>
      </c>
      <c r="B82" s="14" t="str">
        <f t="shared" si="13"/>
        <v>I</v>
      </c>
      <c r="C82" s="44">
        <f t="shared" si="14"/>
        <v>25984.268</v>
      </c>
      <c r="D82" s="8" t="str">
        <f t="shared" si="15"/>
        <v>vis</v>
      </c>
      <c r="E82" s="52">
        <f>VLOOKUP(C82,Active!C$21:E$970,3,FALSE)</f>
        <v>-4515.056738647776</v>
      </c>
      <c r="F82" s="14" t="s">
        <v>101</v>
      </c>
      <c r="G82" s="8" t="str">
        <f t="shared" si="16"/>
        <v>25984.268</v>
      </c>
      <c r="H82" s="44">
        <f t="shared" si="17"/>
        <v>-10069</v>
      </c>
      <c r="I82" s="53" t="s">
        <v>144</v>
      </c>
      <c r="J82" s="54" t="s">
        <v>145</v>
      </c>
      <c r="K82" s="53">
        <v>-10069</v>
      </c>
      <c r="L82" s="53" t="s">
        <v>146</v>
      </c>
      <c r="M82" s="54" t="s">
        <v>113</v>
      </c>
      <c r="N82" s="54"/>
      <c r="O82" s="55" t="s">
        <v>147</v>
      </c>
      <c r="P82" s="55" t="s">
        <v>148</v>
      </c>
    </row>
    <row r="83" spans="1:16" ht="12.75" customHeight="1" thickBot="1">
      <c r="A83" s="44" t="str">
        <f t="shared" si="12"/>
        <v> MVS 48 </v>
      </c>
      <c r="B83" s="14" t="str">
        <f t="shared" si="13"/>
        <v>I</v>
      </c>
      <c r="C83" s="44">
        <f t="shared" si="14"/>
        <v>26033.353999999999</v>
      </c>
      <c r="D83" s="8" t="str">
        <f t="shared" si="15"/>
        <v>vis</v>
      </c>
      <c r="E83" s="52">
        <f>VLOOKUP(C83,Active!C$21:E$970,3,FALSE)</f>
        <v>-4497.0461119156853</v>
      </c>
      <c r="F83" s="14" t="s">
        <v>101</v>
      </c>
      <c r="G83" s="8" t="str">
        <f t="shared" si="16"/>
        <v>26033.354</v>
      </c>
      <c r="H83" s="44">
        <f t="shared" si="17"/>
        <v>-10051</v>
      </c>
      <c r="I83" s="53" t="s">
        <v>149</v>
      </c>
      <c r="J83" s="54" t="s">
        <v>150</v>
      </c>
      <c r="K83" s="53">
        <v>-10051</v>
      </c>
      <c r="L83" s="53" t="s">
        <v>151</v>
      </c>
      <c r="M83" s="54" t="s">
        <v>113</v>
      </c>
      <c r="N83" s="54"/>
      <c r="O83" s="55" t="s">
        <v>147</v>
      </c>
      <c r="P83" s="55" t="s">
        <v>148</v>
      </c>
    </row>
    <row r="84" spans="1:16" ht="12.75" customHeight="1" thickBot="1">
      <c r="A84" s="44" t="str">
        <f t="shared" si="12"/>
        <v> MVS 48 </v>
      </c>
      <c r="B84" s="14" t="str">
        <f t="shared" si="13"/>
        <v>I</v>
      </c>
      <c r="C84" s="44">
        <f t="shared" si="14"/>
        <v>26221.561000000002</v>
      </c>
      <c r="D84" s="8" t="str">
        <f t="shared" si="15"/>
        <v>vis</v>
      </c>
      <c r="E84" s="52">
        <f>VLOOKUP(C84,Active!C$21:E$970,3,FALSE)</f>
        <v>-4427.989231636855</v>
      </c>
      <c r="F84" s="14" t="s">
        <v>101</v>
      </c>
      <c r="G84" s="8" t="str">
        <f t="shared" si="16"/>
        <v>26221.561</v>
      </c>
      <c r="H84" s="44">
        <f t="shared" si="17"/>
        <v>-9982</v>
      </c>
      <c r="I84" s="53" t="s">
        <v>152</v>
      </c>
      <c r="J84" s="54" t="s">
        <v>153</v>
      </c>
      <c r="K84" s="53">
        <v>-9982</v>
      </c>
      <c r="L84" s="53" t="s">
        <v>154</v>
      </c>
      <c r="M84" s="54" t="s">
        <v>113</v>
      </c>
      <c r="N84" s="54"/>
      <c r="O84" s="55" t="s">
        <v>147</v>
      </c>
      <c r="P84" s="55" t="s">
        <v>148</v>
      </c>
    </row>
    <row r="85" spans="1:16" ht="12.75" customHeight="1" thickBot="1">
      <c r="A85" s="44" t="str">
        <f t="shared" si="12"/>
        <v> MVS 48 </v>
      </c>
      <c r="B85" s="14" t="str">
        <f t="shared" si="13"/>
        <v>I</v>
      </c>
      <c r="C85" s="44">
        <f t="shared" si="14"/>
        <v>26420.424999999999</v>
      </c>
      <c r="D85" s="8" t="str">
        <f t="shared" si="15"/>
        <v>vis</v>
      </c>
      <c r="E85" s="52">
        <f>VLOOKUP(C85,Active!C$21:E$970,3,FALSE)</f>
        <v>-4355.0220867391145</v>
      </c>
      <c r="F85" s="14" t="s">
        <v>101</v>
      </c>
      <c r="G85" s="8" t="str">
        <f t="shared" si="16"/>
        <v>26420.425</v>
      </c>
      <c r="H85" s="44">
        <f t="shared" si="17"/>
        <v>-9909</v>
      </c>
      <c r="I85" s="53" t="s">
        <v>155</v>
      </c>
      <c r="J85" s="54" t="s">
        <v>156</v>
      </c>
      <c r="K85" s="53">
        <v>-9909</v>
      </c>
      <c r="L85" s="53" t="s">
        <v>157</v>
      </c>
      <c r="M85" s="54" t="s">
        <v>113</v>
      </c>
      <c r="N85" s="54"/>
      <c r="O85" s="55" t="s">
        <v>147</v>
      </c>
      <c r="P85" s="55" t="s">
        <v>148</v>
      </c>
    </row>
    <row r="86" spans="1:16" ht="12.75" customHeight="1" thickBot="1">
      <c r="A86" s="44" t="str">
        <f t="shared" si="12"/>
        <v> MVS 48 </v>
      </c>
      <c r="B86" s="14" t="str">
        <f t="shared" si="13"/>
        <v>I</v>
      </c>
      <c r="C86" s="44">
        <f t="shared" si="14"/>
        <v>26649.382000000001</v>
      </c>
      <c r="D86" s="8" t="str">
        <f t="shared" si="15"/>
        <v>vis</v>
      </c>
      <c r="E86" s="52">
        <f>VLOOKUP(C86,Active!C$21:E$970,3,FALSE)</f>
        <v>-4271.0132234237217</v>
      </c>
      <c r="F86" s="14" t="s">
        <v>101</v>
      </c>
      <c r="G86" s="8" t="str">
        <f t="shared" si="16"/>
        <v>26649.382</v>
      </c>
      <c r="H86" s="44">
        <f t="shared" si="17"/>
        <v>-9825</v>
      </c>
      <c r="I86" s="53" t="s">
        <v>158</v>
      </c>
      <c r="J86" s="54" t="s">
        <v>159</v>
      </c>
      <c r="K86" s="53">
        <v>-9825</v>
      </c>
      <c r="L86" s="53" t="s">
        <v>160</v>
      </c>
      <c r="M86" s="54" t="s">
        <v>113</v>
      </c>
      <c r="N86" s="54"/>
      <c r="O86" s="55" t="s">
        <v>147</v>
      </c>
      <c r="P86" s="55" t="s">
        <v>148</v>
      </c>
    </row>
    <row r="87" spans="1:16" ht="12.75" customHeight="1" thickBot="1">
      <c r="A87" s="44" t="str">
        <f t="shared" si="12"/>
        <v> MVS 48 </v>
      </c>
      <c r="B87" s="14" t="str">
        <f t="shared" si="13"/>
        <v>II</v>
      </c>
      <c r="C87" s="44">
        <f t="shared" si="14"/>
        <v>26945.516</v>
      </c>
      <c r="D87" s="8" t="str">
        <f t="shared" si="15"/>
        <v>vis</v>
      </c>
      <c r="E87" s="52">
        <f>VLOOKUP(C87,Active!C$21:E$970,3,FALSE)</f>
        <v>-4162.3557867476638</v>
      </c>
      <c r="F87" s="14" t="s">
        <v>101</v>
      </c>
      <c r="G87" s="8" t="str">
        <f t="shared" si="16"/>
        <v>26945.516</v>
      </c>
      <c r="H87" s="44">
        <f t="shared" si="17"/>
        <v>-9716.5</v>
      </c>
      <c r="I87" s="53" t="s">
        <v>161</v>
      </c>
      <c r="J87" s="54" t="s">
        <v>162</v>
      </c>
      <c r="K87" s="53">
        <v>-9716.5</v>
      </c>
      <c r="L87" s="53" t="s">
        <v>163</v>
      </c>
      <c r="M87" s="54" t="s">
        <v>113</v>
      </c>
      <c r="N87" s="54"/>
      <c r="O87" s="55" t="s">
        <v>147</v>
      </c>
      <c r="P87" s="55" t="s">
        <v>148</v>
      </c>
    </row>
    <row r="88" spans="1:16" ht="12.75" customHeight="1" thickBot="1">
      <c r="A88" s="44" t="str">
        <f t="shared" si="12"/>
        <v> AN 260.12 </v>
      </c>
      <c r="B88" s="14" t="str">
        <f t="shared" si="13"/>
        <v>I</v>
      </c>
      <c r="C88" s="44">
        <f t="shared" si="14"/>
        <v>27096.39</v>
      </c>
      <c r="D88" s="8" t="str">
        <f t="shared" si="15"/>
        <v>vis</v>
      </c>
      <c r="E88" s="52">
        <f>VLOOKUP(C88,Active!C$21:E$970,3,FALSE)</f>
        <v>-4106.9971244492999</v>
      </c>
      <c r="F88" s="14" t="s">
        <v>101</v>
      </c>
      <c r="G88" s="8" t="str">
        <f t="shared" si="16"/>
        <v>27096.39</v>
      </c>
      <c r="H88" s="44">
        <f t="shared" si="17"/>
        <v>-9661</v>
      </c>
      <c r="I88" s="53" t="s">
        <v>164</v>
      </c>
      <c r="J88" s="54" t="s">
        <v>165</v>
      </c>
      <c r="K88" s="53">
        <v>-9661</v>
      </c>
      <c r="L88" s="53" t="s">
        <v>123</v>
      </c>
      <c r="M88" s="54" t="s">
        <v>104</v>
      </c>
      <c r="N88" s="54"/>
      <c r="O88" s="55" t="s">
        <v>166</v>
      </c>
      <c r="P88" s="55" t="s">
        <v>167</v>
      </c>
    </row>
    <row r="89" spans="1:16" ht="12.75" customHeight="1" thickBot="1">
      <c r="A89" s="44" t="str">
        <f t="shared" si="12"/>
        <v> AAC 2.76 </v>
      </c>
      <c r="B89" s="14" t="str">
        <f t="shared" si="13"/>
        <v>I</v>
      </c>
      <c r="C89" s="44">
        <f t="shared" si="14"/>
        <v>27385.279999999999</v>
      </c>
      <c r="D89" s="8" t="str">
        <f t="shared" si="15"/>
        <v>vis</v>
      </c>
      <c r="E89" s="52">
        <f>VLOOKUP(C89,Active!C$21:E$970,3,FALSE)</f>
        <v>-4000.9976550153729</v>
      </c>
      <c r="F89" s="14" t="s">
        <v>101</v>
      </c>
      <c r="G89" s="8" t="str">
        <f t="shared" si="16"/>
        <v>27385.280</v>
      </c>
      <c r="H89" s="44">
        <f t="shared" si="17"/>
        <v>-9555</v>
      </c>
      <c r="I89" s="53" t="s">
        <v>168</v>
      </c>
      <c r="J89" s="54" t="s">
        <v>169</v>
      </c>
      <c r="K89" s="53">
        <v>-9555</v>
      </c>
      <c r="L89" s="53" t="s">
        <v>170</v>
      </c>
      <c r="M89" s="54" t="s">
        <v>108</v>
      </c>
      <c r="N89" s="54"/>
      <c r="O89" s="55" t="s">
        <v>171</v>
      </c>
      <c r="P89" s="55" t="s">
        <v>172</v>
      </c>
    </row>
    <row r="90" spans="1:16" ht="12.75" customHeight="1" thickBot="1">
      <c r="A90" s="44" t="str">
        <f t="shared" si="12"/>
        <v> MVS 48 </v>
      </c>
      <c r="B90" s="14" t="str">
        <f t="shared" si="13"/>
        <v>I</v>
      </c>
      <c r="C90" s="44">
        <f t="shared" si="14"/>
        <v>27415.248</v>
      </c>
      <c r="D90" s="8" t="str">
        <f t="shared" si="15"/>
        <v>vis</v>
      </c>
      <c r="E90" s="52">
        <f>VLOOKUP(C90,Active!C$21:E$970,3,FALSE)</f>
        <v>-3990.0018015763617</v>
      </c>
      <c r="F90" s="14" t="s">
        <v>101</v>
      </c>
      <c r="G90" s="8" t="str">
        <f t="shared" si="16"/>
        <v>27415.248</v>
      </c>
      <c r="H90" s="44">
        <f t="shared" si="17"/>
        <v>-9544</v>
      </c>
      <c r="I90" s="53" t="s">
        <v>173</v>
      </c>
      <c r="J90" s="54" t="s">
        <v>174</v>
      </c>
      <c r="K90" s="53">
        <v>-9544</v>
      </c>
      <c r="L90" s="53" t="s">
        <v>175</v>
      </c>
      <c r="M90" s="54" t="s">
        <v>113</v>
      </c>
      <c r="N90" s="54"/>
      <c r="O90" s="55" t="s">
        <v>147</v>
      </c>
      <c r="P90" s="55" t="s">
        <v>148</v>
      </c>
    </row>
    <row r="91" spans="1:16" ht="12.75" customHeight="1" thickBot="1">
      <c r="A91" s="44" t="str">
        <f t="shared" si="12"/>
        <v> AAC 4.83 </v>
      </c>
      <c r="B91" s="14" t="str">
        <f t="shared" si="13"/>
        <v>I</v>
      </c>
      <c r="C91" s="44">
        <f t="shared" si="14"/>
        <v>32465.415000000001</v>
      </c>
      <c r="D91" s="8" t="str">
        <f t="shared" si="15"/>
        <v>vis</v>
      </c>
      <c r="E91" s="52">
        <f>VLOOKUP(C91,Active!C$21:E$970,3,FALSE)</f>
        <v>-2136.9953889185076</v>
      </c>
      <c r="F91" s="14" t="s">
        <v>101</v>
      </c>
      <c r="G91" s="8" t="str">
        <f t="shared" si="16"/>
        <v>32465.415</v>
      </c>
      <c r="H91" s="44">
        <f t="shared" si="17"/>
        <v>-7691</v>
      </c>
      <c r="I91" s="53" t="s">
        <v>176</v>
      </c>
      <c r="J91" s="54" t="s">
        <v>177</v>
      </c>
      <c r="K91" s="53">
        <v>-7691</v>
      </c>
      <c r="L91" s="53" t="s">
        <v>178</v>
      </c>
      <c r="M91" s="54" t="s">
        <v>108</v>
      </c>
      <c r="N91" s="54"/>
      <c r="O91" s="55" t="s">
        <v>179</v>
      </c>
      <c r="P91" s="55" t="s">
        <v>180</v>
      </c>
    </row>
    <row r="92" spans="1:16" ht="12.75" customHeight="1" thickBot="1">
      <c r="A92" s="44" t="str">
        <f t="shared" si="12"/>
        <v> AAC 4.114 </v>
      </c>
      <c r="B92" s="14" t="str">
        <f t="shared" si="13"/>
        <v>I</v>
      </c>
      <c r="C92" s="44">
        <f t="shared" si="14"/>
        <v>32623.484</v>
      </c>
      <c r="D92" s="8" t="str">
        <f t="shared" si="15"/>
        <v>vis</v>
      </c>
      <c r="E92" s="52">
        <f>VLOOKUP(C92,Active!C$21:E$970,3,FALSE)</f>
        <v>-2078.9967384496395</v>
      </c>
      <c r="F92" s="14" t="s">
        <v>101</v>
      </c>
      <c r="G92" s="8" t="str">
        <f t="shared" si="16"/>
        <v>32623.484</v>
      </c>
      <c r="H92" s="44">
        <f t="shared" si="17"/>
        <v>-7633</v>
      </c>
      <c r="I92" s="53" t="s">
        <v>181</v>
      </c>
      <c r="J92" s="54" t="s">
        <v>182</v>
      </c>
      <c r="K92" s="53">
        <v>-7633</v>
      </c>
      <c r="L92" s="53" t="s">
        <v>183</v>
      </c>
      <c r="M92" s="54" t="s">
        <v>108</v>
      </c>
      <c r="N92" s="54"/>
      <c r="O92" s="55" t="s">
        <v>179</v>
      </c>
      <c r="P92" s="55" t="s">
        <v>184</v>
      </c>
    </row>
    <row r="93" spans="1:16" ht="12.75" customHeight="1" thickBot="1">
      <c r="A93" s="44" t="str">
        <f t="shared" si="12"/>
        <v> AAC 5.5 </v>
      </c>
      <c r="B93" s="14" t="str">
        <f t="shared" si="13"/>
        <v>I</v>
      </c>
      <c r="C93" s="44">
        <f t="shared" si="14"/>
        <v>33002.303</v>
      </c>
      <c r="D93" s="8" t="str">
        <f t="shared" si="15"/>
        <v>vis</v>
      </c>
      <c r="E93" s="52">
        <f>VLOOKUP(C93,Active!C$21:E$970,3,FALSE)</f>
        <v>-1940.0005357029511</v>
      </c>
      <c r="F93" s="14" t="s">
        <v>101</v>
      </c>
      <c r="G93" s="8" t="str">
        <f t="shared" si="16"/>
        <v>33002.303</v>
      </c>
      <c r="H93" s="44">
        <f t="shared" si="17"/>
        <v>-7494</v>
      </c>
      <c r="I93" s="53" t="s">
        <v>185</v>
      </c>
      <c r="J93" s="54" t="s">
        <v>186</v>
      </c>
      <c r="K93" s="53">
        <v>-7494</v>
      </c>
      <c r="L93" s="53" t="s">
        <v>187</v>
      </c>
      <c r="M93" s="54" t="s">
        <v>108</v>
      </c>
      <c r="N93" s="54"/>
      <c r="O93" s="55" t="s">
        <v>179</v>
      </c>
      <c r="P93" s="55" t="s">
        <v>188</v>
      </c>
    </row>
    <row r="94" spans="1:16" ht="12.75" customHeight="1" thickBot="1">
      <c r="A94" s="44" t="str">
        <f t="shared" si="12"/>
        <v> BTOK 30.218 </v>
      </c>
      <c r="B94" s="14" t="str">
        <f t="shared" si="13"/>
        <v>I</v>
      </c>
      <c r="C94" s="44">
        <f t="shared" si="14"/>
        <v>33293.934999999998</v>
      </c>
      <c r="D94" s="8" t="str">
        <f t="shared" si="15"/>
        <v>vis</v>
      </c>
      <c r="E94" s="52">
        <f>VLOOKUP(C94,Active!C$21:E$970,3,FALSE)</f>
        <v>-1832.9949720975831</v>
      </c>
      <c r="F94" s="14" t="s">
        <v>101</v>
      </c>
      <c r="G94" s="8" t="str">
        <f t="shared" si="16"/>
        <v>33293.935</v>
      </c>
      <c r="H94" s="44">
        <f t="shared" si="17"/>
        <v>-7387</v>
      </c>
      <c r="I94" s="53" t="s">
        <v>189</v>
      </c>
      <c r="J94" s="54" t="s">
        <v>190</v>
      </c>
      <c r="K94" s="53">
        <v>-7387</v>
      </c>
      <c r="L94" s="53" t="s">
        <v>191</v>
      </c>
      <c r="M94" s="54" t="s">
        <v>104</v>
      </c>
      <c r="N94" s="54"/>
      <c r="O94" s="55" t="s">
        <v>192</v>
      </c>
      <c r="P94" s="55" t="s">
        <v>193</v>
      </c>
    </row>
    <row r="95" spans="1:16" ht="12.75" customHeight="1" thickBot="1">
      <c r="A95" s="44" t="str">
        <f t="shared" si="12"/>
        <v> AAC 5.52 </v>
      </c>
      <c r="B95" s="14" t="str">
        <f t="shared" si="13"/>
        <v>I</v>
      </c>
      <c r="C95" s="44">
        <f t="shared" si="14"/>
        <v>33686.387999999999</v>
      </c>
      <c r="D95" s="8" t="str">
        <f t="shared" si="15"/>
        <v>vis</v>
      </c>
      <c r="E95" s="52">
        <f>VLOOKUP(C95,Active!C$21:E$970,3,FALSE)</f>
        <v>-1688.996184400698</v>
      </c>
      <c r="F95" s="14" t="s">
        <v>101</v>
      </c>
      <c r="G95" s="8" t="str">
        <f t="shared" si="16"/>
        <v>33686.388</v>
      </c>
      <c r="H95" s="44">
        <f t="shared" si="17"/>
        <v>-7243</v>
      </c>
      <c r="I95" s="53" t="s">
        <v>194</v>
      </c>
      <c r="J95" s="54" t="s">
        <v>195</v>
      </c>
      <c r="K95" s="53">
        <v>-7243</v>
      </c>
      <c r="L95" s="53" t="s">
        <v>196</v>
      </c>
      <c r="M95" s="54" t="s">
        <v>108</v>
      </c>
      <c r="N95" s="54"/>
      <c r="O95" s="55" t="s">
        <v>179</v>
      </c>
      <c r="P95" s="55" t="s">
        <v>197</v>
      </c>
    </row>
    <row r="96" spans="1:16" ht="12.75" customHeight="1" thickBot="1">
      <c r="A96" s="44" t="str">
        <f t="shared" si="12"/>
        <v> AAC 5.52 </v>
      </c>
      <c r="B96" s="14" t="str">
        <f t="shared" si="13"/>
        <v>I</v>
      </c>
      <c r="C96" s="44">
        <f t="shared" si="14"/>
        <v>34043.406000000003</v>
      </c>
      <c r="D96" s="8" t="str">
        <f t="shared" si="15"/>
        <v>vis</v>
      </c>
      <c r="E96" s="52">
        <f>VLOOKUP(C96,Active!C$21:E$970,3,FALSE)</f>
        <v>-1557.9992008486117</v>
      </c>
      <c r="F96" s="14" t="s">
        <v>101</v>
      </c>
      <c r="G96" s="8" t="str">
        <f t="shared" si="16"/>
        <v>34043.406</v>
      </c>
      <c r="H96" s="44">
        <f t="shared" si="17"/>
        <v>-7112</v>
      </c>
      <c r="I96" s="53" t="s">
        <v>198</v>
      </c>
      <c r="J96" s="54" t="s">
        <v>199</v>
      </c>
      <c r="K96" s="53">
        <v>-7112</v>
      </c>
      <c r="L96" s="53" t="s">
        <v>200</v>
      </c>
      <c r="M96" s="54" t="s">
        <v>108</v>
      </c>
      <c r="N96" s="54"/>
      <c r="O96" s="55" t="s">
        <v>179</v>
      </c>
      <c r="P96" s="55" t="s">
        <v>197</v>
      </c>
    </row>
    <row r="97" spans="1:16" ht="12.75" customHeight="1" thickBot="1">
      <c r="A97" s="44" t="str">
        <f t="shared" si="12"/>
        <v> AAC 5.189 </v>
      </c>
      <c r="B97" s="14" t="str">
        <f t="shared" si="13"/>
        <v>I</v>
      </c>
      <c r="C97" s="44">
        <f t="shared" si="14"/>
        <v>34452.218000000001</v>
      </c>
      <c r="D97" s="8" t="str">
        <f t="shared" si="15"/>
        <v>vis</v>
      </c>
      <c r="E97" s="52">
        <f>VLOOKUP(C97,Active!C$21:E$970,3,FALSE)</f>
        <v>-1407.9979716671851</v>
      </c>
      <c r="F97" s="14" t="s">
        <v>101</v>
      </c>
      <c r="G97" s="8" t="str">
        <f t="shared" si="16"/>
        <v>34452.218</v>
      </c>
      <c r="H97" s="44">
        <f t="shared" si="17"/>
        <v>-6962</v>
      </c>
      <c r="I97" s="53" t="s">
        <v>201</v>
      </c>
      <c r="J97" s="54" t="s">
        <v>202</v>
      </c>
      <c r="K97" s="53">
        <v>-6962</v>
      </c>
      <c r="L97" s="53" t="s">
        <v>203</v>
      </c>
      <c r="M97" s="54" t="s">
        <v>108</v>
      </c>
      <c r="N97" s="54"/>
      <c r="O97" s="55" t="s">
        <v>179</v>
      </c>
      <c r="P97" s="55" t="s">
        <v>204</v>
      </c>
    </row>
    <row r="98" spans="1:16" ht="12.75" customHeight="1" thickBot="1">
      <c r="A98" s="44" t="str">
        <f t="shared" si="12"/>
        <v> AC 167.25 </v>
      </c>
      <c r="B98" s="14" t="str">
        <f t="shared" si="13"/>
        <v>I</v>
      </c>
      <c r="C98" s="44">
        <f t="shared" si="14"/>
        <v>35362.482000000004</v>
      </c>
      <c r="D98" s="8" t="str">
        <f t="shared" si="15"/>
        <v>vis</v>
      </c>
      <c r="E98" s="52">
        <f>VLOOKUP(C98,Active!C$21:E$970,3,FALSE)</f>
        <v>-1074.0040603348284</v>
      </c>
      <c r="F98" s="14" t="s">
        <v>101</v>
      </c>
      <c r="G98" s="8" t="str">
        <f t="shared" si="16"/>
        <v>35362.482</v>
      </c>
      <c r="H98" s="44">
        <f t="shared" si="17"/>
        <v>-6628</v>
      </c>
      <c r="I98" s="53" t="s">
        <v>205</v>
      </c>
      <c r="J98" s="54" t="s">
        <v>206</v>
      </c>
      <c r="K98" s="53">
        <v>-6628</v>
      </c>
      <c r="L98" s="53" t="s">
        <v>207</v>
      </c>
      <c r="M98" s="54" t="s">
        <v>108</v>
      </c>
      <c r="N98" s="54"/>
      <c r="O98" s="55" t="s">
        <v>208</v>
      </c>
      <c r="P98" s="55" t="s">
        <v>209</v>
      </c>
    </row>
    <row r="99" spans="1:16" ht="12.75" customHeight="1" thickBot="1">
      <c r="A99" s="44" t="str">
        <f t="shared" si="12"/>
        <v> AA 8.189 </v>
      </c>
      <c r="B99" s="14" t="str">
        <f t="shared" si="13"/>
        <v>I</v>
      </c>
      <c r="C99" s="44">
        <f t="shared" si="14"/>
        <v>36128.326000000001</v>
      </c>
      <c r="D99" s="8" t="str">
        <f t="shared" si="15"/>
        <v>vis</v>
      </c>
      <c r="E99" s="52">
        <f>VLOOKUP(C99,Active!C$21:E$970,3,FALSE)</f>
        <v>-793.00071072370929</v>
      </c>
      <c r="F99" s="14" t="s">
        <v>101</v>
      </c>
      <c r="G99" s="8" t="str">
        <f t="shared" si="16"/>
        <v>36128.326</v>
      </c>
      <c r="H99" s="44">
        <f t="shared" si="17"/>
        <v>-6347</v>
      </c>
      <c r="I99" s="53" t="s">
        <v>210</v>
      </c>
      <c r="J99" s="54" t="s">
        <v>211</v>
      </c>
      <c r="K99" s="53">
        <v>-6347</v>
      </c>
      <c r="L99" s="53" t="s">
        <v>212</v>
      </c>
      <c r="M99" s="54" t="s">
        <v>108</v>
      </c>
      <c r="N99" s="54"/>
      <c r="O99" s="55" t="s">
        <v>179</v>
      </c>
      <c r="P99" s="55" t="s">
        <v>213</v>
      </c>
    </row>
    <row r="100" spans="1:16" ht="12.75" customHeight="1" thickBot="1">
      <c r="A100" s="44" t="str">
        <f t="shared" si="12"/>
        <v> AA 9.48 </v>
      </c>
      <c r="B100" s="14" t="str">
        <f t="shared" si="13"/>
        <v>I</v>
      </c>
      <c r="C100" s="44">
        <f t="shared" si="14"/>
        <v>36256.417000000001</v>
      </c>
      <c r="D100" s="8" t="str">
        <f t="shared" si="15"/>
        <v>vis</v>
      </c>
      <c r="E100" s="52">
        <f>VLOOKUP(C100,Active!C$21:E$970,3,FALSE)</f>
        <v>-746.00158289214301</v>
      </c>
      <c r="F100" s="14" t="s">
        <v>101</v>
      </c>
      <c r="G100" s="8" t="str">
        <f t="shared" si="16"/>
        <v>36256.417</v>
      </c>
      <c r="H100" s="44">
        <f t="shared" si="17"/>
        <v>-6300</v>
      </c>
      <c r="I100" s="53" t="s">
        <v>214</v>
      </c>
      <c r="J100" s="54" t="s">
        <v>215</v>
      </c>
      <c r="K100" s="53">
        <v>-6300</v>
      </c>
      <c r="L100" s="53" t="s">
        <v>216</v>
      </c>
      <c r="M100" s="54" t="s">
        <v>108</v>
      </c>
      <c r="N100" s="54"/>
      <c r="O100" s="55" t="s">
        <v>179</v>
      </c>
      <c r="P100" s="55" t="s">
        <v>217</v>
      </c>
    </row>
    <row r="101" spans="1:16" ht="12.75" customHeight="1" thickBot="1">
      <c r="A101" s="44" t="str">
        <f t="shared" si="12"/>
        <v> AA 10.69 </v>
      </c>
      <c r="B101" s="14" t="str">
        <f t="shared" si="13"/>
        <v>I</v>
      </c>
      <c r="C101" s="44">
        <f t="shared" si="14"/>
        <v>36673.398000000001</v>
      </c>
      <c r="D101" s="8" t="str">
        <f t="shared" si="15"/>
        <v>vis</v>
      </c>
      <c r="E101" s="52">
        <f>VLOOKUP(C101,Active!C$21:E$970,3,FALSE)</f>
        <v>-593.00298562664977</v>
      </c>
      <c r="F101" s="14" t="s">
        <v>101</v>
      </c>
      <c r="G101" s="8" t="str">
        <f t="shared" si="16"/>
        <v>36673.398</v>
      </c>
      <c r="H101" s="44">
        <f t="shared" si="17"/>
        <v>-6147</v>
      </c>
      <c r="I101" s="53" t="s">
        <v>218</v>
      </c>
      <c r="J101" s="54" t="s">
        <v>219</v>
      </c>
      <c r="K101" s="53">
        <v>-6147</v>
      </c>
      <c r="L101" s="53" t="s">
        <v>207</v>
      </c>
      <c r="M101" s="54" t="s">
        <v>108</v>
      </c>
      <c r="N101" s="54"/>
      <c r="O101" s="55" t="s">
        <v>179</v>
      </c>
      <c r="P101" s="55" t="s">
        <v>220</v>
      </c>
    </row>
    <row r="102" spans="1:16" ht="12.75" customHeight="1" thickBot="1">
      <c r="A102" s="44" t="str">
        <f t="shared" si="12"/>
        <v> MVS 578 </v>
      </c>
      <c r="B102" s="14" t="str">
        <f t="shared" si="13"/>
        <v>I</v>
      </c>
      <c r="C102" s="44">
        <f t="shared" si="14"/>
        <v>37319.322</v>
      </c>
      <c r="D102" s="8" t="str">
        <f t="shared" si="15"/>
        <v>vis</v>
      </c>
      <c r="E102" s="52">
        <f>VLOOKUP(C102,Active!C$21:E$970,3,FALSE)</f>
        <v>-356.00066192337238</v>
      </c>
      <c r="F102" s="14" t="s">
        <v>101</v>
      </c>
      <c r="G102" s="8" t="str">
        <f t="shared" si="16"/>
        <v>37319.322</v>
      </c>
      <c r="H102" s="44">
        <f t="shared" si="17"/>
        <v>-5910</v>
      </c>
      <c r="I102" s="53" t="s">
        <v>221</v>
      </c>
      <c r="J102" s="54" t="s">
        <v>222</v>
      </c>
      <c r="K102" s="53">
        <v>-5910</v>
      </c>
      <c r="L102" s="53" t="s">
        <v>223</v>
      </c>
      <c r="M102" s="54" t="s">
        <v>104</v>
      </c>
      <c r="N102" s="54"/>
      <c r="O102" s="55" t="s">
        <v>147</v>
      </c>
      <c r="P102" s="55" t="s">
        <v>224</v>
      </c>
    </row>
    <row r="103" spans="1:16" ht="12.75" customHeight="1" thickBot="1">
      <c r="A103" s="44" t="str">
        <f t="shared" si="12"/>
        <v> AA 16.158 </v>
      </c>
      <c r="B103" s="14" t="str">
        <f t="shared" si="13"/>
        <v>I</v>
      </c>
      <c r="C103" s="44">
        <f t="shared" si="14"/>
        <v>39055.385000000002</v>
      </c>
      <c r="D103" s="8" t="str">
        <f t="shared" si="15"/>
        <v>vis</v>
      </c>
      <c r="E103" s="52">
        <f>VLOOKUP(C103,Active!C$21:E$970,3,FALSE)</f>
        <v>280.99527737487944</v>
      </c>
      <c r="F103" s="14" t="s">
        <v>101</v>
      </c>
      <c r="G103" s="8" t="str">
        <f t="shared" si="16"/>
        <v>39055.385</v>
      </c>
      <c r="H103" s="44">
        <f t="shared" si="17"/>
        <v>-5273</v>
      </c>
      <c r="I103" s="53" t="s">
        <v>229</v>
      </c>
      <c r="J103" s="54" t="s">
        <v>230</v>
      </c>
      <c r="K103" s="53">
        <v>-5273</v>
      </c>
      <c r="L103" s="53" t="s">
        <v>160</v>
      </c>
      <c r="M103" s="54" t="s">
        <v>108</v>
      </c>
      <c r="N103" s="54"/>
      <c r="O103" s="55" t="s">
        <v>179</v>
      </c>
      <c r="P103" s="55" t="s">
        <v>231</v>
      </c>
    </row>
    <row r="104" spans="1:16" ht="12.75" customHeight="1" thickBot="1">
      <c r="A104" s="44" t="str">
        <f t="shared" si="12"/>
        <v> AOEB 9 </v>
      </c>
      <c r="B104" s="14" t="str">
        <f t="shared" si="13"/>
        <v>I</v>
      </c>
      <c r="C104" s="44">
        <f t="shared" si="14"/>
        <v>43170.745000000003</v>
      </c>
      <c r="D104" s="8" t="str">
        <f t="shared" si="15"/>
        <v>vis</v>
      </c>
      <c r="E104" s="52">
        <f>VLOOKUP(C104,Active!C$21:E$970,3,FALSE)</f>
        <v>1791.0024653343321</v>
      </c>
      <c r="F104" s="14" t="s">
        <v>101</v>
      </c>
      <c r="G104" s="8" t="str">
        <f t="shared" si="16"/>
        <v>43170.745</v>
      </c>
      <c r="H104" s="44">
        <f t="shared" si="17"/>
        <v>-3763</v>
      </c>
      <c r="I104" s="53" t="s">
        <v>251</v>
      </c>
      <c r="J104" s="54" t="s">
        <v>252</v>
      </c>
      <c r="K104" s="53">
        <v>-3763</v>
      </c>
      <c r="L104" s="53" t="s">
        <v>253</v>
      </c>
      <c r="M104" s="54" t="s">
        <v>108</v>
      </c>
      <c r="N104" s="54"/>
      <c r="O104" s="55" t="s">
        <v>254</v>
      </c>
      <c r="P104" s="55" t="s">
        <v>255</v>
      </c>
    </row>
    <row r="105" spans="1:16" ht="12.75" customHeight="1" thickBot="1">
      <c r="A105" s="44" t="str">
        <f t="shared" si="12"/>
        <v> AOEB 9 </v>
      </c>
      <c r="B105" s="14" t="str">
        <f t="shared" si="13"/>
        <v>I</v>
      </c>
      <c r="C105" s="44">
        <f t="shared" si="14"/>
        <v>44598.856</v>
      </c>
      <c r="D105" s="8" t="str">
        <f t="shared" si="15"/>
        <v>vis</v>
      </c>
      <c r="E105" s="52">
        <f>VLOOKUP(C105,Active!C$21:E$970,3,FALSE)</f>
        <v>2315.0047094160059</v>
      </c>
      <c r="F105" s="14" t="s">
        <v>101</v>
      </c>
      <c r="G105" s="8" t="str">
        <f t="shared" si="16"/>
        <v>44598.856</v>
      </c>
      <c r="H105" s="44">
        <f t="shared" si="17"/>
        <v>-3239</v>
      </c>
      <c r="I105" s="53" t="s">
        <v>285</v>
      </c>
      <c r="J105" s="54" t="s">
        <v>286</v>
      </c>
      <c r="K105" s="53">
        <v>-3239</v>
      </c>
      <c r="L105" s="53" t="s">
        <v>212</v>
      </c>
      <c r="M105" s="54" t="s">
        <v>108</v>
      </c>
      <c r="N105" s="54"/>
      <c r="O105" s="55" t="s">
        <v>287</v>
      </c>
      <c r="P105" s="55" t="s">
        <v>255</v>
      </c>
    </row>
    <row r="106" spans="1:16" ht="12.75" customHeight="1" thickBot="1">
      <c r="A106" s="44" t="str">
        <f t="shared" si="12"/>
        <v> AOEB 9 </v>
      </c>
      <c r="B106" s="14" t="str">
        <f t="shared" si="13"/>
        <v>I</v>
      </c>
      <c r="C106" s="44">
        <f t="shared" si="14"/>
        <v>46814.603999999999</v>
      </c>
      <c r="D106" s="8" t="str">
        <f t="shared" si="15"/>
        <v>vis</v>
      </c>
      <c r="E106" s="52">
        <f>VLOOKUP(C106,Active!C$21:E$970,3,FALSE)</f>
        <v>3128.0065869447712</v>
      </c>
      <c r="F106" s="14" t="s">
        <v>101</v>
      </c>
      <c r="G106" s="8" t="str">
        <f t="shared" si="16"/>
        <v>46814.604</v>
      </c>
      <c r="H106" s="44">
        <f t="shared" si="17"/>
        <v>-2426</v>
      </c>
      <c r="I106" s="53" t="s">
        <v>333</v>
      </c>
      <c r="J106" s="54" t="s">
        <v>334</v>
      </c>
      <c r="K106" s="53">
        <v>-2426</v>
      </c>
      <c r="L106" s="53" t="s">
        <v>234</v>
      </c>
      <c r="M106" s="54" t="s">
        <v>108</v>
      </c>
      <c r="N106" s="54"/>
      <c r="O106" s="55" t="s">
        <v>287</v>
      </c>
      <c r="P106" s="55" t="s">
        <v>255</v>
      </c>
    </row>
    <row r="107" spans="1:16" ht="12.75" customHeight="1" thickBot="1">
      <c r="A107" s="44" t="str">
        <f t="shared" ref="A107:A124" si="18">P107</f>
        <v> AOEB 9 </v>
      </c>
      <c r="B107" s="14" t="str">
        <f t="shared" ref="B107:B124" si="19">IF(H107=INT(H107),"I","II")</f>
        <v>I</v>
      </c>
      <c r="C107" s="44">
        <f t="shared" ref="C107:C124" si="20">1*G107</f>
        <v>47539.563999999998</v>
      </c>
      <c r="D107" s="8" t="str">
        <f t="shared" ref="D107:D124" si="21">VLOOKUP(F107,I$1:J$5,2,FALSE)</f>
        <v>vis</v>
      </c>
      <c r="E107" s="52">
        <f>VLOOKUP(C107,Active!C$21:E$970,3,FALSE)</f>
        <v>3394.0087862622267</v>
      </c>
      <c r="F107" s="14" t="str">
        <f>LEFT(M107,1)</f>
        <v>V</v>
      </c>
      <c r="G107" s="8" t="str">
        <f t="shared" ref="G107:G124" si="22">MID(I107,3,LEN(I107)-3)</f>
        <v>47539.564</v>
      </c>
      <c r="H107" s="44">
        <f t="shared" ref="H107:H124" si="23">1*K107</f>
        <v>-2160</v>
      </c>
      <c r="I107" s="53" t="s">
        <v>343</v>
      </c>
      <c r="J107" s="54" t="s">
        <v>344</v>
      </c>
      <c r="K107" s="53">
        <v>-2160</v>
      </c>
      <c r="L107" s="53" t="s">
        <v>345</v>
      </c>
      <c r="M107" s="54" t="s">
        <v>108</v>
      </c>
      <c r="N107" s="54"/>
      <c r="O107" s="55" t="s">
        <v>287</v>
      </c>
      <c r="P107" s="55" t="s">
        <v>255</v>
      </c>
    </row>
    <row r="108" spans="1:16" ht="12.75" customHeight="1" thickBot="1">
      <c r="A108" s="44" t="str">
        <f t="shared" si="18"/>
        <v> AOEB 9 </v>
      </c>
      <c r="B108" s="14" t="str">
        <f t="shared" si="19"/>
        <v>I</v>
      </c>
      <c r="C108" s="44">
        <f t="shared" si="20"/>
        <v>49283.813000000002</v>
      </c>
      <c r="D108" s="8" t="str">
        <f t="shared" si="21"/>
        <v>vis</v>
      </c>
      <c r="E108" s="52">
        <f>VLOOKUP(C108,Active!C$21:E$970,3,FALSE)</f>
        <v>4034.0083312816396</v>
      </c>
      <c r="F108" s="14" t="s">
        <v>101</v>
      </c>
      <c r="G108" s="8" t="str">
        <f t="shared" si="22"/>
        <v>49283.813</v>
      </c>
      <c r="H108" s="44">
        <f t="shared" si="23"/>
        <v>-1520</v>
      </c>
      <c r="I108" s="53" t="s">
        <v>363</v>
      </c>
      <c r="J108" s="54" t="s">
        <v>364</v>
      </c>
      <c r="K108" s="53">
        <v>-1520</v>
      </c>
      <c r="L108" s="53" t="s">
        <v>234</v>
      </c>
      <c r="M108" s="54" t="s">
        <v>108</v>
      </c>
      <c r="N108" s="54"/>
      <c r="O108" s="55" t="s">
        <v>287</v>
      </c>
      <c r="P108" s="55" t="s">
        <v>255</v>
      </c>
    </row>
    <row r="109" spans="1:16" ht="12.75" customHeight="1" thickBot="1">
      <c r="A109" s="44" t="str">
        <f t="shared" si="18"/>
        <v> AOEB 9 </v>
      </c>
      <c r="B109" s="14" t="str">
        <f t="shared" si="19"/>
        <v>I</v>
      </c>
      <c r="C109" s="44">
        <f t="shared" si="20"/>
        <v>49373.749000000003</v>
      </c>
      <c r="D109" s="8" t="str">
        <f t="shared" si="21"/>
        <v>vis</v>
      </c>
      <c r="E109" s="52">
        <f>VLOOKUP(C109,Active!C$21:E$970,3,FALSE)</f>
        <v>4067.0076330332054</v>
      </c>
      <c r="F109" s="14" t="s">
        <v>101</v>
      </c>
      <c r="G109" s="8" t="str">
        <f t="shared" si="22"/>
        <v>49373.749</v>
      </c>
      <c r="H109" s="44">
        <f t="shared" si="23"/>
        <v>-1487</v>
      </c>
      <c r="I109" s="53" t="s">
        <v>365</v>
      </c>
      <c r="J109" s="54" t="s">
        <v>366</v>
      </c>
      <c r="K109" s="53">
        <v>-1487</v>
      </c>
      <c r="L109" s="53" t="s">
        <v>306</v>
      </c>
      <c r="M109" s="54" t="s">
        <v>108</v>
      </c>
      <c r="N109" s="54"/>
      <c r="O109" s="55" t="s">
        <v>367</v>
      </c>
      <c r="P109" s="55" t="s">
        <v>255</v>
      </c>
    </row>
    <row r="110" spans="1:16" ht="12.75" customHeight="1" thickBot="1">
      <c r="A110" s="44" t="str">
        <f t="shared" si="18"/>
        <v> AOEB 9 </v>
      </c>
      <c r="B110" s="14" t="str">
        <f t="shared" si="19"/>
        <v>I</v>
      </c>
      <c r="C110" s="44">
        <f t="shared" si="20"/>
        <v>49801.635000000002</v>
      </c>
      <c r="D110" s="8" t="str">
        <f t="shared" si="21"/>
        <v>vis</v>
      </c>
      <c r="E110" s="52">
        <f>VLOOKUP(C110,Active!C$21:E$970,3,FALSE)</f>
        <v>4224.0074910352314</v>
      </c>
      <c r="F110" s="14" t="s">
        <v>101</v>
      </c>
      <c r="G110" s="8" t="str">
        <f t="shared" si="22"/>
        <v>49801.635</v>
      </c>
      <c r="H110" s="44">
        <f t="shared" si="23"/>
        <v>-1330</v>
      </c>
      <c r="I110" s="53" t="s">
        <v>371</v>
      </c>
      <c r="J110" s="54" t="s">
        <v>372</v>
      </c>
      <c r="K110" s="53">
        <v>-1330</v>
      </c>
      <c r="L110" s="53" t="s">
        <v>216</v>
      </c>
      <c r="M110" s="54" t="s">
        <v>108</v>
      </c>
      <c r="N110" s="54"/>
      <c r="O110" s="55" t="s">
        <v>287</v>
      </c>
      <c r="P110" s="55" t="s">
        <v>255</v>
      </c>
    </row>
    <row r="111" spans="1:16" ht="12.75" customHeight="1" thickBot="1">
      <c r="A111" s="44" t="str">
        <f t="shared" si="18"/>
        <v> BRNO 32 </v>
      </c>
      <c r="B111" s="14" t="str">
        <f t="shared" si="19"/>
        <v>I</v>
      </c>
      <c r="C111" s="44">
        <f t="shared" si="20"/>
        <v>51134.359700000001</v>
      </c>
      <c r="D111" s="8" t="str">
        <f t="shared" si="21"/>
        <v>vis</v>
      </c>
      <c r="E111" s="52">
        <f>VLOOKUP(C111,Active!C$21:E$970,3,FALSE)</f>
        <v>4713.0106102206983</v>
      </c>
      <c r="F111" s="14" t="s">
        <v>101</v>
      </c>
      <c r="G111" s="8" t="str">
        <f t="shared" si="22"/>
        <v>51134.3597</v>
      </c>
      <c r="H111" s="44">
        <f t="shared" si="23"/>
        <v>-841</v>
      </c>
      <c r="I111" s="53" t="s">
        <v>384</v>
      </c>
      <c r="J111" s="54" t="s">
        <v>385</v>
      </c>
      <c r="K111" s="53">
        <v>-841</v>
      </c>
      <c r="L111" s="53" t="s">
        <v>386</v>
      </c>
      <c r="M111" s="54" t="s">
        <v>387</v>
      </c>
      <c r="N111" s="54" t="s">
        <v>388</v>
      </c>
      <c r="O111" s="55" t="s">
        <v>389</v>
      </c>
      <c r="P111" s="55" t="s">
        <v>390</v>
      </c>
    </row>
    <row r="112" spans="1:16" ht="12.75" customHeight="1" thickBot="1">
      <c r="A112" s="44" t="str">
        <f t="shared" si="18"/>
        <v> AOEB 9 </v>
      </c>
      <c r="B112" s="14" t="str">
        <f t="shared" si="19"/>
        <v>I</v>
      </c>
      <c r="C112" s="44">
        <f t="shared" si="20"/>
        <v>51488.656999999999</v>
      </c>
      <c r="D112" s="8" t="str">
        <f t="shared" si="21"/>
        <v>vis</v>
      </c>
      <c r="E112" s="52">
        <f>VLOOKUP(C112,Active!C$21:E$970,3,FALSE)</f>
        <v>4843.0093149937002</v>
      </c>
      <c r="F112" s="14" t="s">
        <v>101</v>
      </c>
      <c r="G112" s="8" t="str">
        <f t="shared" si="22"/>
        <v>51488.657</v>
      </c>
      <c r="H112" s="44">
        <f t="shared" si="23"/>
        <v>-711</v>
      </c>
      <c r="I112" s="53" t="s">
        <v>391</v>
      </c>
      <c r="J112" s="54" t="s">
        <v>392</v>
      </c>
      <c r="K112" s="53">
        <v>-711</v>
      </c>
      <c r="L112" s="53" t="s">
        <v>212</v>
      </c>
      <c r="M112" s="54" t="s">
        <v>108</v>
      </c>
      <c r="N112" s="54"/>
      <c r="O112" s="55" t="s">
        <v>287</v>
      </c>
      <c r="P112" s="55" t="s">
        <v>255</v>
      </c>
    </row>
    <row r="113" spans="1:16" ht="12.75" customHeight="1" thickBot="1">
      <c r="A113" s="44" t="str">
        <f t="shared" si="18"/>
        <v> BBS 122 </v>
      </c>
      <c r="B113" s="14" t="str">
        <f t="shared" si="19"/>
        <v>I</v>
      </c>
      <c r="C113" s="44">
        <f t="shared" si="20"/>
        <v>51518.635000000002</v>
      </c>
      <c r="D113" s="8" t="str">
        <f t="shared" si="21"/>
        <v>vis</v>
      </c>
      <c r="E113" s="52">
        <f>VLOOKUP(C113,Active!C$21:E$970,3,FALSE)</f>
        <v>4854.0088376310041</v>
      </c>
      <c r="F113" s="14" t="s">
        <v>101</v>
      </c>
      <c r="G113" s="8" t="str">
        <f t="shared" si="22"/>
        <v>51518.635</v>
      </c>
      <c r="H113" s="44">
        <f t="shared" si="23"/>
        <v>-700</v>
      </c>
      <c r="I113" s="53" t="s">
        <v>393</v>
      </c>
      <c r="J113" s="54" t="s">
        <v>394</v>
      </c>
      <c r="K113" s="53">
        <v>-700</v>
      </c>
      <c r="L113" s="53" t="s">
        <v>223</v>
      </c>
      <c r="M113" s="54" t="s">
        <v>108</v>
      </c>
      <c r="N113" s="54"/>
      <c r="O113" s="55" t="s">
        <v>240</v>
      </c>
      <c r="P113" s="55" t="s">
        <v>395</v>
      </c>
    </row>
    <row r="114" spans="1:16" ht="12.75" customHeight="1" thickBot="1">
      <c r="A114" s="44" t="str">
        <f t="shared" si="18"/>
        <v> AOEB 9 </v>
      </c>
      <c r="B114" s="14" t="str">
        <f t="shared" si="19"/>
        <v>I</v>
      </c>
      <c r="C114" s="44">
        <f t="shared" si="20"/>
        <v>51586.768600000003</v>
      </c>
      <c r="D114" s="8" t="str">
        <f t="shared" si="21"/>
        <v>vis</v>
      </c>
      <c r="E114" s="52">
        <f>VLOOKUP(C114,Active!C$21:E$970,3,FALSE)</f>
        <v>4879.0084065002047</v>
      </c>
      <c r="F114" s="14" t="s">
        <v>101</v>
      </c>
      <c r="G114" s="8" t="str">
        <f t="shared" si="22"/>
        <v>51586.7686</v>
      </c>
      <c r="H114" s="44">
        <f t="shared" si="23"/>
        <v>-675</v>
      </c>
      <c r="I114" s="53" t="s">
        <v>396</v>
      </c>
      <c r="J114" s="54" t="s">
        <v>397</v>
      </c>
      <c r="K114" s="53">
        <v>-675</v>
      </c>
      <c r="L114" s="53" t="s">
        <v>398</v>
      </c>
      <c r="M114" s="54" t="s">
        <v>399</v>
      </c>
      <c r="N114" s="54" t="s">
        <v>400</v>
      </c>
      <c r="O114" s="55" t="s">
        <v>287</v>
      </c>
      <c r="P114" s="55" t="s">
        <v>255</v>
      </c>
    </row>
    <row r="115" spans="1:16" ht="12.75" customHeight="1" thickBot="1">
      <c r="A115" s="44" t="str">
        <f t="shared" si="18"/>
        <v> BBS 124 </v>
      </c>
      <c r="B115" s="14" t="str">
        <f t="shared" si="19"/>
        <v>I</v>
      </c>
      <c r="C115" s="44">
        <f t="shared" si="20"/>
        <v>51938.347999999998</v>
      </c>
      <c r="D115" s="8" t="str">
        <f t="shared" si="21"/>
        <v>vis</v>
      </c>
      <c r="E115" s="52">
        <f>VLOOKUP(C115,Active!C$21:E$970,3,FALSE)</f>
        <v>5008.0098598696468</v>
      </c>
      <c r="F115" s="14" t="s">
        <v>101</v>
      </c>
      <c r="G115" s="8" t="str">
        <f t="shared" si="22"/>
        <v>51938.348</v>
      </c>
      <c r="H115" s="44">
        <f t="shared" si="23"/>
        <v>-546</v>
      </c>
      <c r="I115" s="53" t="s">
        <v>401</v>
      </c>
      <c r="J115" s="54" t="s">
        <v>402</v>
      </c>
      <c r="K115" s="53">
        <v>-546</v>
      </c>
      <c r="L115" s="53" t="s">
        <v>212</v>
      </c>
      <c r="M115" s="54" t="s">
        <v>108</v>
      </c>
      <c r="N115" s="54"/>
      <c r="O115" s="55" t="s">
        <v>240</v>
      </c>
      <c r="P115" s="55" t="s">
        <v>403</v>
      </c>
    </row>
    <row r="116" spans="1:16" ht="12.75" customHeight="1" thickBot="1">
      <c r="A116" s="44" t="str">
        <f t="shared" si="18"/>
        <v> BBS 126 </v>
      </c>
      <c r="B116" s="14" t="str">
        <f t="shared" si="19"/>
        <v>I</v>
      </c>
      <c r="C116" s="44">
        <f t="shared" si="20"/>
        <v>52194.525999999998</v>
      </c>
      <c r="D116" s="8" t="str">
        <f t="shared" si="21"/>
        <v>vis</v>
      </c>
      <c r="E116" s="52">
        <f>VLOOKUP(C116,Active!C$21:E$970,3,FALSE)</f>
        <v>5102.0066478534627</v>
      </c>
      <c r="F116" s="14" t="s">
        <v>101</v>
      </c>
      <c r="G116" s="8" t="str">
        <f t="shared" si="22"/>
        <v>52194.526</v>
      </c>
      <c r="H116" s="44">
        <f t="shared" si="23"/>
        <v>-452</v>
      </c>
      <c r="I116" s="53" t="s">
        <v>404</v>
      </c>
      <c r="J116" s="54" t="s">
        <v>405</v>
      </c>
      <c r="K116" s="53">
        <v>-452</v>
      </c>
      <c r="L116" s="53" t="s">
        <v>270</v>
      </c>
      <c r="M116" s="54" t="s">
        <v>108</v>
      </c>
      <c r="N116" s="54"/>
      <c r="O116" s="55" t="s">
        <v>240</v>
      </c>
      <c r="P116" s="55" t="s">
        <v>406</v>
      </c>
    </row>
    <row r="117" spans="1:16" ht="12.75" customHeight="1" thickBot="1">
      <c r="A117" s="44" t="str">
        <f t="shared" si="18"/>
        <v> BBS 127 </v>
      </c>
      <c r="B117" s="14" t="str">
        <f t="shared" si="19"/>
        <v>I</v>
      </c>
      <c r="C117" s="44">
        <f t="shared" si="20"/>
        <v>52276.290999999997</v>
      </c>
      <c r="D117" s="8" t="str">
        <f t="shared" si="21"/>
        <v>vis</v>
      </c>
      <c r="E117" s="52">
        <f>VLOOKUP(C117,Active!C$21:E$970,3,FALSE)</f>
        <v>5132.0078476813032</v>
      </c>
      <c r="F117" s="14" t="s">
        <v>101</v>
      </c>
      <c r="G117" s="8" t="str">
        <f t="shared" si="22"/>
        <v>52276.291</v>
      </c>
      <c r="H117" s="44">
        <f t="shared" si="23"/>
        <v>-422</v>
      </c>
      <c r="I117" s="53" t="s">
        <v>407</v>
      </c>
      <c r="J117" s="54" t="s">
        <v>408</v>
      </c>
      <c r="K117" s="53">
        <v>-422</v>
      </c>
      <c r="L117" s="53" t="s">
        <v>250</v>
      </c>
      <c r="M117" s="54" t="s">
        <v>108</v>
      </c>
      <c r="N117" s="54"/>
      <c r="O117" s="55" t="s">
        <v>240</v>
      </c>
      <c r="P117" s="55" t="s">
        <v>409</v>
      </c>
    </row>
    <row r="118" spans="1:16" ht="12.75" customHeight="1" thickBot="1">
      <c r="A118" s="44" t="str">
        <f t="shared" si="18"/>
        <v> BBS 127 </v>
      </c>
      <c r="B118" s="14" t="str">
        <f t="shared" si="19"/>
        <v>I</v>
      </c>
      <c r="C118" s="44">
        <f t="shared" si="20"/>
        <v>52276.292200000004</v>
      </c>
      <c r="D118" s="8" t="str">
        <f t="shared" si="21"/>
        <v>vis</v>
      </c>
      <c r="E118" s="52">
        <f>VLOOKUP(C118,Active!C$21:E$970,3,FALSE)</f>
        <v>5132.0082879851007</v>
      </c>
      <c r="F118" s="14" t="s">
        <v>101</v>
      </c>
      <c r="G118" s="8" t="str">
        <f t="shared" si="22"/>
        <v>52276.2922</v>
      </c>
      <c r="H118" s="44">
        <f t="shared" si="23"/>
        <v>-422</v>
      </c>
      <c r="I118" s="53" t="s">
        <v>410</v>
      </c>
      <c r="J118" s="54" t="s">
        <v>411</v>
      </c>
      <c r="K118" s="53">
        <v>-422</v>
      </c>
      <c r="L118" s="53" t="s">
        <v>412</v>
      </c>
      <c r="M118" s="54" t="s">
        <v>387</v>
      </c>
      <c r="N118" s="54" t="s">
        <v>388</v>
      </c>
      <c r="O118" s="55" t="s">
        <v>413</v>
      </c>
      <c r="P118" s="55" t="s">
        <v>409</v>
      </c>
    </row>
    <row r="119" spans="1:16" ht="12.75" customHeight="1" thickBot="1">
      <c r="A119" s="44" t="str">
        <f t="shared" si="18"/>
        <v> AOEB 9 </v>
      </c>
      <c r="B119" s="14" t="str">
        <f t="shared" si="19"/>
        <v>I</v>
      </c>
      <c r="C119" s="44">
        <f t="shared" si="20"/>
        <v>52619.691299999999</v>
      </c>
      <c r="D119" s="8" t="str">
        <f t="shared" si="21"/>
        <v>vis</v>
      </c>
      <c r="E119" s="52">
        <f>VLOOKUP(C119,Active!C$21:E$970,3,FALSE)</f>
        <v>5258.0082270764069</v>
      </c>
      <c r="F119" s="14" t="s">
        <v>101</v>
      </c>
      <c r="G119" s="8" t="str">
        <f t="shared" si="22"/>
        <v>52619.6913</v>
      </c>
      <c r="H119" s="44">
        <f t="shared" si="23"/>
        <v>-296</v>
      </c>
      <c r="I119" s="53" t="s">
        <v>420</v>
      </c>
      <c r="J119" s="54" t="s">
        <v>421</v>
      </c>
      <c r="K119" s="53" t="s">
        <v>422</v>
      </c>
      <c r="L119" s="53" t="s">
        <v>423</v>
      </c>
      <c r="M119" s="54" t="s">
        <v>399</v>
      </c>
      <c r="N119" s="54" t="s">
        <v>400</v>
      </c>
      <c r="O119" s="55" t="s">
        <v>424</v>
      </c>
      <c r="P119" s="55" t="s">
        <v>255</v>
      </c>
    </row>
    <row r="120" spans="1:16" ht="12.75" customHeight="1" thickBot="1">
      <c r="A120" s="44" t="str">
        <f t="shared" si="18"/>
        <v> AOEB 9 </v>
      </c>
      <c r="B120" s="14" t="str">
        <f t="shared" si="19"/>
        <v>I</v>
      </c>
      <c r="C120" s="44">
        <f t="shared" si="20"/>
        <v>53017.603199999998</v>
      </c>
      <c r="D120" s="8" t="str">
        <f t="shared" si="21"/>
        <v>vis</v>
      </c>
      <c r="E120" s="52">
        <f>VLOOKUP(C120,Active!C$21:E$970,3,FALSE)</f>
        <v>5404.0099934284644</v>
      </c>
      <c r="F120" s="14" t="s">
        <v>101</v>
      </c>
      <c r="G120" s="8" t="str">
        <f t="shared" si="22"/>
        <v>53017.6032</v>
      </c>
      <c r="H120" s="44">
        <f t="shared" si="23"/>
        <v>-150</v>
      </c>
      <c r="I120" s="53" t="s">
        <v>429</v>
      </c>
      <c r="J120" s="54" t="s">
        <v>430</v>
      </c>
      <c r="K120" s="53" t="s">
        <v>431</v>
      </c>
      <c r="L120" s="53" t="s">
        <v>432</v>
      </c>
      <c r="M120" s="54" t="s">
        <v>399</v>
      </c>
      <c r="N120" s="54" t="s">
        <v>400</v>
      </c>
      <c r="O120" s="55" t="s">
        <v>287</v>
      </c>
      <c r="P120" s="55" t="s">
        <v>255</v>
      </c>
    </row>
    <row r="121" spans="1:16" ht="12.75" customHeight="1" thickBot="1">
      <c r="A121" s="44" t="str">
        <f t="shared" si="18"/>
        <v>OEJV 0107 </v>
      </c>
      <c r="B121" s="14" t="str">
        <f t="shared" si="19"/>
        <v>I</v>
      </c>
      <c r="C121" s="44">
        <f t="shared" si="20"/>
        <v>54020.543299999998</v>
      </c>
      <c r="D121" s="8" t="str">
        <f t="shared" si="21"/>
        <v>vis</v>
      </c>
      <c r="E121" s="52" t="e">
        <f>VLOOKUP(C121,Active!C$21:E$970,3,FALSE)</f>
        <v>#N/A</v>
      </c>
      <c r="F121" s="14" t="s">
        <v>101</v>
      </c>
      <c r="G121" s="8" t="str">
        <f t="shared" si="22"/>
        <v>54020.5433</v>
      </c>
      <c r="H121" s="44">
        <f t="shared" si="23"/>
        <v>218</v>
      </c>
      <c r="I121" s="53" t="s">
        <v>460</v>
      </c>
      <c r="J121" s="54" t="s">
        <v>461</v>
      </c>
      <c r="K121" s="53" t="s">
        <v>462</v>
      </c>
      <c r="L121" s="53" t="s">
        <v>463</v>
      </c>
      <c r="M121" s="54" t="s">
        <v>399</v>
      </c>
      <c r="N121" s="54" t="s">
        <v>464</v>
      </c>
      <c r="O121" s="55" t="s">
        <v>465</v>
      </c>
      <c r="P121" s="56" t="s">
        <v>466</v>
      </c>
    </row>
    <row r="122" spans="1:16" ht="12.75" customHeight="1" thickBot="1">
      <c r="A122" s="44" t="str">
        <f t="shared" si="18"/>
        <v> AOEB 12 </v>
      </c>
      <c r="B122" s="14" t="str">
        <f t="shared" si="19"/>
        <v>I</v>
      </c>
      <c r="C122" s="44">
        <f t="shared" si="20"/>
        <v>54107.756600000001</v>
      </c>
      <c r="D122" s="8" t="str">
        <f t="shared" si="21"/>
        <v>vis</v>
      </c>
      <c r="E122" s="52">
        <f>VLOOKUP(C122,Active!C$21:E$970,3,FALSE)</f>
        <v>5804.0088926689778</v>
      </c>
      <c r="F122" s="14" t="s">
        <v>101</v>
      </c>
      <c r="G122" s="8" t="str">
        <f t="shared" si="22"/>
        <v>54107.7566</v>
      </c>
      <c r="H122" s="44">
        <f t="shared" si="23"/>
        <v>250</v>
      </c>
      <c r="I122" s="53" t="s">
        <v>467</v>
      </c>
      <c r="J122" s="54" t="s">
        <v>468</v>
      </c>
      <c r="K122" s="53" t="s">
        <v>469</v>
      </c>
      <c r="L122" s="53" t="s">
        <v>470</v>
      </c>
      <c r="M122" s="54" t="s">
        <v>399</v>
      </c>
      <c r="N122" s="54" t="s">
        <v>400</v>
      </c>
      <c r="O122" s="55" t="s">
        <v>471</v>
      </c>
      <c r="P122" s="55" t="s">
        <v>472</v>
      </c>
    </row>
    <row r="123" spans="1:16" ht="12.75" customHeight="1" thickBot="1">
      <c r="A123" s="44" t="str">
        <f t="shared" si="18"/>
        <v> AOEB 12 </v>
      </c>
      <c r="B123" s="14" t="str">
        <f t="shared" si="19"/>
        <v>I</v>
      </c>
      <c r="C123" s="44">
        <f t="shared" si="20"/>
        <v>54129.56</v>
      </c>
      <c r="D123" s="8" t="str">
        <f t="shared" si="21"/>
        <v>vis</v>
      </c>
      <c r="E123" s="52">
        <f>VLOOKUP(C123,Active!C$21:E$970,3,FALSE)</f>
        <v>5812.0089924711701</v>
      </c>
      <c r="F123" s="14" t="s">
        <v>101</v>
      </c>
      <c r="G123" s="8" t="str">
        <f t="shared" si="22"/>
        <v>54129.5600</v>
      </c>
      <c r="H123" s="44">
        <f t="shared" si="23"/>
        <v>258</v>
      </c>
      <c r="I123" s="53" t="s">
        <v>473</v>
      </c>
      <c r="J123" s="54" t="s">
        <v>474</v>
      </c>
      <c r="K123" s="53" t="s">
        <v>475</v>
      </c>
      <c r="L123" s="53" t="s">
        <v>476</v>
      </c>
      <c r="M123" s="54" t="s">
        <v>399</v>
      </c>
      <c r="N123" s="54" t="s">
        <v>400</v>
      </c>
      <c r="O123" s="55" t="s">
        <v>287</v>
      </c>
      <c r="P123" s="55" t="s">
        <v>472</v>
      </c>
    </row>
    <row r="124" spans="1:16" ht="12.75" customHeight="1" thickBot="1">
      <c r="A124" s="44" t="str">
        <f t="shared" si="18"/>
        <v>OEJV 0137 </v>
      </c>
      <c r="B124" s="14" t="str">
        <f t="shared" si="19"/>
        <v>I</v>
      </c>
      <c r="C124" s="44">
        <f t="shared" si="20"/>
        <v>55500.430699999997</v>
      </c>
      <c r="D124" s="8" t="str">
        <f t="shared" si="21"/>
        <v>vis</v>
      </c>
      <c r="E124" s="52" t="e">
        <f>VLOOKUP(C124,Active!C$21:E$970,3,FALSE)</f>
        <v>#N/A</v>
      </c>
      <c r="F124" s="14" t="s">
        <v>101</v>
      </c>
      <c r="G124" s="8" t="str">
        <f t="shared" si="22"/>
        <v>55500.4307</v>
      </c>
      <c r="H124" s="44">
        <f t="shared" si="23"/>
        <v>761</v>
      </c>
      <c r="I124" s="53" t="s">
        <v>501</v>
      </c>
      <c r="J124" s="54" t="s">
        <v>502</v>
      </c>
      <c r="K124" s="53" t="s">
        <v>503</v>
      </c>
      <c r="L124" s="53" t="s">
        <v>504</v>
      </c>
      <c r="M124" s="54" t="s">
        <v>399</v>
      </c>
      <c r="N124" s="54" t="s">
        <v>464</v>
      </c>
      <c r="O124" s="55" t="s">
        <v>465</v>
      </c>
      <c r="P124" s="56" t="s">
        <v>505</v>
      </c>
    </row>
    <row r="125" spans="1:16">
      <c r="B125" s="14"/>
      <c r="F125" s="14"/>
    </row>
    <row r="126" spans="1:16">
      <c r="B126" s="14"/>
      <c r="F126" s="14"/>
    </row>
    <row r="127" spans="1:16">
      <c r="B127" s="14"/>
      <c r="F127" s="14"/>
    </row>
    <row r="128" spans="1:16">
      <c r="B128" s="14"/>
      <c r="F128" s="14"/>
    </row>
    <row r="129" spans="2:6">
      <c r="B129" s="14"/>
      <c r="F129" s="14"/>
    </row>
    <row r="130" spans="2:6">
      <c r="B130" s="14"/>
      <c r="F130" s="14"/>
    </row>
    <row r="131" spans="2:6">
      <c r="B131" s="14"/>
      <c r="F131" s="14"/>
    </row>
    <row r="132" spans="2:6">
      <c r="B132" s="14"/>
      <c r="F132" s="14"/>
    </row>
    <row r="133" spans="2:6">
      <c r="B133" s="14"/>
      <c r="F133" s="14"/>
    </row>
    <row r="134" spans="2:6">
      <c r="B134" s="14"/>
      <c r="F134" s="14"/>
    </row>
    <row r="135" spans="2:6">
      <c r="B135" s="14"/>
      <c r="F135" s="14"/>
    </row>
    <row r="136" spans="2:6">
      <c r="B136" s="14"/>
      <c r="F136" s="14"/>
    </row>
    <row r="137" spans="2:6">
      <c r="B137" s="14"/>
      <c r="F137" s="14"/>
    </row>
    <row r="138" spans="2:6">
      <c r="B138" s="14"/>
      <c r="F138" s="14"/>
    </row>
    <row r="139" spans="2:6">
      <c r="B139" s="14"/>
      <c r="F139" s="14"/>
    </row>
    <row r="140" spans="2:6">
      <c r="B140" s="14"/>
      <c r="F140" s="14"/>
    </row>
    <row r="141" spans="2:6">
      <c r="B141" s="14"/>
      <c r="F141" s="14"/>
    </row>
    <row r="142" spans="2:6">
      <c r="B142" s="14"/>
      <c r="F142" s="14"/>
    </row>
    <row r="143" spans="2:6">
      <c r="B143" s="14"/>
      <c r="F143" s="14"/>
    </row>
    <row r="144" spans="2:6">
      <c r="B144" s="14"/>
      <c r="F144" s="14"/>
    </row>
    <row r="145" spans="2:6">
      <c r="B145" s="14"/>
      <c r="F145" s="14"/>
    </row>
    <row r="146" spans="2:6">
      <c r="B146" s="14"/>
      <c r="F146" s="14"/>
    </row>
    <row r="147" spans="2:6">
      <c r="B147" s="14"/>
      <c r="F147" s="14"/>
    </row>
    <row r="148" spans="2:6">
      <c r="B148" s="14"/>
      <c r="F148" s="14"/>
    </row>
    <row r="149" spans="2:6">
      <c r="B149" s="14"/>
      <c r="F149" s="14"/>
    </row>
    <row r="150" spans="2:6">
      <c r="B150" s="14"/>
      <c r="F150" s="14"/>
    </row>
    <row r="151" spans="2:6">
      <c r="B151" s="14"/>
      <c r="F151" s="14"/>
    </row>
    <row r="152" spans="2:6">
      <c r="B152" s="14"/>
      <c r="F152" s="14"/>
    </row>
    <row r="153" spans="2:6">
      <c r="B153" s="14"/>
      <c r="F153" s="14"/>
    </row>
    <row r="154" spans="2:6">
      <c r="B154" s="14"/>
      <c r="F154" s="14"/>
    </row>
    <row r="155" spans="2:6">
      <c r="B155" s="14"/>
      <c r="F155" s="14"/>
    </row>
    <row r="156" spans="2:6">
      <c r="B156" s="14"/>
      <c r="F156" s="14"/>
    </row>
    <row r="157" spans="2:6">
      <c r="B157" s="14"/>
      <c r="F157" s="14"/>
    </row>
    <row r="158" spans="2:6">
      <c r="B158" s="14"/>
      <c r="F158" s="14"/>
    </row>
    <row r="159" spans="2:6">
      <c r="B159" s="14"/>
      <c r="F159" s="14"/>
    </row>
    <row r="160" spans="2:6">
      <c r="B160" s="14"/>
      <c r="F160" s="14"/>
    </row>
    <row r="161" spans="2:6">
      <c r="B161" s="14"/>
      <c r="F161" s="14"/>
    </row>
    <row r="162" spans="2:6">
      <c r="B162" s="14"/>
      <c r="F162" s="14"/>
    </row>
    <row r="163" spans="2:6">
      <c r="B163" s="14"/>
      <c r="F163" s="14"/>
    </row>
    <row r="164" spans="2:6">
      <c r="B164" s="14"/>
      <c r="F164" s="14"/>
    </row>
    <row r="165" spans="2:6">
      <c r="B165" s="14"/>
      <c r="F165" s="14"/>
    </row>
    <row r="166" spans="2:6">
      <c r="B166" s="14"/>
      <c r="F166" s="14"/>
    </row>
    <row r="167" spans="2:6">
      <c r="B167" s="14"/>
      <c r="F167" s="14"/>
    </row>
    <row r="168" spans="2:6">
      <c r="B168" s="14"/>
      <c r="F168" s="14"/>
    </row>
    <row r="169" spans="2:6">
      <c r="B169" s="14"/>
      <c r="F169" s="14"/>
    </row>
    <row r="170" spans="2:6">
      <c r="B170" s="14"/>
      <c r="F170" s="14"/>
    </row>
    <row r="171" spans="2:6">
      <c r="B171" s="14"/>
      <c r="F171" s="14"/>
    </row>
    <row r="172" spans="2:6">
      <c r="B172" s="14"/>
      <c r="F172" s="14"/>
    </row>
    <row r="173" spans="2:6">
      <c r="B173" s="14"/>
      <c r="F173" s="14"/>
    </row>
    <row r="174" spans="2:6">
      <c r="B174" s="14"/>
      <c r="F174" s="14"/>
    </row>
    <row r="175" spans="2:6">
      <c r="B175" s="14"/>
      <c r="F175" s="14"/>
    </row>
    <row r="176" spans="2:6">
      <c r="B176" s="14"/>
      <c r="F176" s="14"/>
    </row>
    <row r="177" spans="2:6">
      <c r="B177" s="14"/>
      <c r="F177" s="14"/>
    </row>
    <row r="178" spans="2:6">
      <c r="B178" s="14"/>
      <c r="F178" s="14"/>
    </row>
    <row r="179" spans="2:6">
      <c r="B179" s="14"/>
      <c r="F179" s="14"/>
    </row>
    <row r="180" spans="2:6">
      <c r="B180" s="14"/>
      <c r="F180" s="14"/>
    </row>
    <row r="181" spans="2:6">
      <c r="B181" s="14"/>
      <c r="F181" s="14"/>
    </row>
    <row r="182" spans="2:6">
      <c r="B182" s="14"/>
      <c r="F182" s="14"/>
    </row>
    <row r="183" spans="2:6">
      <c r="B183" s="14"/>
      <c r="F183" s="14"/>
    </row>
    <row r="184" spans="2:6">
      <c r="B184" s="14"/>
      <c r="F184" s="14"/>
    </row>
    <row r="185" spans="2:6">
      <c r="B185" s="14"/>
      <c r="F185" s="14"/>
    </row>
    <row r="186" spans="2:6">
      <c r="B186" s="14"/>
      <c r="F186" s="14"/>
    </row>
    <row r="187" spans="2:6">
      <c r="B187" s="14"/>
      <c r="F187" s="14"/>
    </row>
    <row r="188" spans="2:6">
      <c r="B188" s="14"/>
      <c r="F188" s="14"/>
    </row>
    <row r="189" spans="2:6">
      <c r="B189" s="14"/>
      <c r="F189" s="14"/>
    </row>
    <row r="190" spans="2:6">
      <c r="B190" s="14"/>
      <c r="F190" s="14"/>
    </row>
    <row r="191" spans="2:6">
      <c r="B191" s="14"/>
      <c r="F191" s="14"/>
    </row>
    <row r="192" spans="2:6">
      <c r="B192" s="14"/>
      <c r="F192" s="14"/>
    </row>
    <row r="193" spans="2:6">
      <c r="B193" s="14"/>
      <c r="F193" s="14"/>
    </row>
    <row r="194" spans="2:6">
      <c r="B194" s="14"/>
      <c r="F194" s="14"/>
    </row>
    <row r="195" spans="2:6">
      <c r="B195" s="14"/>
      <c r="F195" s="14"/>
    </row>
    <row r="196" spans="2:6">
      <c r="B196" s="14"/>
      <c r="F196" s="14"/>
    </row>
    <row r="197" spans="2:6">
      <c r="B197" s="14"/>
      <c r="F197" s="14"/>
    </row>
    <row r="198" spans="2:6">
      <c r="B198" s="14"/>
      <c r="F198" s="14"/>
    </row>
    <row r="199" spans="2:6">
      <c r="B199" s="14"/>
      <c r="F199" s="14"/>
    </row>
    <row r="200" spans="2:6">
      <c r="B200" s="14"/>
      <c r="F200" s="14"/>
    </row>
    <row r="201" spans="2:6">
      <c r="B201" s="14"/>
      <c r="F201" s="14"/>
    </row>
    <row r="202" spans="2:6">
      <c r="B202" s="14"/>
      <c r="F202" s="14"/>
    </row>
    <row r="203" spans="2:6">
      <c r="B203" s="14"/>
      <c r="F203" s="14"/>
    </row>
    <row r="204" spans="2:6">
      <c r="B204" s="14"/>
      <c r="F204" s="14"/>
    </row>
    <row r="205" spans="2:6">
      <c r="B205" s="14"/>
      <c r="F205" s="14"/>
    </row>
    <row r="206" spans="2:6">
      <c r="B206" s="14"/>
      <c r="F206" s="14"/>
    </row>
    <row r="207" spans="2:6">
      <c r="B207" s="14"/>
      <c r="F207" s="14"/>
    </row>
    <row r="208" spans="2:6">
      <c r="B208" s="14"/>
      <c r="F208" s="14"/>
    </row>
    <row r="209" spans="2:6">
      <c r="B209" s="14"/>
      <c r="F209" s="14"/>
    </row>
    <row r="210" spans="2:6">
      <c r="B210" s="14"/>
      <c r="F210" s="14"/>
    </row>
    <row r="211" spans="2:6">
      <c r="B211" s="14"/>
      <c r="F211" s="14"/>
    </row>
    <row r="212" spans="2:6">
      <c r="B212" s="14"/>
      <c r="F212" s="14"/>
    </row>
    <row r="213" spans="2:6">
      <c r="B213" s="14"/>
      <c r="F213" s="14"/>
    </row>
    <row r="214" spans="2:6">
      <c r="B214" s="14"/>
      <c r="F214" s="14"/>
    </row>
    <row r="215" spans="2:6">
      <c r="B215" s="14"/>
      <c r="F215" s="14"/>
    </row>
    <row r="216" spans="2:6">
      <c r="B216" s="14"/>
      <c r="F216" s="14"/>
    </row>
    <row r="217" spans="2:6">
      <c r="B217" s="14"/>
      <c r="F217" s="14"/>
    </row>
    <row r="218" spans="2:6">
      <c r="B218" s="14"/>
      <c r="F218" s="14"/>
    </row>
    <row r="219" spans="2:6">
      <c r="B219" s="14"/>
      <c r="F219" s="14"/>
    </row>
    <row r="220" spans="2:6">
      <c r="B220" s="14"/>
      <c r="F220" s="14"/>
    </row>
    <row r="221" spans="2:6">
      <c r="B221" s="14"/>
      <c r="F221" s="14"/>
    </row>
    <row r="222" spans="2:6">
      <c r="B222" s="14"/>
      <c r="F222" s="14"/>
    </row>
    <row r="223" spans="2:6">
      <c r="B223" s="14"/>
      <c r="F223" s="14"/>
    </row>
    <row r="224" spans="2:6">
      <c r="B224" s="14"/>
      <c r="F224" s="14"/>
    </row>
    <row r="225" spans="2:6">
      <c r="B225" s="14"/>
      <c r="F225" s="14"/>
    </row>
    <row r="226" spans="2:6">
      <c r="B226" s="14"/>
      <c r="F226" s="14"/>
    </row>
    <row r="227" spans="2:6">
      <c r="B227" s="14"/>
      <c r="F227" s="14"/>
    </row>
    <row r="228" spans="2:6">
      <c r="B228" s="14"/>
      <c r="F228" s="14"/>
    </row>
    <row r="229" spans="2:6">
      <c r="B229" s="14"/>
      <c r="F229" s="14"/>
    </row>
    <row r="230" spans="2:6">
      <c r="B230" s="14"/>
      <c r="F230" s="14"/>
    </row>
    <row r="231" spans="2:6">
      <c r="B231" s="14"/>
      <c r="F231" s="14"/>
    </row>
    <row r="232" spans="2:6">
      <c r="B232" s="14"/>
      <c r="F232" s="14"/>
    </row>
    <row r="233" spans="2:6">
      <c r="B233" s="14"/>
      <c r="F233" s="14"/>
    </row>
    <row r="234" spans="2:6">
      <c r="B234" s="14"/>
      <c r="F234" s="14"/>
    </row>
    <row r="235" spans="2:6">
      <c r="B235" s="14"/>
      <c r="F235" s="14"/>
    </row>
    <row r="236" spans="2:6">
      <c r="B236" s="14"/>
      <c r="F236" s="14"/>
    </row>
    <row r="237" spans="2:6">
      <c r="B237" s="14"/>
      <c r="F237" s="14"/>
    </row>
    <row r="238" spans="2:6">
      <c r="B238" s="14"/>
      <c r="F238" s="14"/>
    </row>
    <row r="239" spans="2:6">
      <c r="B239" s="14"/>
      <c r="F239" s="14"/>
    </row>
    <row r="240" spans="2:6">
      <c r="B240" s="14"/>
      <c r="F240" s="14"/>
    </row>
    <row r="241" spans="2:6">
      <c r="B241" s="14"/>
      <c r="F241" s="14"/>
    </row>
    <row r="242" spans="2:6">
      <c r="B242" s="14"/>
      <c r="F242" s="14"/>
    </row>
    <row r="243" spans="2:6">
      <c r="B243" s="14"/>
      <c r="F243" s="14"/>
    </row>
    <row r="244" spans="2:6">
      <c r="B244" s="14"/>
      <c r="F244" s="14"/>
    </row>
    <row r="245" spans="2:6">
      <c r="B245" s="14"/>
      <c r="F245" s="14"/>
    </row>
    <row r="246" spans="2:6">
      <c r="B246" s="14"/>
      <c r="F246" s="14"/>
    </row>
    <row r="247" spans="2:6">
      <c r="B247" s="14"/>
      <c r="F247" s="14"/>
    </row>
    <row r="248" spans="2:6">
      <c r="B248" s="14"/>
      <c r="F248" s="14"/>
    </row>
    <row r="249" spans="2:6">
      <c r="B249" s="14"/>
      <c r="F249" s="14"/>
    </row>
    <row r="250" spans="2:6">
      <c r="B250" s="14"/>
      <c r="F250" s="14"/>
    </row>
    <row r="251" spans="2:6">
      <c r="B251" s="14"/>
      <c r="F251" s="14"/>
    </row>
    <row r="252" spans="2:6">
      <c r="B252" s="14"/>
      <c r="F252" s="14"/>
    </row>
    <row r="253" spans="2:6">
      <c r="B253" s="14"/>
      <c r="F253" s="14"/>
    </row>
    <row r="254" spans="2:6">
      <c r="B254" s="14"/>
      <c r="F254" s="14"/>
    </row>
    <row r="255" spans="2:6">
      <c r="B255" s="14"/>
      <c r="F255" s="14"/>
    </row>
    <row r="256" spans="2:6">
      <c r="B256" s="14"/>
      <c r="F256" s="14"/>
    </row>
    <row r="257" spans="2:6">
      <c r="B257" s="14"/>
      <c r="F257" s="14"/>
    </row>
    <row r="258" spans="2:6">
      <c r="B258" s="14"/>
      <c r="F258" s="14"/>
    </row>
    <row r="259" spans="2:6">
      <c r="B259" s="14"/>
      <c r="F259" s="14"/>
    </row>
    <row r="260" spans="2:6">
      <c r="B260" s="14"/>
      <c r="F260" s="14"/>
    </row>
    <row r="261" spans="2:6">
      <c r="B261" s="14"/>
      <c r="F261" s="14"/>
    </row>
    <row r="262" spans="2:6">
      <c r="B262" s="14"/>
      <c r="F262" s="14"/>
    </row>
    <row r="263" spans="2:6">
      <c r="B263" s="14"/>
      <c r="F263" s="14"/>
    </row>
    <row r="264" spans="2:6">
      <c r="B264" s="14"/>
      <c r="F264" s="14"/>
    </row>
    <row r="265" spans="2:6">
      <c r="B265" s="14"/>
      <c r="F265" s="14"/>
    </row>
    <row r="266" spans="2:6">
      <c r="B266" s="14"/>
      <c r="F266" s="14"/>
    </row>
    <row r="267" spans="2:6">
      <c r="B267" s="14"/>
      <c r="F267" s="14"/>
    </row>
    <row r="268" spans="2:6">
      <c r="B268" s="14"/>
      <c r="F268" s="14"/>
    </row>
    <row r="269" spans="2:6">
      <c r="B269" s="14"/>
      <c r="F269" s="14"/>
    </row>
    <row r="270" spans="2:6">
      <c r="B270" s="14"/>
      <c r="F270" s="14"/>
    </row>
    <row r="271" spans="2:6">
      <c r="B271" s="14"/>
      <c r="F271" s="14"/>
    </row>
    <row r="272" spans="2:6">
      <c r="B272" s="14"/>
      <c r="F272" s="14"/>
    </row>
    <row r="273" spans="2:6">
      <c r="B273" s="14"/>
      <c r="F273" s="14"/>
    </row>
    <row r="274" spans="2:6">
      <c r="B274" s="14"/>
      <c r="F274" s="14"/>
    </row>
    <row r="275" spans="2:6">
      <c r="B275" s="14"/>
      <c r="F275" s="14"/>
    </row>
    <row r="276" spans="2:6">
      <c r="B276" s="14"/>
      <c r="F276" s="14"/>
    </row>
    <row r="277" spans="2:6">
      <c r="B277" s="14"/>
      <c r="F277" s="14"/>
    </row>
    <row r="278" spans="2:6">
      <c r="B278" s="14"/>
      <c r="F278" s="14"/>
    </row>
    <row r="279" spans="2:6">
      <c r="B279" s="14"/>
      <c r="F279" s="14"/>
    </row>
    <row r="280" spans="2:6">
      <c r="B280" s="14"/>
      <c r="F280" s="14"/>
    </row>
    <row r="281" spans="2:6">
      <c r="B281" s="14"/>
      <c r="F281" s="14"/>
    </row>
    <row r="282" spans="2:6">
      <c r="B282" s="14"/>
      <c r="F282" s="14"/>
    </row>
    <row r="283" spans="2:6">
      <c r="B283" s="14"/>
      <c r="F283" s="14"/>
    </row>
    <row r="284" spans="2:6">
      <c r="B284" s="14"/>
      <c r="F284" s="14"/>
    </row>
    <row r="285" spans="2:6">
      <c r="B285" s="14"/>
      <c r="F285" s="14"/>
    </row>
    <row r="286" spans="2:6">
      <c r="B286" s="14"/>
      <c r="F286" s="14"/>
    </row>
    <row r="287" spans="2:6">
      <c r="B287" s="14"/>
      <c r="F287" s="14"/>
    </row>
    <row r="288" spans="2:6">
      <c r="B288" s="14"/>
      <c r="F288" s="14"/>
    </row>
    <row r="289" spans="2:6">
      <c r="B289" s="14"/>
      <c r="F289" s="14"/>
    </row>
    <row r="290" spans="2:6">
      <c r="B290" s="14"/>
      <c r="F290" s="14"/>
    </row>
    <row r="291" spans="2:6">
      <c r="B291" s="14"/>
      <c r="F291" s="14"/>
    </row>
    <row r="292" spans="2:6">
      <c r="B292" s="14"/>
      <c r="F292" s="14"/>
    </row>
    <row r="293" spans="2:6">
      <c r="B293" s="14"/>
      <c r="F293" s="14"/>
    </row>
    <row r="294" spans="2:6">
      <c r="B294" s="14"/>
      <c r="F294" s="14"/>
    </row>
    <row r="295" spans="2:6">
      <c r="B295" s="14"/>
      <c r="F295" s="14"/>
    </row>
    <row r="296" spans="2:6">
      <c r="B296" s="14"/>
      <c r="F296" s="14"/>
    </row>
    <row r="297" spans="2:6">
      <c r="B297" s="14"/>
      <c r="F297" s="14"/>
    </row>
    <row r="298" spans="2:6">
      <c r="B298" s="14"/>
      <c r="F298" s="14"/>
    </row>
    <row r="299" spans="2:6">
      <c r="B299" s="14"/>
      <c r="F299" s="14"/>
    </row>
    <row r="300" spans="2:6">
      <c r="B300" s="14"/>
      <c r="F300" s="14"/>
    </row>
    <row r="301" spans="2:6">
      <c r="B301" s="14"/>
      <c r="F301" s="14"/>
    </row>
    <row r="302" spans="2:6">
      <c r="B302" s="14"/>
      <c r="F302" s="14"/>
    </row>
    <row r="303" spans="2:6">
      <c r="B303" s="14"/>
      <c r="F303" s="14"/>
    </row>
    <row r="304" spans="2:6">
      <c r="B304" s="14"/>
      <c r="F304" s="14"/>
    </row>
    <row r="305" spans="2:6">
      <c r="B305" s="14"/>
      <c r="F305" s="14"/>
    </row>
    <row r="306" spans="2:6">
      <c r="B306" s="14"/>
      <c r="F306" s="14"/>
    </row>
    <row r="307" spans="2:6">
      <c r="B307" s="14"/>
      <c r="F307" s="14"/>
    </row>
    <row r="308" spans="2:6">
      <c r="B308" s="14"/>
      <c r="F308" s="14"/>
    </row>
    <row r="309" spans="2:6">
      <c r="B309" s="14"/>
      <c r="F309" s="14"/>
    </row>
    <row r="310" spans="2:6">
      <c r="B310" s="14"/>
      <c r="F310" s="14"/>
    </row>
    <row r="311" spans="2:6">
      <c r="B311" s="14"/>
      <c r="F311" s="14"/>
    </row>
    <row r="312" spans="2:6">
      <c r="B312" s="14"/>
      <c r="F312" s="14"/>
    </row>
    <row r="313" spans="2:6">
      <c r="B313" s="14"/>
      <c r="F313" s="14"/>
    </row>
    <row r="314" spans="2:6">
      <c r="B314" s="14"/>
      <c r="F314" s="14"/>
    </row>
    <row r="315" spans="2:6">
      <c r="B315" s="14"/>
      <c r="F315" s="14"/>
    </row>
    <row r="316" spans="2:6">
      <c r="B316" s="14"/>
      <c r="F316" s="14"/>
    </row>
    <row r="317" spans="2:6">
      <c r="B317" s="14"/>
      <c r="F317" s="14"/>
    </row>
    <row r="318" spans="2:6">
      <c r="B318" s="14"/>
      <c r="F318" s="14"/>
    </row>
    <row r="319" spans="2:6">
      <c r="B319" s="14"/>
      <c r="F319" s="14"/>
    </row>
    <row r="320" spans="2:6">
      <c r="B320" s="14"/>
      <c r="F320" s="14"/>
    </row>
    <row r="321" spans="2:6">
      <c r="B321" s="14"/>
      <c r="F321" s="14"/>
    </row>
    <row r="322" spans="2:6">
      <c r="B322" s="14"/>
      <c r="F322" s="14"/>
    </row>
    <row r="323" spans="2:6">
      <c r="B323" s="14"/>
      <c r="F323" s="14"/>
    </row>
    <row r="324" spans="2:6">
      <c r="B324" s="14"/>
      <c r="F324" s="14"/>
    </row>
    <row r="325" spans="2:6">
      <c r="B325" s="14"/>
      <c r="F325" s="14"/>
    </row>
    <row r="326" spans="2:6">
      <c r="B326" s="14"/>
      <c r="F326" s="14"/>
    </row>
    <row r="327" spans="2:6">
      <c r="B327" s="14"/>
      <c r="F327" s="14"/>
    </row>
    <row r="328" spans="2:6">
      <c r="B328" s="14"/>
      <c r="F328" s="14"/>
    </row>
    <row r="329" spans="2:6">
      <c r="B329" s="14"/>
      <c r="F329" s="14"/>
    </row>
    <row r="330" spans="2:6">
      <c r="B330" s="14"/>
      <c r="F330" s="14"/>
    </row>
    <row r="331" spans="2:6">
      <c r="B331" s="14"/>
      <c r="F331" s="14"/>
    </row>
    <row r="332" spans="2:6">
      <c r="B332" s="14"/>
      <c r="F332" s="14"/>
    </row>
    <row r="333" spans="2:6">
      <c r="B333" s="14"/>
      <c r="F333" s="14"/>
    </row>
    <row r="334" spans="2:6">
      <c r="B334" s="14"/>
      <c r="F334" s="14"/>
    </row>
    <row r="335" spans="2:6">
      <c r="B335" s="14"/>
      <c r="F335" s="14"/>
    </row>
    <row r="336" spans="2:6">
      <c r="B336" s="14"/>
      <c r="F336" s="14"/>
    </row>
    <row r="337" spans="2:6">
      <c r="B337" s="14"/>
      <c r="F337" s="14"/>
    </row>
    <row r="338" spans="2:6">
      <c r="B338" s="14"/>
      <c r="F338" s="14"/>
    </row>
    <row r="339" spans="2:6">
      <c r="B339" s="14"/>
      <c r="F339" s="14"/>
    </row>
    <row r="340" spans="2:6">
      <c r="B340" s="14"/>
      <c r="F340" s="14"/>
    </row>
    <row r="341" spans="2:6">
      <c r="B341" s="14"/>
      <c r="F341" s="14"/>
    </row>
    <row r="342" spans="2:6">
      <c r="B342" s="14"/>
      <c r="F342" s="14"/>
    </row>
    <row r="343" spans="2:6">
      <c r="B343" s="14"/>
      <c r="F343" s="14"/>
    </row>
    <row r="344" spans="2:6">
      <c r="B344" s="14"/>
      <c r="F344" s="14"/>
    </row>
    <row r="345" spans="2:6">
      <c r="B345" s="14"/>
      <c r="F345" s="14"/>
    </row>
    <row r="346" spans="2:6">
      <c r="B346" s="14"/>
      <c r="F346" s="14"/>
    </row>
    <row r="347" spans="2:6">
      <c r="B347" s="14"/>
      <c r="F347" s="14"/>
    </row>
    <row r="348" spans="2:6">
      <c r="B348" s="14"/>
      <c r="F348" s="14"/>
    </row>
    <row r="349" spans="2:6">
      <c r="B349" s="14"/>
      <c r="F349" s="14"/>
    </row>
    <row r="350" spans="2:6">
      <c r="B350" s="14"/>
      <c r="F350" s="14"/>
    </row>
    <row r="351" spans="2:6">
      <c r="B351" s="14"/>
      <c r="F351" s="14"/>
    </row>
    <row r="352" spans="2:6">
      <c r="B352" s="14"/>
      <c r="F352" s="14"/>
    </row>
    <row r="353" spans="2:6">
      <c r="B353" s="14"/>
      <c r="F353" s="14"/>
    </row>
    <row r="354" spans="2:6">
      <c r="B354" s="14"/>
      <c r="F354" s="14"/>
    </row>
    <row r="355" spans="2:6">
      <c r="B355" s="14"/>
      <c r="F355" s="14"/>
    </row>
    <row r="356" spans="2:6">
      <c r="B356" s="14"/>
      <c r="F356" s="14"/>
    </row>
    <row r="357" spans="2:6">
      <c r="B357" s="14"/>
      <c r="F357" s="14"/>
    </row>
    <row r="358" spans="2:6">
      <c r="B358" s="14"/>
      <c r="F358" s="14"/>
    </row>
    <row r="359" spans="2:6">
      <c r="B359" s="14"/>
      <c r="F359" s="14"/>
    </row>
    <row r="360" spans="2:6">
      <c r="B360" s="14"/>
      <c r="F360" s="14"/>
    </row>
    <row r="361" spans="2:6">
      <c r="B361" s="14"/>
      <c r="F361" s="14"/>
    </row>
    <row r="362" spans="2:6">
      <c r="B362" s="14"/>
      <c r="F362" s="14"/>
    </row>
    <row r="363" spans="2:6">
      <c r="B363" s="14"/>
      <c r="F363" s="14"/>
    </row>
    <row r="364" spans="2:6">
      <c r="B364" s="14"/>
      <c r="F364" s="14"/>
    </row>
    <row r="365" spans="2:6">
      <c r="B365" s="14"/>
      <c r="F365" s="14"/>
    </row>
    <row r="366" spans="2:6">
      <c r="B366" s="14"/>
      <c r="F366" s="14"/>
    </row>
    <row r="367" spans="2:6">
      <c r="B367" s="14"/>
      <c r="F367" s="14"/>
    </row>
    <row r="368" spans="2:6">
      <c r="B368" s="14"/>
      <c r="F368" s="14"/>
    </row>
    <row r="369" spans="2:6">
      <c r="B369" s="14"/>
      <c r="F369" s="14"/>
    </row>
    <row r="370" spans="2:6">
      <c r="B370" s="14"/>
      <c r="F370" s="14"/>
    </row>
    <row r="371" spans="2:6">
      <c r="B371" s="14"/>
      <c r="F371" s="14"/>
    </row>
    <row r="372" spans="2:6">
      <c r="B372" s="14"/>
      <c r="F372" s="14"/>
    </row>
    <row r="373" spans="2:6">
      <c r="B373" s="14"/>
      <c r="F373" s="14"/>
    </row>
    <row r="374" spans="2:6">
      <c r="B374" s="14"/>
      <c r="F374" s="14"/>
    </row>
    <row r="375" spans="2:6">
      <c r="B375" s="14"/>
      <c r="F375" s="14"/>
    </row>
    <row r="376" spans="2:6">
      <c r="B376" s="14"/>
      <c r="F376" s="14"/>
    </row>
    <row r="377" spans="2:6">
      <c r="B377" s="14"/>
      <c r="F377" s="14"/>
    </row>
    <row r="378" spans="2:6">
      <c r="B378" s="14"/>
      <c r="F378" s="14"/>
    </row>
    <row r="379" spans="2:6">
      <c r="B379" s="14"/>
      <c r="F379" s="14"/>
    </row>
    <row r="380" spans="2:6">
      <c r="B380" s="14"/>
      <c r="F380" s="14"/>
    </row>
    <row r="381" spans="2:6">
      <c r="B381" s="14"/>
      <c r="F381" s="14"/>
    </row>
    <row r="382" spans="2:6">
      <c r="B382" s="14"/>
      <c r="F382" s="14"/>
    </row>
    <row r="383" spans="2:6">
      <c r="B383" s="14"/>
      <c r="F383" s="14"/>
    </row>
    <row r="384" spans="2:6">
      <c r="B384" s="14"/>
      <c r="F384" s="14"/>
    </row>
    <row r="385" spans="2:6">
      <c r="B385" s="14"/>
      <c r="F385" s="14"/>
    </row>
    <row r="386" spans="2:6">
      <c r="B386" s="14"/>
      <c r="F386" s="14"/>
    </row>
    <row r="387" spans="2:6">
      <c r="B387" s="14"/>
      <c r="F387" s="14"/>
    </row>
    <row r="388" spans="2:6">
      <c r="B388" s="14"/>
      <c r="F388" s="14"/>
    </row>
    <row r="389" spans="2:6">
      <c r="B389" s="14"/>
      <c r="F389" s="14"/>
    </row>
    <row r="390" spans="2:6">
      <c r="B390" s="14"/>
      <c r="F390" s="14"/>
    </row>
    <row r="391" spans="2:6">
      <c r="B391" s="14"/>
      <c r="F391" s="14"/>
    </row>
    <row r="392" spans="2:6">
      <c r="B392" s="14"/>
      <c r="F392" s="14"/>
    </row>
    <row r="393" spans="2:6">
      <c r="B393" s="14"/>
      <c r="F393" s="14"/>
    </row>
    <row r="394" spans="2:6">
      <c r="B394" s="14"/>
      <c r="F394" s="14"/>
    </row>
    <row r="395" spans="2:6">
      <c r="B395" s="14"/>
      <c r="F395" s="14"/>
    </row>
    <row r="396" spans="2:6">
      <c r="B396" s="14"/>
      <c r="F396" s="14"/>
    </row>
    <row r="397" spans="2:6">
      <c r="B397" s="14"/>
      <c r="F397" s="14"/>
    </row>
    <row r="398" spans="2:6">
      <c r="B398" s="14"/>
      <c r="F398" s="14"/>
    </row>
    <row r="399" spans="2:6">
      <c r="B399" s="14"/>
      <c r="F399" s="14"/>
    </row>
    <row r="400" spans="2:6">
      <c r="B400" s="14"/>
      <c r="F400" s="14"/>
    </row>
    <row r="401" spans="2:6">
      <c r="B401" s="14"/>
      <c r="F401" s="14"/>
    </row>
    <row r="402" spans="2:6">
      <c r="B402" s="14"/>
      <c r="F402" s="14"/>
    </row>
    <row r="403" spans="2:6">
      <c r="B403" s="14"/>
      <c r="F403" s="14"/>
    </row>
    <row r="404" spans="2:6">
      <c r="B404" s="14"/>
      <c r="F404" s="14"/>
    </row>
    <row r="405" spans="2:6">
      <c r="B405" s="14"/>
      <c r="F405" s="14"/>
    </row>
    <row r="406" spans="2:6">
      <c r="B406" s="14"/>
      <c r="F406" s="14"/>
    </row>
    <row r="407" spans="2:6">
      <c r="B407" s="14"/>
      <c r="F407" s="14"/>
    </row>
    <row r="408" spans="2:6">
      <c r="B408" s="14"/>
      <c r="F408" s="14"/>
    </row>
    <row r="409" spans="2:6">
      <c r="B409" s="14"/>
      <c r="F409" s="14"/>
    </row>
    <row r="410" spans="2:6">
      <c r="B410" s="14"/>
      <c r="F410" s="14"/>
    </row>
    <row r="411" spans="2:6">
      <c r="B411" s="14"/>
      <c r="F411" s="14"/>
    </row>
    <row r="412" spans="2:6">
      <c r="B412" s="14"/>
      <c r="F412" s="14"/>
    </row>
    <row r="413" spans="2:6">
      <c r="B413" s="14"/>
      <c r="F413" s="14"/>
    </row>
    <row r="414" spans="2:6">
      <c r="B414" s="14"/>
      <c r="F414" s="14"/>
    </row>
    <row r="415" spans="2:6">
      <c r="B415" s="14"/>
      <c r="F415" s="14"/>
    </row>
    <row r="416" spans="2:6">
      <c r="B416" s="14"/>
      <c r="F416" s="14"/>
    </row>
    <row r="417" spans="2:6">
      <c r="B417" s="14"/>
      <c r="F417" s="14"/>
    </row>
    <row r="418" spans="2:6">
      <c r="B418" s="14"/>
      <c r="F418" s="14"/>
    </row>
    <row r="419" spans="2:6">
      <c r="B419" s="14"/>
      <c r="F419" s="14"/>
    </row>
    <row r="420" spans="2:6">
      <c r="B420" s="14"/>
      <c r="F420" s="14"/>
    </row>
    <row r="421" spans="2:6">
      <c r="B421" s="14"/>
      <c r="F421" s="14"/>
    </row>
    <row r="422" spans="2:6">
      <c r="B422" s="14"/>
      <c r="F422" s="14"/>
    </row>
    <row r="423" spans="2:6">
      <c r="B423" s="14"/>
      <c r="F423" s="14"/>
    </row>
    <row r="424" spans="2:6">
      <c r="B424" s="14"/>
      <c r="F424" s="14"/>
    </row>
    <row r="425" spans="2:6">
      <c r="B425" s="14"/>
      <c r="F425" s="14"/>
    </row>
    <row r="426" spans="2:6">
      <c r="B426" s="14"/>
      <c r="F426" s="14"/>
    </row>
    <row r="427" spans="2:6">
      <c r="B427" s="14"/>
      <c r="F427" s="14"/>
    </row>
    <row r="428" spans="2:6">
      <c r="B428" s="14"/>
      <c r="F428" s="14"/>
    </row>
    <row r="429" spans="2:6">
      <c r="B429" s="14"/>
      <c r="F429" s="14"/>
    </row>
    <row r="430" spans="2:6">
      <c r="B430" s="14"/>
      <c r="F430" s="14"/>
    </row>
    <row r="431" spans="2:6">
      <c r="B431" s="14"/>
      <c r="F431" s="14"/>
    </row>
    <row r="432" spans="2:6">
      <c r="B432" s="14"/>
      <c r="F432" s="14"/>
    </row>
    <row r="433" spans="2:6">
      <c r="B433" s="14"/>
      <c r="F433" s="14"/>
    </row>
    <row r="434" spans="2:6">
      <c r="B434" s="14"/>
      <c r="F434" s="14"/>
    </row>
    <row r="435" spans="2:6">
      <c r="B435" s="14"/>
      <c r="F435" s="14"/>
    </row>
    <row r="436" spans="2:6">
      <c r="B436" s="14"/>
      <c r="F436" s="14"/>
    </row>
    <row r="437" spans="2:6">
      <c r="B437" s="14"/>
      <c r="F437" s="14"/>
    </row>
    <row r="438" spans="2:6">
      <c r="B438" s="14"/>
      <c r="F438" s="14"/>
    </row>
    <row r="439" spans="2:6">
      <c r="B439" s="14"/>
      <c r="F439" s="14"/>
    </row>
    <row r="440" spans="2:6">
      <c r="B440" s="14"/>
      <c r="F440" s="14"/>
    </row>
    <row r="441" spans="2:6">
      <c r="B441" s="14"/>
      <c r="F441" s="14"/>
    </row>
    <row r="442" spans="2:6">
      <c r="B442" s="14"/>
      <c r="F442" s="14"/>
    </row>
    <row r="443" spans="2:6">
      <c r="B443" s="14"/>
      <c r="F443" s="14"/>
    </row>
    <row r="444" spans="2:6">
      <c r="B444" s="14"/>
      <c r="F444" s="14"/>
    </row>
    <row r="445" spans="2:6">
      <c r="B445" s="14"/>
      <c r="F445" s="14"/>
    </row>
    <row r="446" spans="2:6">
      <c r="B446" s="14"/>
      <c r="F446" s="14"/>
    </row>
    <row r="447" spans="2:6">
      <c r="B447" s="14"/>
      <c r="F447" s="14"/>
    </row>
    <row r="448" spans="2:6">
      <c r="B448" s="14"/>
      <c r="F448" s="14"/>
    </row>
    <row r="449" spans="2:6">
      <c r="B449" s="14"/>
      <c r="F449" s="14"/>
    </row>
    <row r="450" spans="2:6">
      <c r="B450" s="14"/>
      <c r="F450" s="14"/>
    </row>
    <row r="451" spans="2:6">
      <c r="B451" s="14"/>
      <c r="F451" s="14"/>
    </row>
    <row r="452" spans="2:6">
      <c r="B452" s="14"/>
      <c r="F452" s="14"/>
    </row>
    <row r="453" spans="2:6">
      <c r="B453" s="14"/>
      <c r="F453" s="14"/>
    </row>
    <row r="454" spans="2:6">
      <c r="B454" s="14"/>
      <c r="F454" s="14"/>
    </row>
    <row r="455" spans="2:6">
      <c r="B455" s="14"/>
      <c r="F455" s="14"/>
    </row>
    <row r="456" spans="2:6">
      <c r="B456" s="14"/>
      <c r="F456" s="14"/>
    </row>
    <row r="457" spans="2:6">
      <c r="B457" s="14"/>
      <c r="F457" s="14"/>
    </row>
    <row r="458" spans="2:6">
      <c r="B458" s="14"/>
      <c r="F458" s="14"/>
    </row>
    <row r="459" spans="2:6">
      <c r="B459" s="14"/>
      <c r="F459" s="14"/>
    </row>
    <row r="460" spans="2:6">
      <c r="B460" s="14"/>
      <c r="F460" s="14"/>
    </row>
    <row r="461" spans="2:6">
      <c r="B461" s="14"/>
      <c r="F461" s="14"/>
    </row>
    <row r="462" spans="2:6">
      <c r="B462" s="14"/>
      <c r="F462" s="14"/>
    </row>
    <row r="463" spans="2:6">
      <c r="B463" s="14"/>
      <c r="F463" s="14"/>
    </row>
    <row r="464" spans="2:6">
      <c r="B464" s="14"/>
      <c r="F464" s="14"/>
    </row>
    <row r="465" spans="2:6">
      <c r="B465" s="14"/>
      <c r="F465" s="14"/>
    </row>
    <row r="466" spans="2:6">
      <c r="B466" s="14"/>
      <c r="F466" s="14"/>
    </row>
    <row r="467" spans="2:6">
      <c r="B467" s="14"/>
      <c r="F467" s="14"/>
    </row>
    <row r="468" spans="2:6">
      <c r="B468" s="14"/>
      <c r="F468" s="14"/>
    </row>
    <row r="469" spans="2:6">
      <c r="B469" s="14"/>
      <c r="F469" s="14"/>
    </row>
    <row r="470" spans="2:6">
      <c r="B470" s="14"/>
      <c r="F470" s="14"/>
    </row>
    <row r="471" spans="2:6">
      <c r="B471" s="14"/>
      <c r="F471" s="14"/>
    </row>
    <row r="472" spans="2:6">
      <c r="B472" s="14"/>
      <c r="F472" s="14"/>
    </row>
    <row r="473" spans="2:6">
      <c r="B473" s="14"/>
      <c r="F473" s="14"/>
    </row>
    <row r="474" spans="2:6">
      <c r="B474" s="14"/>
      <c r="F474" s="14"/>
    </row>
    <row r="475" spans="2:6">
      <c r="B475" s="14"/>
      <c r="F475" s="14"/>
    </row>
    <row r="476" spans="2:6">
      <c r="B476" s="14"/>
      <c r="F476" s="14"/>
    </row>
    <row r="477" spans="2:6">
      <c r="B477" s="14"/>
      <c r="F477" s="14"/>
    </row>
    <row r="478" spans="2:6">
      <c r="B478" s="14"/>
      <c r="F478" s="14"/>
    </row>
    <row r="479" spans="2:6">
      <c r="B479" s="14"/>
      <c r="F479" s="14"/>
    </row>
    <row r="480" spans="2:6">
      <c r="B480" s="14"/>
      <c r="F480" s="14"/>
    </row>
    <row r="481" spans="2:6">
      <c r="B481" s="14"/>
      <c r="F481" s="14"/>
    </row>
    <row r="482" spans="2:6">
      <c r="B482" s="14"/>
      <c r="F482" s="14"/>
    </row>
    <row r="483" spans="2:6">
      <c r="B483" s="14"/>
      <c r="F483" s="14"/>
    </row>
    <row r="484" spans="2:6">
      <c r="B484" s="14"/>
      <c r="F484" s="14"/>
    </row>
    <row r="485" spans="2:6">
      <c r="B485" s="14"/>
      <c r="F485" s="14"/>
    </row>
    <row r="486" spans="2:6">
      <c r="B486" s="14"/>
      <c r="F486" s="14"/>
    </row>
    <row r="487" spans="2:6">
      <c r="B487" s="14"/>
      <c r="F487" s="14"/>
    </row>
    <row r="488" spans="2:6">
      <c r="B488" s="14"/>
      <c r="F488" s="14"/>
    </row>
    <row r="489" spans="2:6">
      <c r="B489" s="14"/>
      <c r="F489" s="14"/>
    </row>
    <row r="490" spans="2:6">
      <c r="B490" s="14"/>
      <c r="F490" s="14"/>
    </row>
    <row r="491" spans="2:6">
      <c r="B491" s="14"/>
      <c r="F491" s="14"/>
    </row>
    <row r="492" spans="2:6">
      <c r="B492" s="14"/>
      <c r="F492" s="14"/>
    </row>
    <row r="493" spans="2:6">
      <c r="B493" s="14"/>
      <c r="F493" s="14"/>
    </row>
    <row r="494" spans="2:6">
      <c r="B494" s="14"/>
      <c r="F494" s="14"/>
    </row>
    <row r="495" spans="2:6">
      <c r="B495" s="14"/>
      <c r="F495" s="14"/>
    </row>
    <row r="496" spans="2:6">
      <c r="B496" s="14"/>
      <c r="F496" s="14"/>
    </row>
    <row r="497" spans="2:6">
      <c r="B497" s="14"/>
      <c r="F497" s="14"/>
    </row>
    <row r="498" spans="2:6">
      <c r="B498" s="14"/>
      <c r="F498" s="14"/>
    </row>
    <row r="499" spans="2:6">
      <c r="B499" s="14"/>
      <c r="F499" s="14"/>
    </row>
    <row r="500" spans="2:6">
      <c r="B500" s="14"/>
      <c r="F500" s="14"/>
    </row>
    <row r="501" spans="2:6">
      <c r="B501" s="14"/>
      <c r="F501" s="14"/>
    </row>
    <row r="502" spans="2:6">
      <c r="B502" s="14"/>
      <c r="F502" s="14"/>
    </row>
    <row r="503" spans="2:6">
      <c r="B503" s="14"/>
      <c r="F503" s="14"/>
    </row>
    <row r="504" spans="2:6">
      <c r="B504" s="14"/>
      <c r="F504" s="14"/>
    </row>
    <row r="505" spans="2:6">
      <c r="B505" s="14"/>
      <c r="F505" s="14"/>
    </row>
    <row r="506" spans="2:6">
      <c r="B506" s="14"/>
      <c r="F506" s="14"/>
    </row>
    <row r="507" spans="2:6">
      <c r="B507" s="14"/>
      <c r="F507" s="14"/>
    </row>
    <row r="508" spans="2:6">
      <c r="B508" s="14"/>
      <c r="F508" s="14"/>
    </row>
    <row r="509" spans="2:6">
      <c r="B509" s="14"/>
      <c r="F509" s="14"/>
    </row>
    <row r="510" spans="2:6">
      <c r="B510" s="14"/>
      <c r="F510" s="14"/>
    </row>
    <row r="511" spans="2:6">
      <c r="B511" s="14"/>
      <c r="F511" s="14"/>
    </row>
    <row r="512" spans="2:6">
      <c r="B512" s="14"/>
      <c r="F512" s="14"/>
    </row>
    <row r="513" spans="2:6">
      <c r="B513" s="14"/>
      <c r="F513" s="14"/>
    </row>
    <row r="514" spans="2:6">
      <c r="B514" s="14"/>
      <c r="F514" s="14"/>
    </row>
    <row r="515" spans="2:6">
      <c r="B515" s="14"/>
      <c r="F515" s="14"/>
    </row>
    <row r="516" spans="2:6">
      <c r="B516" s="14"/>
      <c r="F516" s="14"/>
    </row>
    <row r="517" spans="2:6">
      <c r="B517" s="14"/>
      <c r="F517" s="14"/>
    </row>
    <row r="518" spans="2:6">
      <c r="B518" s="14"/>
      <c r="F518" s="14"/>
    </row>
    <row r="519" spans="2:6">
      <c r="B519" s="14"/>
      <c r="F519" s="14"/>
    </row>
    <row r="520" spans="2:6">
      <c r="B520" s="14"/>
      <c r="F520" s="14"/>
    </row>
    <row r="521" spans="2:6">
      <c r="B521" s="14"/>
      <c r="F521" s="14"/>
    </row>
    <row r="522" spans="2:6">
      <c r="B522" s="14"/>
      <c r="F522" s="14"/>
    </row>
    <row r="523" spans="2:6">
      <c r="B523" s="14"/>
      <c r="F523" s="14"/>
    </row>
    <row r="524" spans="2:6">
      <c r="B524" s="14"/>
      <c r="F524" s="14"/>
    </row>
    <row r="525" spans="2:6">
      <c r="B525" s="14"/>
      <c r="F525" s="14"/>
    </row>
    <row r="526" spans="2:6">
      <c r="B526" s="14"/>
      <c r="F526" s="14"/>
    </row>
    <row r="527" spans="2:6">
      <c r="B527" s="14"/>
      <c r="F527" s="14"/>
    </row>
    <row r="528" spans="2:6">
      <c r="B528" s="14"/>
      <c r="F528" s="14"/>
    </row>
    <row r="529" spans="2:6">
      <c r="B529" s="14"/>
      <c r="F529" s="14"/>
    </row>
    <row r="530" spans="2:6">
      <c r="B530" s="14"/>
      <c r="F530" s="14"/>
    </row>
    <row r="531" spans="2:6">
      <c r="B531" s="14"/>
      <c r="F531" s="14"/>
    </row>
    <row r="532" spans="2:6">
      <c r="B532" s="14"/>
      <c r="F532" s="14"/>
    </row>
    <row r="533" spans="2:6">
      <c r="B533" s="14"/>
      <c r="F533" s="14"/>
    </row>
    <row r="534" spans="2:6">
      <c r="B534" s="14"/>
      <c r="F534" s="14"/>
    </row>
    <row r="535" spans="2:6">
      <c r="B535" s="14"/>
      <c r="F535" s="14"/>
    </row>
    <row r="536" spans="2:6">
      <c r="B536" s="14"/>
      <c r="F536" s="14"/>
    </row>
    <row r="537" spans="2:6">
      <c r="B537" s="14"/>
      <c r="F537" s="14"/>
    </row>
    <row r="538" spans="2:6">
      <c r="B538" s="14"/>
      <c r="F538" s="14"/>
    </row>
    <row r="539" spans="2:6">
      <c r="B539" s="14"/>
      <c r="F539" s="14"/>
    </row>
    <row r="540" spans="2:6">
      <c r="B540" s="14"/>
      <c r="F540" s="14"/>
    </row>
    <row r="541" spans="2:6">
      <c r="B541" s="14"/>
      <c r="F541" s="14"/>
    </row>
    <row r="542" spans="2:6">
      <c r="B542" s="14"/>
      <c r="F542" s="14"/>
    </row>
    <row r="543" spans="2:6">
      <c r="B543" s="14"/>
      <c r="F543" s="14"/>
    </row>
    <row r="544" spans="2:6">
      <c r="B544" s="14"/>
      <c r="F544" s="14"/>
    </row>
    <row r="545" spans="2:6">
      <c r="B545" s="14"/>
      <c r="F545" s="14"/>
    </row>
    <row r="546" spans="2:6">
      <c r="B546" s="14"/>
      <c r="F546" s="14"/>
    </row>
    <row r="547" spans="2:6">
      <c r="B547" s="14"/>
      <c r="F547" s="14"/>
    </row>
    <row r="548" spans="2:6">
      <c r="B548" s="14"/>
      <c r="F548" s="14"/>
    </row>
    <row r="549" spans="2:6">
      <c r="B549" s="14"/>
      <c r="F549" s="14"/>
    </row>
    <row r="550" spans="2:6">
      <c r="B550" s="14"/>
      <c r="F550" s="14"/>
    </row>
    <row r="551" spans="2:6">
      <c r="B551" s="14"/>
      <c r="F551" s="14"/>
    </row>
    <row r="552" spans="2:6">
      <c r="B552" s="14"/>
      <c r="F552" s="14"/>
    </row>
    <row r="553" spans="2:6">
      <c r="B553" s="14"/>
      <c r="F553" s="14"/>
    </row>
    <row r="554" spans="2:6">
      <c r="B554" s="14"/>
      <c r="F554" s="14"/>
    </row>
    <row r="555" spans="2:6">
      <c r="B555" s="14"/>
      <c r="F555" s="14"/>
    </row>
    <row r="556" spans="2:6">
      <c r="B556" s="14"/>
      <c r="F556" s="14"/>
    </row>
    <row r="557" spans="2:6">
      <c r="B557" s="14"/>
      <c r="F557" s="14"/>
    </row>
    <row r="558" spans="2:6">
      <c r="B558" s="14"/>
      <c r="F558" s="14"/>
    </row>
    <row r="559" spans="2:6">
      <c r="B559" s="14"/>
      <c r="F559" s="14"/>
    </row>
    <row r="560" spans="2:6">
      <c r="B560" s="14"/>
      <c r="F560" s="14"/>
    </row>
    <row r="561" spans="2:6">
      <c r="B561" s="14"/>
      <c r="F561" s="14"/>
    </row>
    <row r="562" spans="2:6">
      <c r="B562" s="14"/>
      <c r="F562" s="14"/>
    </row>
    <row r="563" spans="2:6">
      <c r="B563" s="14"/>
      <c r="F563" s="14"/>
    </row>
    <row r="564" spans="2:6">
      <c r="B564" s="14"/>
      <c r="F564" s="14"/>
    </row>
    <row r="565" spans="2:6">
      <c r="B565" s="14"/>
      <c r="F565" s="14"/>
    </row>
    <row r="566" spans="2:6">
      <c r="B566" s="14"/>
      <c r="F566" s="14"/>
    </row>
    <row r="567" spans="2:6">
      <c r="B567" s="14"/>
      <c r="F567" s="14"/>
    </row>
    <row r="568" spans="2:6">
      <c r="B568" s="14"/>
      <c r="F568" s="14"/>
    </row>
    <row r="569" spans="2:6">
      <c r="B569" s="14"/>
      <c r="F569" s="14"/>
    </row>
    <row r="570" spans="2:6">
      <c r="B570" s="14"/>
      <c r="F570" s="14"/>
    </row>
    <row r="571" spans="2:6">
      <c r="B571" s="14"/>
      <c r="F571" s="14"/>
    </row>
    <row r="572" spans="2:6">
      <c r="B572" s="14"/>
      <c r="F572" s="14"/>
    </row>
    <row r="573" spans="2:6">
      <c r="B573" s="14"/>
      <c r="F573" s="14"/>
    </row>
    <row r="574" spans="2:6">
      <c r="B574" s="14"/>
      <c r="F574" s="14"/>
    </row>
    <row r="575" spans="2:6">
      <c r="B575" s="14"/>
      <c r="F575" s="14"/>
    </row>
    <row r="576" spans="2:6">
      <c r="B576" s="14"/>
      <c r="F576" s="14"/>
    </row>
    <row r="577" spans="2:6">
      <c r="B577" s="14"/>
      <c r="F577" s="14"/>
    </row>
    <row r="578" spans="2:6">
      <c r="B578" s="14"/>
      <c r="F578" s="14"/>
    </row>
    <row r="579" spans="2:6">
      <c r="B579" s="14"/>
      <c r="F579" s="14"/>
    </row>
    <row r="580" spans="2:6">
      <c r="B580" s="14"/>
      <c r="F580" s="14"/>
    </row>
    <row r="581" spans="2:6">
      <c r="B581" s="14"/>
      <c r="F581" s="14"/>
    </row>
    <row r="582" spans="2:6">
      <c r="B582" s="14"/>
      <c r="F582" s="14"/>
    </row>
    <row r="583" spans="2:6">
      <c r="B583" s="14"/>
      <c r="F583" s="14"/>
    </row>
    <row r="584" spans="2:6">
      <c r="B584" s="14"/>
      <c r="F584" s="14"/>
    </row>
    <row r="585" spans="2:6">
      <c r="B585" s="14"/>
      <c r="F585" s="14"/>
    </row>
    <row r="586" spans="2:6">
      <c r="B586" s="14"/>
      <c r="F586" s="14"/>
    </row>
    <row r="587" spans="2:6">
      <c r="B587" s="14"/>
      <c r="F587" s="14"/>
    </row>
    <row r="588" spans="2:6">
      <c r="B588" s="14"/>
      <c r="F588" s="14"/>
    </row>
    <row r="589" spans="2:6">
      <c r="B589" s="14"/>
      <c r="F589" s="14"/>
    </row>
    <row r="590" spans="2:6">
      <c r="B590" s="14"/>
      <c r="F590" s="14"/>
    </row>
    <row r="591" spans="2:6">
      <c r="B591" s="14"/>
      <c r="F591" s="14"/>
    </row>
    <row r="592" spans="2:6">
      <c r="B592" s="14"/>
      <c r="F592" s="14"/>
    </row>
    <row r="593" spans="2:6">
      <c r="B593" s="14"/>
      <c r="F593" s="14"/>
    </row>
    <row r="594" spans="2:6">
      <c r="B594" s="14"/>
      <c r="F594" s="14"/>
    </row>
    <row r="595" spans="2:6">
      <c r="B595" s="14"/>
      <c r="F595" s="14"/>
    </row>
    <row r="596" spans="2:6">
      <c r="B596" s="14"/>
      <c r="F596" s="14"/>
    </row>
    <row r="597" spans="2:6">
      <c r="B597" s="14"/>
      <c r="F597" s="14"/>
    </row>
    <row r="598" spans="2:6">
      <c r="B598" s="14"/>
      <c r="F598" s="14"/>
    </row>
    <row r="599" spans="2:6">
      <c r="B599" s="14"/>
      <c r="F599" s="14"/>
    </row>
    <row r="600" spans="2:6">
      <c r="B600" s="14"/>
      <c r="F600" s="14"/>
    </row>
    <row r="601" spans="2:6">
      <c r="B601" s="14"/>
      <c r="F601" s="14"/>
    </row>
    <row r="602" spans="2:6">
      <c r="B602" s="14"/>
      <c r="F602" s="14"/>
    </row>
    <row r="603" spans="2:6">
      <c r="B603" s="14"/>
      <c r="F603" s="14"/>
    </row>
    <row r="604" spans="2:6">
      <c r="B604" s="14"/>
      <c r="F604" s="14"/>
    </row>
    <row r="605" spans="2:6">
      <c r="B605" s="14"/>
      <c r="F605" s="14"/>
    </row>
    <row r="606" spans="2:6">
      <c r="B606" s="14"/>
      <c r="F606" s="14"/>
    </row>
    <row r="607" spans="2:6">
      <c r="B607" s="14"/>
      <c r="F607" s="14"/>
    </row>
    <row r="608" spans="2:6">
      <c r="B608" s="14"/>
      <c r="F608" s="14"/>
    </row>
    <row r="609" spans="2:6">
      <c r="B609" s="14"/>
      <c r="F609" s="14"/>
    </row>
    <row r="610" spans="2:6">
      <c r="B610" s="14"/>
      <c r="F610" s="14"/>
    </row>
    <row r="611" spans="2:6">
      <c r="B611" s="14"/>
      <c r="F611" s="14"/>
    </row>
    <row r="612" spans="2:6">
      <c r="B612" s="14"/>
      <c r="F612" s="14"/>
    </row>
    <row r="613" spans="2:6">
      <c r="B613" s="14"/>
      <c r="F613" s="14"/>
    </row>
    <row r="614" spans="2:6">
      <c r="B614" s="14"/>
      <c r="F614" s="14"/>
    </row>
    <row r="615" spans="2:6">
      <c r="B615" s="14"/>
      <c r="F615" s="14"/>
    </row>
    <row r="616" spans="2:6">
      <c r="B616" s="14"/>
      <c r="F616" s="14"/>
    </row>
    <row r="617" spans="2:6">
      <c r="B617" s="14"/>
      <c r="F617" s="14"/>
    </row>
    <row r="618" spans="2:6">
      <c r="B618" s="14"/>
      <c r="F618" s="14"/>
    </row>
    <row r="619" spans="2:6">
      <c r="B619" s="14"/>
      <c r="F619" s="14"/>
    </row>
    <row r="620" spans="2:6">
      <c r="B620" s="14"/>
      <c r="F620" s="14"/>
    </row>
    <row r="621" spans="2:6">
      <c r="B621" s="14"/>
      <c r="F621" s="14"/>
    </row>
    <row r="622" spans="2:6">
      <c r="B622" s="14"/>
      <c r="F622" s="14"/>
    </row>
    <row r="623" spans="2:6">
      <c r="B623" s="14"/>
      <c r="F623" s="14"/>
    </row>
    <row r="624" spans="2:6">
      <c r="B624" s="14"/>
      <c r="F624" s="14"/>
    </row>
    <row r="625" spans="2:6">
      <c r="B625" s="14"/>
      <c r="F625" s="14"/>
    </row>
    <row r="626" spans="2:6">
      <c r="B626" s="14"/>
      <c r="F626" s="14"/>
    </row>
    <row r="627" spans="2:6">
      <c r="B627" s="14"/>
      <c r="F627" s="14"/>
    </row>
    <row r="628" spans="2:6">
      <c r="B628" s="14"/>
      <c r="F628" s="14"/>
    </row>
    <row r="629" spans="2:6">
      <c r="B629" s="14"/>
      <c r="F629" s="14"/>
    </row>
    <row r="630" spans="2:6">
      <c r="B630" s="14"/>
      <c r="F630" s="14"/>
    </row>
    <row r="631" spans="2:6">
      <c r="B631" s="14"/>
      <c r="F631" s="14"/>
    </row>
    <row r="632" spans="2:6">
      <c r="B632" s="14"/>
      <c r="F632" s="14"/>
    </row>
    <row r="633" spans="2:6">
      <c r="B633" s="14"/>
      <c r="F633" s="14"/>
    </row>
    <row r="634" spans="2:6">
      <c r="B634" s="14"/>
      <c r="F634" s="14"/>
    </row>
    <row r="635" spans="2:6">
      <c r="B635" s="14"/>
      <c r="F635" s="14"/>
    </row>
    <row r="636" spans="2:6">
      <c r="B636" s="14"/>
      <c r="F636" s="14"/>
    </row>
    <row r="637" spans="2:6">
      <c r="B637" s="14"/>
      <c r="F637" s="14"/>
    </row>
    <row r="638" spans="2:6">
      <c r="B638" s="14"/>
      <c r="F638" s="14"/>
    </row>
    <row r="639" spans="2:6">
      <c r="B639" s="14"/>
      <c r="F639" s="14"/>
    </row>
    <row r="640" spans="2:6">
      <c r="B640" s="14"/>
      <c r="F640" s="14"/>
    </row>
    <row r="641" spans="2:6">
      <c r="B641" s="14"/>
      <c r="F641" s="14"/>
    </row>
    <row r="642" spans="2:6">
      <c r="B642" s="14"/>
      <c r="F642" s="14"/>
    </row>
    <row r="643" spans="2:6">
      <c r="B643" s="14"/>
      <c r="F643" s="14"/>
    </row>
    <row r="644" spans="2:6">
      <c r="B644" s="14"/>
      <c r="F644" s="14"/>
    </row>
    <row r="645" spans="2:6">
      <c r="B645" s="14"/>
      <c r="F645" s="14"/>
    </row>
    <row r="646" spans="2:6">
      <c r="B646" s="14"/>
      <c r="F646" s="14"/>
    </row>
    <row r="647" spans="2:6">
      <c r="B647" s="14"/>
      <c r="F647" s="14"/>
    </row>
    <row r="648" spans="2:6">
      <c r="B648" s="14"/>
      <c r="F648" s="14"/>
    </row>
    <row r="649" spans="2:6">
      <c r="B649" s="14"/>
      <c r="F649" s="14"/>
    </row>
    <row r="650" spans="2:6">
      <c r="B650" s="14"/>
      <c r="F650" s="14"/>
    </row>
    <row r="651" spans="2:6">
      <c r="B651" s="14"/>
      <c r="F651" s="14"/>
    </row>
    <row r="652" spans="2:6">
      <c r="B652" s="14"/>
      <c r="F652" s="14"/>
    </row>
    <row r="653" spans="2:6">
      <c r="B653" s="14"/>
      <c r="F653" s="14"/>
    </row>
    <row r="654" spans="2:6">
      <c r="B654" s="14"/>
      <c r="F654" s="14"/>
    </row>
    <row r="655" spans="2:6">
      <c r="B655" s="14"/>
      <c r="F655" s="14"/>
    </row>
    <row r="656" spans="2:6">
      <c r="B656" s="14"/>
      <c r="F656" s="14"/>
    </row>
    <row r="657" spans="2:6">
      <c r="B657" s="14"/>
      <c r="F657" s="14"/>
    </row>
    <row r="658" spans="2:6">
      <c r="B658" s="14"/>
      <c r="F658" s="14"/>
    </row>
    <row r="659" spans="2:6">
      <c r="B659" s="14"/>
      <c r="F659" s="14"/>
    </row>
    <row r="660" spans="2:6">
      <c r="B660" s="14"/>
      <c r="F660" s="14"/>
    </row>
    <row r="661" spans="2:6">
      <c r="B661" s="14"/>
      <c r="F661" s="14"/>
    </row>
    <row r="662" spans="2:6">
      <c r="B662" s="14"/>
      <c r="F662" s="14"/>
    </row>
    <row r="663" spans="2:6">
      <c r="B663" s="14"/>
      <c r="F663" s="14"/>
    </row>
    <row r="664" spans="2:6">
      <c r="B664" s="14"/>
      <c r="F664" s="14"/>
    </row>
    <row r="665" spans="2:6">
      <c r="B665" s="14"/>
      <c r="F665" s="14"/>
    </row>
    <row r="666" spans="2:6">
      <c r="B666" s="14"/>
      <c r="F666" s="14"/>
    </row>
    <row r="667" spans="2:6">
      <c r="B667" s="14"/>
      <c r="F667" s="14"/>
    </row>
    <row r="668" spans="2:6">
      <c r="B668" s="14"/>
      <c r="F668" s="14"/>
    </row>
    <row r="669" spans="2:6">
      <c r="B669" s="14"/>
      <c r="F669" s="14"/>
    </row>
    <row r="670" spans="2:6">
      <c r="B670" s="14"/>
      <c r="F670" s="14"/>
    </row>
    <row r="671" spans="2:6">
      <c r="B671" s="14"/>
      <c r="F671" s="14"/>
    </row>
    <row r="672" spans="2:6">
      <c r="B672" s="14"/>
      <c r="F672" s="14"/>
    </row>
    <row r="673" spans="2:6">
      <c r="B673" s="14"/>
      <c r="F673" s="14"/>
    </row>
    <row r="674" spans="2:6">
      <c r="B674" s="14"/>
      <c r="F674" s="14"/>
    </row>
    <row r="675" spans="2:6">
      <c r="B675" s="14"/>
      <c r="F675" s="14"/>
    </row>
    <row r="676" spans="2:6">
      <c r="B676" s="14"/>
      <c r="F676" s="14"/>
    </row>
    <row r="677" spans="2:6">
      <c r="B677" s="14"/>
      <c r="F677" s="14"/>
    </row>
    <row r="678" spans="2:6">
      <c r="B678" s="14"/>
      <c r="F678" s="14"/>
    </row>
    <row r="679" spans="2:6">
      <c r="B679" s="14"/>
      <c r="F679" s="14"/>
    </row>
    <row r="680" spans="2:6">
      <c r="B680" s="14"/>
      <c r="F680" s="14"/>
    </row>
    <row r="681" spans="2:6">
      <c r="B681" s="14"/>
      <c r="F681" s="14"/>
    </row>
    <row r="682" spans="2:6">
      <c r="B682" s="14"/>
      <c r="F682" s="14"/>
    </row>
    <row r="683" spans="2:6">
      <c r="B683" s="14"/>
      <c r="F683" s="14"/>
    </row>
    <row r="684" spans="2:6">
      <c r="B684" s="14"/>
      <c r="F684" s="14"/>
    </row>
    <row r="685" spans="2:6">
      <c r="B685" s="14"/>
      <c r="F685" s="14"/>
    </row>
    <row r="686" spans="2:6">
      <c r="B686" s="14"/>
      <c r="F686" s="14"/>
    </row>
    <row r="687" spans="2:6">
      <c r="B687" s="14"/>
      <c r="F687" s="14"/>
    </row>
    <row r="688" spans="2:6">
      <c r="B688" s="14"/>
      <c r="F688" s="14"/>
    </row>
    <row r="689" spans="2:6">
      <c r="B689" s="14"/>
      <c r="F689" s="14"/>
    </row>
    <row r="690" spans="2:6">
      <c r="B690" s="14"/>
      <c r="F690" s="14"/>
    </row>
    <row r="691" spans="2:6">
      <c r="B691" s="14"/>
      <c r="F691" s="14"/>
    </row>
    <row r="692" spans="2:6">
      <c r="B692" s="14"/>
      <c r="F692" s="14"/>
    </row>
    <row r="693" spans="2:6">
      <c r="B693" s="14"/>
      <c r="F693" s="14"/>
    </row>
    <row r="694" spans="2:6">
      <c r="B694" s="14"/>
      <c r="F694" s="14"/>
    </row>
    <row r="695" spans="2:6">
      <c r="B695" s="14"/>
      <c r="F695" s="14"/>
    </row>
    <row r="696" spans="2:6">
      <c r="B696" s="14"/>
      <c r="F696" s="14"/>
    </row>
    <row r="697" spans="2:6">
      <c r="B697" s="14"/>
      <c r="F697" s="14"/>
    </row>
    <row r="698" spans="2:6">
      <c r="B698" s="14"/>
      <c r="F698" s="14"/>
    </row>
    <row r="699" spans="2:6">
      <c r="B699" s="14"/>
      <c r="F699" s="14"/>
    </row>
    <row r="700" spans="2:6">
      <c r="B700" s="14"/>
      <c r="F700" s="14"/>
    </row>
    <row r="701" spans="2:6">
      <c r="B701" s="14"/>
      <c r="F701" s="14"/>
    </row>
    <row r="702" spans="2:6">
      <c r="B702" s="14"/>
      <c r="F702" s="14"/>
    </row>
    <row r="703" spans="2:6">
      <c r="B703" s="14"/>
      <c r="F703" s="14"/>
    </row>
    <row r="704" spans="2:6">
      <c r="B704" s="14"/>
      <c r="F704" s="14"/>
    </row>
    <row r="705" spans="2:6">
      <c r="B705" s="14"/>
      <c r="F705" s="14"/>
    </row>
    <row r="706" spans="2:6">
      <c r="B706" s="14"/>
      <c r="F706" s="14"/>
    </row>
    <row r="707" spans="2:6">
      <c r="B707" s="14"/>
      <c r="F707" s="14"/>
    </row>
    <row r="708" spans="2:6">
      <c r="B708" s="14"/>
      <c r="F708" s="14"/>
    </row>
    <row r="709" spans="2:6">
      <c r="B709" s="14"/>
      <c r="F709" s="14"/>
    </row>
    <row r="710" spans="2:6">
      <c r="B710" s="14"/>
      <c r="F710" s="14"/>
    </row>
    <row r="711" spans="2:6">
      <c r="B711" s="14"/>
      <c r="F711" s="14"/>
    </row>
    <row r="712" spans="2:6">
      <c r="B712" s="14"/>
      <c r="F712" s="14"/>
    </row>
    <row r="713" spans="2:6">
      <c r="B713" s="14"/>
      <c r="F713" s="14"/>
    </row>
    <row r="714" spans="2:6">
      <c r="B714" s="14"/>
      <c r="F714" s="14"/>
    </row>
    <row r="715" spans="2:6">
      <c r="B715" s="14"/>
      <c r="F715" s="14"/>
    </row>
    <row r="716" spans="2:6">
      <c r="B716" s="14"/>
      <c r="F716" s="14"/>
    </row>
    <row r="717" spans="2:6">
      <c r="B717" s="14"/>
      <c r="F717" s="14"/>
    </row>
    <row r="718" spans="2:6">
      <c r="B718" s="14"/>
      <c r="F718" s="14"/>
    </row>
    <row r="719" spans="2:6">
      <c r="B719" s="14"/>
      <c r="F719" s="14"/>
    </row>
    <row r="720" spans="2:6">
      <c r="B720" s="14"/>
      <c r="F720" s="14"/>
    </row>
    <row r="721" spans="2:6">
      <c r="B721" s="14"/>
      <c r="F721" s="14"/>
    </row>
    <row r="722" spans="2:6">
      <c r="B722" s="14"/>
      <c r="F722" s="14"/>
    </row>
    <row r="723" spans="2:6">
      <c r="B723" s="14"/>
      <c r="F723" s="14"/>
    </row>
    <row r="724" spans="2:6">
      <c r="B724" s="14"/>
      <c r="F724" s="14"/>
    </row>
    <row r="725" spans="2:6">
      <c r="B725" s="14"/>
      <c r="F725" s="14"/>
    </row>
    <row r="726" spans="2:6">
      <c r="B726" s="14"/>
      <c r="F726" s="14"/>
    </row>
    <row r="727" spans="2:6">
      <c r="B727" s="14"/>
      <c r="F727" s="14"/>
    </row>
    <row r="728" spans="2:6">
      <c r="B728" s="14"/>
      <c r="F728" s="14"/>
    </row>
    <row r="729" spans="2:6">
      <c r="B729" s="14"/>
      <c r="F729" s="14"/>
    </row>
    <row r="730" spans="2:6">
      <c r="B730" s="14"/>
      <c r="F730" s="14"/>
    </row>
    <row r="731" spans="2:6">
      <c r="B731" s="14"/>
      <c r="F731" s="14"/>
    </row>
    <row r="732" spans="2:6">
      <c r="B732" s="14"/>
      <c r="F732" s="14"/>
    </row>
    <row r="733" spans="2:6">
      <c r="B733" s="14"/>
      <c r="F733" s="14"/>
    </row>
    <row r="734" spans="2:6">
      <c r="B734" s="14"/>
      <c r="F734" s="14"/>
    </row>
    <row r="735" spans="2:6">
      <c r="B735" s="14"/>
      <c r="F735" s="14"/>
    </row>
    <row r="736" spans="2:6">
      <c r="B736" s="14"/>
      <c r="F736" s="14"/>
    </row>
    <row r="737" spans="2:6">
      <c r="B737" s="14"/>
      <c r="F737" s="14"/>
    </row>
    <row r="738" spans="2:6">
      <c r="B738" s="14"/>
      <c r="F738" s="14"/>
    </row>
    <row r="739" spans="2:6">
      <c r="B739" s="14"/>
      <c r="F739" s="14"/>
    </row>
    <row r="740" spans="2:6">
      <c r="B740" s="14"/>
      <c r="F740" s="14"/>
    </row>
    <row r="741" spans="2:6">
      <c r="B741" s="14"/>
      <c r="F741" s="14"/>
    </row>
    <row r="742" spans="2:6">
      <c r="B742" s="14"/>
      <c r="F742" s="14"/>
    </row>
    <row r="743" spans="2:6">
      <c r="B743" s="14"/>
      <c r="F743" s="14"/>
    </row>
    <row r="744" spans="2:6">
      <c r="B744" s="14"/>
      <c r="F744" s="14"/>
    </row>
    <row r="745" spans="2:6">
      <c r="B745" s="14"/>
      <c r="F745" s="14"/>
    </row>
    <row r="746" spans="2:6">
      <c r="B746" s="14"/>
      <c r="F746" s="14"/>
    </row>
    <row r="747" spans="2:6">
      <c r="B747" s="14"/>
      <c r="F747" s="14"/>
    </row>
    <row r="748" spans="2:6">
      <c r="B748" s="14"/>
      <c r="F748" s="14"/>
    </row>
    <row r="749" spans="2:6">
      <c r="B749" s="14"/>
      <c r="F749" s="14"/>
    </row>
    <row r="750" spans="2:6">
      <c r="B750" s="14"/>
      <c r="F750" s="14"/>
    </row>
    <row r="751" spans="2:6">
      <c r="B751" s="14"/>
      <c r="F751" s="14"/>
    </row>
    <row r="752" spans="2:6">
      <c r="B752" s="14"/>
      <c r="F752" s="14"/>
    </row>
    <row r="753" spans="2:6">
      <c r="B753" s="14"/>
      <c r="F753" s="14"/>
    </row>
    <row r="754" spans="2:6">
      <c r="B754" s="14"/>
      <c r="F754" s="14"/>
    </row>
    <row r="755" spans="2:6">
      <c r="B755" s="14"/>
      <c r="F755" s="14"/>
    </row>
    <row r="756" spans="2:6">
      <c r="B756" s="14"/>
      <c r="F756" s="14"/>
    </row>
    <row r="757" spans="2:6">
      <c r="B757" s="14"/>
      <c r="F757" s="14"/>
    </row>
    <row r="758" spans="2:6">
      <c r="B758" s="14"/>
      <c r="F758" s="14"/>
    </row>
    <row r="759" spans="2:6">
      <c r="B759" s="14"/>
      <c r="F759" s="14"/>
    </row>
    <row r="760" spans="2:6">
      <c r="B760" s="14"/>
      <c r="F760" s="14"/>
    </row>
    <row r="761" spans="2:6">
      <c r="B761" s="14"/>
      <c r="F761" s="14"/>
    </row>
    <row r="762" spans="2:6">
      <c r="B762" s="14"/>
      <c r="F762" s="14"/>
    </row>
    <row r="763" spans="2:6">
      <c r="B763" s="14"/>
      <c r="F763" s="14"/>
    </row>
    <row r="764" spans="2:6">
      <c r="B764" s="14"/>
      <c r="F764" s="14"/>
    </row>
    <row r="765" spans="2:6">
      <c r="B765" s="14"/>
      <c r="F765" s="14"/>
    </row>
    <row r="766" spans="2:6">
      <c r="B766" s="14"/>
      <c r="F766" s="14"/>
    </row>
    <row r="767" spans="2:6">
      <c r="B767" s="14"/>
      <c r="F767" s="14"/>
    </row>
    <row r="768" spans="2:6">
      <c r="B768" s="14"/>
      <c r="F768" s="14"/>
    </row>
    <row r="769" spans="2:6">
      <c r="B769" s="14"/>
      <c r="F769" s="14"/>
    </row>
    <row r="770" spans="2:6">
      <c r="B770" s="14"/>
      <c r="F770" s="14"/>
    </row>
    <row r="771" spans="2:6">
      <c r="B771" s="14"/>
      <c r="F771" s="14"/>
    </row>
    <row r="772" spans="2:6">
      <c r="B772" s="14"/>
      <c r="F772" s="14"/>
    </row>
    <row r="773" spans="2:6">
      <c r="B773" s="14"/>
      <c r="F773" s="14"/>
    </row>
    <row r="774" spans="2:6">
      <c r="B774" s="14"/>
      <c r="F774" s="14"/>
    </row>
    <row r="775" spans="2:6">
      <c r="B775" s="14"/>
      <c r="F775" s="14"/>
    </row>
    <row r="776" spans="2:6">
      <c r="B776" s="14"/>
      <c r="F776" s="14"/>
    </row>
    <row r="777" spans="2:6">
      <c r="B777" s="14"/>
      <c r="F777" s="14"/>
    </row>
    <row r="778" spans="2:6">
      <c r="B778" s="14"/>
      <c r="F778" s="14"/>
    </row>
    <row r="779" spans="2:6">
      <c r="B779" s="14"/>
      <c r="F779" s="14"/>
    </row>
    <row r="780" spans="2:6">
      <c r="B780" s="14"/>
      <c r="F780" s="14"/>
    </row>
    <row r="781" spans="2:6">
      <c r="B781" s="14"/>
      <c r="F781" s="14"/>
    </row>
    <row r="782" spans="2:6">
      <c r="B782" s="14"/>
      <c r="F782" s="14"/>
    </row>
    <row r="783" spans="2:6">
      <c r="B783" s="14"/>
      <c r="F783" s="14"/>
    </row>
    <row r="784" spans="2:6">
      <c r="B784" s="14"/>
      <c r="F784" s="14"/>
    </row>
    <row r="785" spans="2:6">
      <c r="B785" s="14"/>
      <c r="F785" s="14"/>
    </row>
    <row r="786" spans="2:6">
      <c r="B786" s="14"/>
      <c r="F786" s="14"/>
    </row>
    <row r="787" spans="2:6">
      <c r="B787" s="14"/>
      <c r="F787" s="14"/>
    </row>
    <row r="788" spans="2:6">
      <c r="B788" s="14"/>
      <c r="F788" s="14"/>
    </row>
    <row r="789" spans="2:6">
      <c r="B789" s="14"/>
      <c r="F789" s="14"/>
    </row>
    <row r="790" spans="2:6">
      <c r="B790" s="14"/>
      <c r="F790" s="14"/>
    </row>
    <row r="791" spans="2:6">
      <c r="B791" s="14"/>
      <c r="F791" s="14"/>
    </row>
    <row r="792" spans="2:6">
      <c r="B792" s="14"/>
      <c r="F792" s="14"/>
    </row>
    <row r="793" spans="2:6">
      <c r="B793" s="14"/>
      <c r="F793" s="14"/>
    </row>
    <row r="794" spans="2:6">
      <c r="B794" s="14"/>
      <c r="F794" s="14"/>
    </row>
    <row r="795" spans="2:6">
      <c r="B795" s="14"/>
      <c r="F795" s="14"/>
    </row>
    <row r="796" spans="2:6">
      <c r="B796" s="14"/>
      <c r="F796" s="14"/>
    </row>
    <row r="797" spans="2:6">
      <c r="B797" s="14"/>
      <c r="F797" s="14"/>
    </row>
    <row r="798" spans="2:6">
      <c r="B798" s="14"/>
      <c r="F798" s="14"/>
    </row>
    <row r="799" spans="2:6">
      <c r="B799" s="14"/>
      <c r="F799" s="14"/>
    </row>
    <row r="800" spans="2:6">
      <c r="B800" s="14"/>
      <c r="F800" s="14"/>
    </row>
    <row r="801" spans="2:6">
      <c r="B801" s="14"/>
      <c r="F801" s="14"/>
    </row>
    <row r="802" spans="2:6">
      <c r="B802" s="14"/>
      <c r="F802" s="14"/>
    </row>
    <row r="803" spans="2:6">
      <c r="B803" s="14"/>
      <c r="F803" s="14"/>
    </row>
    <row r="804" spans="2:6">
      <c r="B804" s="14"/>
      <c r="F804" s="14"/>
    </row>
    <row r="805" spans="2:6">
      <c r="B805" s="14"/>
      <c r="F805" s="14"/>
    </row>
    <row r="806" spans="2:6">
      <c r="B806" s="14"/>
      <c r="F806" s="14"/>
    </row>
    <row r="807" spans="2:6">
      <c r="B807" s="14"/>
      <c r="F807" s="14"/>
    </row>
    <row r="808" spans="2:6">
      <c r="B808" s="14"/>
      <c r="F808" s="14"/>
    </row>
    <row r="809" spans="2:6">
      <c r="B809" s="14"/>
      <c r="F809" s="14"/>
    </row>
    <row r="810" spans="2:6">
      <c r="B810" s="14"/>
      <c r="F810" s="14"/>
    </row>
    <row r="811" spans="2:6">
      <c r="B811" s="14"/>
      <c r="F811" s="14"/>
    </row>
    <row r="812" spans="2:6">
      <c r="B812" s="14"/>
      <c r="F812" s="14"/>
    </row>
    <row r="813" spans="2:6">
      <c r="B813" s="14"/>
      <c r="F813" s="14"/>
    </row>
    <row r="814" spans="2:6">
      <c r="B814" s="14"/>
      <c r="F814" s="14"/>
    </row>
    <row r="815" spans="2:6">
      <c r="B815" s="14"/>
      <c r="F815" s="14"/>
    </row>
    <row r="816" spans="2:6">
      <c r="B816" s="14"/>
      <c r="F816" s="14"/>
    </row>
    <row r="817" spans="2:6">
      <c r="B817" s="14"/>
      <c r="F817" s="14"/>
    </row>
    <row r="818" spans="2:6">
      <c r="B818" s="14"/>
      <c r="F818" s="14"/>
    </row>
    <row r="819" spans="2:6">
      <c r="B819" s="14"/>
      <c r="F819" s="14"/>
    </row>
    <row r="820" spans="2:6">
      <c r="B820" s="14"/>
      <c r="F820" s="14"/>
    </row>
    <row r="821" spans="2:6">
      <c r="B821" s="14"/>
      <c r="F821" s="14"/>
    </row>
    <row r="822" spans="2:6">
      <c r="B822" s="14"/>
      <c r="F822" s="14"/>
    </row>
    <row r="823" spans="2:6">
      <c r="B823" s="14"/>
      <c r="F823" s="14"/>
    </row>
    <row r="824" spans="2:6">
      <c r="B824" s="14"/>
      <c r="F824" s="14"/>
    </row>
    <row r="825" spans="2:6">
      <c r="B825" s="14"/>
      <c r="F825" s="14"/>
    </row>
    <row r="826" spans="2:6">
      <c r="B826" s="14"/>
      <c r="F826" s="14"/>
    </row>
    <row r="827" spans="2:6">
      <c r="B827" s="14"/>
      <c r="F827" s="14"/>
    </row>
    <row r="828" spans="2:6">
      <c r="B828" s="14"/>
      <c r="F828" s="14"/>
    </row>
  </sheetData>
  <phoneticPr fontId="8" type="noConversion"/>
  <hyperlinks>
    <hyperlink ref="A3" r:id="rId1" xr:uid="{00000000-0004-0000-0100-000000000000}"/>
    <hyperlink ref="P11" r:id="rId2" display="http://www.konkoly.hu/cgi-bin/IBVS?46" xr:uid="{00000000-0004-0000-0100-000001000000}"/>
    <hyperlink ref="P55" r:id="rId3" display="http://www.bav-astro.de/sfs/BAVM_link.php?BAVMnr=158" xr:uid="{00000000-0004-0000-0100-000002000000}"/>
    <hyperlink ref="P57" r:id="rId4" display="http://var.astro.cz/oejv/issues/oejv0003.pdf" xr:uid="{00000000-0004-0000-0100-000003000000}"/>
    <hyperlink ref="P58" r:id="rId5" display="http://www.bav-astro.de/sfs/BAVM_link.php?BAVMnr=173" xr:uid="{00000000-0004-0000-0100-000004000000}"/>
    <hyperlink ref="P59" r:id="rId6" display="http://www.konkoly.hu/cgi-bin/IBVS?5653" xr:uid="{00000000-0004-0000-0100-000005000000}"/>
    <hyperlink ref="P60" r:id="rId7" display="http://www.bav-astro.de/sfs/BAVM_link.php?BAVMnr=173" xr:uid="{00000000-0004-0000-0100-000006000000}"/>
    <hyperlink ref="P61" r:id="rId8" display="http://www.bav-astro.de/sfs/BAVM_link.php?BAVMnr=178" xr:uid="{00000000-0004-0000-0100-000007000000}"/>
    <hyperlink ref="P121" r:id="rId9" display="http://var.astro.cz/oejv/issues/oejv0107.pdf" xr:uid="{00000000-0004-0000-0100-000008000000}"/>
    <hyperlink ref="P62" r:id="rId10" display="http://www.aavso.org/sites/default/files/jaavso/v36n2/171.pdf" xr:uid="{00000000-0004-0000-0100-000009000000}"/>
    <hyperlink ref="P64" r:id="rId11" display="http://www.konkoly.hu/cgi-bin/IBVS?5920" xr:uid="{00000000-0004-0000-0100-00000A000000}"/>
    <hyperlink ref="P124" r:id="rId12" display="http://var.astro.cz/oejv/issues/oejv0137.pdf" xr:uid="{00000000-0004-0000-0100-00000B000000}"/>
    <hyperlink ref="P67" r:id="rId13" display="http://var.astro.cz/oejv/issues/oejv0160.pdf" xr:uid="{00000000-0004-0000-0100-00000C000000}"/>
    <hyperlink ref="P68" r:id="rId14" display="http://var.astro.cz/oejv/issues/oejv0160.pdf" xr:uid="{00000000-0004-0000-0100-00000D000000}"/>
    <hyperlink ref="P69" r:id="rId15" display="http://var.astro.cz/oejv/issues/oejv0160.pdf" xr:uid="{00000000-0004-0000-0100-00000E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2024-01-13T06:41:57Z</dcterms:modified>
</cp:coreProperties>
</file>