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A3882FF0-37F4-4A15-9CBE-52BA9577BB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4" r:id="rId1"/>
    <sheet name="BAV" sheetId="5" r:id="rId2"/>
    <sheet name="A (old)" sheetId="3" r:id="rId3"/>
    <sheet name="A (old2)" sheetId="1" r:id="rId4"/>
  </sheets>
  <calcPr calcId="181029"/>
</workbook>
</file>

<file path=xl/calcChain.xml><?xml version="1.0" encoding="utf-8"?>
<calcChain xmlns="http://schemas.openxmlformats.org/spreadsheetml/2006/main">
  <c r="E104" i="4" l="1"/>
  <c r="F104" i="4" s="1"/>
  <c r="G104" i="4" s="1"/>
  <c r="K104" i="4" s="1"/>
  <c r="Q104" i="4"/>
  <c r="E105" i="4"/>
  <c r="F105" i="4" s="1"/>
  <c r="G105" i="4" s="1"/>
  <c r="K105" i="4" s="1"/>
  <c r="Q105" i="4"/>
  <c r="E106" i="4"/>
  <c r="F106" i="4"/>
  <c r="G106" i="4"/>
  <c r="K106" i="4" s="1"/>
  <c r="Q106" i="4"/>
  <c r="E101" i="4"/>
  <c r="F101" i="4"/>
  <c r="G101" i="4"/>
  <c r="K101" i="4"/>
  <c r="E102" i="4"/>
  <c r="F102" i="4"/>
  <c r="G102" i="4"/>
  <c r="K102" i="4"/>
  <c r="E103" i="4"/>
  <c r="F103" i="4"/>
  <c r="G103" i="4"/>
  <c r="K103" i="4"/>
  <c r="Q101" i="4"/>
  <c r="Q102" i="4"/>
  <c r="Q103" i="4"/>
  <c r="E98" i="4"/>
  <c r="F98" i="4"/>
  <c r="G98" i="4"/>
  <c r="K98" i="4"/>
  <c r="E81" i="4"/>
  <c r="F81" i="4"/>
  <c r="G81" i="4"/>
  <c r="K81" i="4"/>
  <c r="E82" i="4"/>
  <c r="F82" i="4"/>
  <c r="G82" i="4"/>
  <c r="K82" i="4"/>
  <c r="E83" i="4"/>
  <c r="F83" i="4"/>
  <c r="G83" i="4"/>
  <c r="K83" i="4"/>
  <c r="E84" i="4"/>
  <c r="F84" i="4"/>
  <c r="G84" i="4"/>
  <c r="J84" i="4"/>
  <c r="E85" i="4"/>
  <c r="F85" i="4"/>
  <c r="G85" i="4"/>
  <c r="J85" i="4"/>
  <c r="E86" i="4"/>
  <c r="F86" i="4"/>
  <c r="G86" i="4"/>
  <c r="J86" i="4"/>
  <c r="E87" i="4"/>
  <c r="F87" i="4"/>
  <c r="G87" i="4"/>
  <c r="J87" i="4"/>
  <c r="E88" i="4"/>
  <c r="F88" i="4"/>
  <c r="G88" i="4"/>
  <c r="K88" i="4"/>
  <c r="E89" i="4"/>
  <c r="F89" i="4"/>
  <c r="G89" i="4"/>
  <c r="K89" i="4"/>
  <c r="E90" i="4"/>
  <c r="F90" i="4"/>
  <c r="G90" i="4"/>
  <c r="K90" i="4"/>
  <c r="E91" i="4"/>
  <c r="F91" i="4"/>
  <c r="G91" i="4"/>
  <c r="K91" i="4"/>
  <c r="E92" i="4"/>
  <c r="F92" i="4"/>
  <c r="G92" i="4"/>
  <c r="K92" i="4"/>
  <c r="E93" i="4"/>
  <c r="F93" i="4"/>
  <c r="G93" i="4"/>
  <c r="K93" i="4"/>
  <c r="E94" i="4"/>
  <c r="F94" i="4"/>
  <c r="G94" i="4"/>
  <c r="K94" i="4"/>
  <c r="E95" i="4"/>
  <c r="F95" i="4"/>
  <c r="G95" i="4"/>
  <c r="K95" i="4"/>
  <c r="E96" i="4"/>
  <c r="F96" i="4"/>
  <c r="G96" i="4"/>
  <c r="K96" i="4"/>
  <c r="E97" i="4"/>
  <c r="F97" i="4"/>
  <c r="G97" i="4"/>
  <c r="K97" i="4"/>
  <c r="E99" i="4"/>
  <c r="F99" i="4"/>
  <c r="G99" i="4"/>
  <c r="K99" i="4"/>
  <c r="E100" i="4"/>
  <c r="F100" i="4"/>
  <c r="G100" i="4"/>
  <c r="K100" i="4"/>
  <c r="Q98" i="4"/>
  <c r="E21" i="4"/>
  <c r="F21" i="4"/>
  <c r="G21" i="4"/>
  <c r="K21" i="4"/>
  <c r="E22" i="4"/>
  <c r="F22" i="4"/>
  <c r="G22" i="4"/>
  <c r="K22" i="4"/>
  <c r="E23" i="4"/>
  <c r="F23" i="4"/>
  <c r="G23" i="4"/>
  <c r="J23" i="4"/>
  <c r="E24" i="4"/>
  <c r="F24" i="4"/>
  <c r="G24" i="4"/>
  <c r="J24" i="4"/>
  <c r="E25" i="4"/>
  <c r="F25" i="4"/>
  <c r="G25" i="4"/>
  <c r="I25" i="4"/>
  <c r="E26" i="4"/>
  <c r="F26" i="4"/>
  <c r="G26" i="4"/>
  <c r="E27" i="4"/>
  <c r="F27" i="4"/>
  <c r="G27" i="4"/>
  <c r="J27" i="4"/>
  <c r="E28" i="4"/>
  <c r="F28" i="4"/>
  <c r="G28" i="4"/>
  <c r="J28" i="4"/>
  <c r="E29" i="4"/>
  <c r="F29" i="4"/>
  <c r="G29" i="4"/>
  <c r="J29" i="4"/>
  <c r="E30" i="4"/>
  <c r="F30" i="4"/>
  <c r="G30" i="4"/>
  <c r="I30" i="4"/>
  <c r="E31" i="4"/>
  <c r="F31" i="4"/>
  <c r="G31" i="4"/>
  <c r="K31" i="4"/>
  <c r="E32" i="4"/>
  <c r="F32" i="4"/>
  <c r="G32" i="4"/>
  <c r="K32" i="4"/>
  <c r="E33" i="4"/>
  <c r="F33" i="4"/>
  <c r="G33" i="4"/>
  <c r="K33" i="4"/>
  <c r="E34" i="4"/>
  <c r="F34" i="4"/>
  <c r="G34" i="4"/>
  <c r="K34" i="4"/>
  <c r="E35" i="4"/>
  <c r="F35" i="4"/>
  <c r="G35" i="4"/>
  <c r="K35" i="4"/>
  <c r="E36" i="4"/>
  <c r="F36" i="4"/>
  <c r="G36" i="4"/>
  <c r="J36" i="4"/>
  <c r="E37" i="4"/>
  <c r="F37" i="4"/>
  <c r="G37" i="4"/>
  <c r="K37" i="4"/>
  <c r="E38" i="4"/>
  <c r="F38" i="4"/>
  <c r="G38" i="4"/>
  <c r="K38" i="4"/>
  <c r="E39" i="4"/>
  <c r="F39" i="4"/>
  <c r="G39" i="4"/>
  <c r="K39" i="4"/>
  <c r="E40" i="4"/>
  <c r="F40" i="4"/>
  <c r="G40" i="4"/>
  <c r="K40" i="4"/>
  <c r="E41" i="4"/>
  <c r="F41" i="4"/>
  <c r="G41" i="4"/>
  <c r="K41" i="4"/>
  <c r="E42" i="4"/>
  <c r="F42" i="4"/>
  <c r="G42" i="4"/>
  <c r="K42" i="4"/>
  <c r="E43" i="4"/>
  <c r="F43" i="4"/>
  <c r="G43" i="4"/>
  <c r="K43" i="4"/>
  <c r="E44" i="4"/>
  <c r="F44" i="4"/>
  <c r="G44" i="4"/>
  <c r="K44" i="4"/>
  <c r="E45" i="4"/>
  <c r="F45" i="4"/>
  <c r="G45" i="4"/>
  <c r="K45" i="4"/>
  <c r="E46" i="4"/>
  <c r="F46" i="4"/>
  <c r="G46" i="4"/>
  <c r="K46" i="4"/>
  <c r="E47" i="4"/>
  <c r="F47" i="4"/>
  <c r="G47" i="4"/>
  <c r="K47" i="4"/>
  <c r="E48" i="4"/>
  <c r="F48" i="4"/>
  <c r="G48" i="4"/>
  <c r="K48" i="4"/>
  <c r="E49" i="4"/>
  <c r="F49" i="4"/>
  <c r="G49" i="4"/>
  <c r="K49" i="4"/>
  <c r="E50" i="4"/>
  <c r="F50" i="4"/>
  <c r="G50" i="4"/>
  <c r="K50" i="4"/>
  <c r="E51" i="4"/>
  <c r="F51" i="4"/>
  <c r="G51" i="4"/>
  <c r="K51" i="4"/>
  <c r="E52" i="4"/>
  <c r="F52" i="4"/>
  <c r="G52" i="4"/>
  <c r="K52" i="4"/>
  <c r="Q99" i="4"/>
  <c r="Q100" i="4"/>
  <c r="E74" i="4"/>
  <c r="F74" i="4"/>
  <c r="G74" i="4"/>
  <c r="J74" i="4"/>
  <c r="E75" i="4"/>
  <c r="F75" i="4"/>
  <c r="G75" i="4"/>
  <c r="K75" i="4"/>
  <c r="E76" i="4"/>
  <c r="F76" i="4"/>
  <c r="G76" i="4"/>
  <c r="J76" i="4"/>
  <c r="E77" i="4"/>
  <c r="F77" i="4"/>
  <c r="G77" i="4"/>
  <c r="J77" i="4"/>
  <c r="E78" i="4"/>
  <c r="F78" i="4"/>
  <c r="G78" i="4"/>
  <c r="J78" i="4"/>
  <c r="E79" i="4"/>
  <c r="F79" i="4"/>
  <c r="G79" i="4"/>
  <c r="K79" i="4"/>
  <c r="E80" i="4"/>
  <c r="F80" i="4"/>
  <c r="G80" i="4"/>
  <c r="K80" i="4"/>
  <c r="Q95" i="4"/>
  <c r="Q93" i="4"/>
  <c r="Q97" i="4"/>
  <c r="Q91" i="4"/>
  <c r="Q96" i="4"/>
  <c r="Q92" i="4"/>
  <c r="Q88" i="4"/>
  <c r="E71" i="4"/>
  <c r="F71" i="4"/>
  <c r="G71" i="4"/>
  <c r="K71" i="4"/>
  <c r="E67" i="4"/>
  <c r="F67" i="4"/>
  <c r="G67" i="4"/>
  <c r="K67" i="4"/>
  <c r="E69" i="4"/>
  <c r="F69" i="4"/>
  <c r="G69" i="4"/>
  <c r="K69" i="4"/>
  <c r="E66" i="4"/>
  <c r="F66" i="4"/>
  <c r="G66" i="4"/>
  <c r="J66" i="4"/>
  <c r="E68" i="4"/>
  <c r="F68" i="4"/>
  <c r="G68" i="4"/>
  <c r="J68" i="4"/>
  <c r="E70" i="4"/>
  <c r="F70" i="4"/>
  <c r="G70" i="4"/>
  <c r="J70" i="4"/>
  <c r="E65" i="4"/>
  <c r="F65" i="4"/>
  <c r="G65" i="4"/>
  <c r="K65" i="4"/>
  <c r="E72" i="4"/>
  <c r="F72" i="4"/>
  <c r="G72" i="4"/>
  <c r="K72" i="4"/>
  <c r="E73" i="4"/>
  <c r="F73" i="4"/>
  <c r="G73" i="4"/>
  <c r="K73" i="4"/>
  <c r="E53" i="4"/>
  <c r="F53" i="4"/>
  <c r="G53" i="4"/>
  <c r="K53" i="4"/>
  <c r="E54" i="4"/>
  <c r="F54" i="4"/>
  <c r="G54" i="4"/>
  <c r="K54" i="4"/>
  <c r="E55" i="4"/>
  <c r="F55" i="4"/>
  <c r="G55" i="4"/>
  <c r="K55" i="4"/>
  <c r="E56" i="4"/>
  <c r="F56" i="4"/>
  <c r="G56" i="4"/>
  <c r="K56" i="4"/>
  <c r="E57" i="4"/>
  <c r="F57" i="4"/>
  <c r="G57" i="4"/>
  <c r="K57" i="4"/>
  <c r="E58" i="4"/>
  <c r="F58" i="4"/>
  <c r="G58" i="4"/>
  <c r="K58" i="4"/>
  <c r="E59" i="4"/>
  <c r="F59" i="4"/>
  <c r="G59" i="4"/>
  <c r="K59" i="4"/>
  <c r="E60" i="4"/>
  <c r="F60" i="4"/>
  <c r="G60" i="4"/>
  <c r="K60" i="4"/>
  <c r="E61" i="4"/>
  <c r="F61" i="4"/>
  <c r="G61" i="4"/>
  <c r="K61" i="4"/>
  <c r="E62" i="4"/>
  <c r="F62" i="4"/>
  <c r="G62" i="4"/>
  <c r="K62" i="4"/>
  <c r="E63" i="4"/>
  <c r="F63" i="4"/>
  <c r="G63" i="4"/>
  <c r="K63" i="4"/>
  <c r="E64" i="4"/>
  <c r="F64" i="4"/>
  <c r="G64" i="4"/>
  <c r="K64" i="4"/>
  <c r="D9" i="4"/>
  <c r="C9" i="4"/>
  <c r="Q25" i="4"/>
  <c r="Q30" i="4"/>
  <c r="Q37" i="4"/>
  <c r="Q46" i="4"/>
  <c r="Q53" i="4"/>
  <c r="Q54" i="4"/>
  <c r="Q55" i="4"/>
  <c r="Q56" i="4"/>
  <c r="Q57" i="4"/>
  <c r="Q58" i="4"/>
  <c r="Q59" i="4"/>
  <c r="Q60" i="4"/>
  <c r="Q61" i="4"/>
  <c r="Q62" i="4"/>
  <c r="Q63" i="4"/>
  <c r="Q64" i="4"/>
  <c r="Q71" i="4"/>
  <c r="Q79" i="4"/>
  <c r="Q80" i="4"/>
  <c r="Q81" i="4"/>
  <c r="Q82" i="4"/>
  <c r="Q89" i="4"/>
  <c r="Q90" i="4"/>
  <c r="G77" i="5"/>
  <c r="C77" i="5"/>
  <c r="E77" i="5"/>
  <c r="G76" i="5"/>
  <c r="C76" i="5"/>
  <c r="E76" i="5"/>
  <c r="G53" i="5"/>
  <c r="C53" i="5"/>
  <c r="E53" i="5"/>
  <c r="G52" i="5"/>
  <c r="C52" i="5"/>
  <c r="E52" i="5"/>
  <c r="G51" i="5"/>
  <c r="C51" i="5"/>
  <c r="E51" i="5"/>
  <c r="G50" i="5"/>
  <c r="C50" i="5"/>
  <c r="E50" i="5"/>
  <c r="G75" i="5"/>
  <c r="C75" i="5"/>
  <c r="E75" i="5"/>
  <c r="G74" i="5"/>
  <c r="C74" i="5"/>
  <c r="E74" i="5"/>
  <c r="G73" i="5"/>
  <c r="C73" i="5"/>
  <c r="E73" i="5"/>
  <c r="G72" i="5"/>
  <c r="C72" i="5"/>
  <c r="E72" i="5"/>
  <c r="G71" i="5"/>
  <c r="C71" i="5"/>
  <c r="E71" i="5"/>
  <c r="G49" i="5"/>
  <c r="C49" i="5"/>
  <c r="E49" i="5"/>
  <c r="G48" i="5"/>
  <c r="C48" i="5"/>
  <c r="E48" i="5"/>
  <c r="G47" i="5"/>
  <c r="C47" i="5"/>
  <c r="E47" i="5"/>
  <c r="G46" i="5"/>
  <c r="C46" i="5"/>
  <c r="E46" i="5"/>
  <c r="G45" i="5"/>
  <c r="C45" i="5"/>
  <c r="E45" i="5"/>
  <c r="G44" i="5"/>
  <c r="C44" i="5"/>
  <c r="E44" i="5"/>
  <c r="G43" i="5"/>
  <c r="C43" i="5"/>
  <c r="E43" i="5"/>
  <c r="G70" i="5"/>
  <c r="C70" i="5"/>
  <c r="E70" i="5"/>
  <c r="G42" i="5"/>
  <c r="C42" i="5"/>
  <c r="E42" i="5"/>
  <c r="G41" i="5"/>
  <c r="C41" i="5"/>
  <c r="E41" i="5"/>
  <c r="G40" i="5"/>
  <c r="C40" i="5"/>
  <c r="E40" i="5"/>
  <c r="G39" i="5"/>
  <c r="C39" i="5"/>
  <c r="E39" i="5"/>
  <c r="G38" i="5"/>
  <c r="C38" i="5"/>
  <c r="E38" i="5"/>
  <c r="G37" i="5"/>
  <c r="C37" i="5"/>
  <c r="E37" i="5"/>
  <c r="G69" i="5"/>
  <c r="C69" i="5"/>
  <c r="E69" i="5"/>
  <c r="G68" i="5"/>
  <c r="C68" i="5"/>
  <c r="E68" i="5"/>
  <c r="G67" i="5"/>
  <c r="C67" i="5"/>
  <c r="E67" i="5"/>
  <c r="G66" i="5"/>
  <c r="C66" i="5"/>
  <c r="E66" i="5"/>
  <c r="G65" i="5"/>
  <c r="C65" i="5"/>
  <c r="E65" i="5"/>
  <c r="G64" i="5"/>
  <c r="C64" i="5"/>
  <c r="E64" i="5"/>
  <c r="G63" i="5"/>
  <c r="C63" i="5"/>
  <c r="E63" i="5"/>
  <c r="G62" i="5"/>
  <c r="C62" i="5"/>
  <c r="E62" i="5"/>
  <c r="G61" i="5"/>
  <c r="C61" i="5"/>
  <c r="E61" i="5"/>
  <c r="G60" i="5"/>
  <c r="C60" i="5"/>
  <c r="E60" i="5"/>
  <c r="G59" i="5"/>
  <c r="C59" i="5"/>
  <c r="E59" i="5"/>
  <c r="G58" i="5"/>
  <c r="C58" i="5"/>
  <c r="E58" i="5"/>
  <c r="G36" i="5"/>
  <c r="C36" i="5"/>
  <c r="E36" i="5"/>
  <c r="G35" i="5"/>
  <c r="C35" i="5"/>
  <c r="E35" i="5"/>
  <c r="G34" i="5"/>
  <c r="C34" i="5"/>
  <c r="E34" i="5"/>
  <c r="G33" i="5"/>
  <c r="C33" i="5"/>
  <c r="E33" i="5"/>
  <c r="G32" i="5"/>
  <c r="C32" i="5"/>
  <c r="E32" i="5"/>
  <c r="G31" i="5"/>
  <c r="C31" i="5"/>
  <c r="E31" i="5"/>
  <c r="G57" i="5"/>
  <c r="C57" i="5"/>
  <c r="E57" i="5"/>
  <c r="G30" i="5"/>
  <c r="C30" i="5"/>
  <c r="E30" i="5"/>
  <c r="G29" i="5"/>
  <c r="C29" i="5"/>
  <c r="E29" i="5"/>
  <c r="G28" i="5"/>
  <c r="C28" i="5"/>
  <c r="E28" i="5"/>
  <c r="G27" i="5"/>
  <c r="C27" i="5"/>
  <c r="E27" i="5"/>
  <c r="G26" i="5"/>
  <c r="C26" i="5"/>
  <c r="E26" i="5"/>
  <c r="G25" i="5"/>
  <c r="C25" i="5"/>
  <c r="E25" i="5"/>
  <c r="G24" i="5"/>
  <c r="C24" i="5"/>
  <c r="E24" i="5"/>
  <c r="G23" i="5"/>
  <c r="C23" i="5"/>
  <c r="E23" i="5"/>
  <c r="G56" i="5"/>
  <c r="C56" i="5"/>
  <c r="E56" i="5"/>
  <c r="G22" i="5"/>
  <c r="C22" i="5"/>
  <c r="E22" i="5"/>
  <c r="G21" i="5"/>
  <c r="C21" i="5"/>
  <c r="E21" i="5"/>
  <c r="G20" i="5"/>
  <c r="C20" i="5"/>
  <c r="E20" i="5"/>
  <c r="G19" i="5"/>
  <c r="C19" i="5"/>
  <c r="E19" i="5"/>
  <c r="G18" i="5"/>
  <c r="C18" i="5"/>
  <c r="E18" i="5"/>
  <c r="G17" i="5"/>
  <c r="C17" i="5"/>
  <c r="E17" i="5"/>
  <c r="G55" i="5"/>
  <c r="C55" i="5"/>
  <c r="E55" i="5"/>
  <c r="G16" i="5"/>
  <c r="C16" i="5"/>
  <c r="E16" i="5"/>
  <c r="G15" i="5"/>
  <c r="C15" i="5"/>
  <c r="E15" i="5"/>
  <c r="G14" i="5"/>
  <c r="C14" i="5"/>
  <c r="E14" i="5"/>
  <c r="G54" i="5"/>
  <c r="C54" i="5"/>
  <c r="E54" i="5"/>
  <c r="G13" i="5"/>
  <c r="C13" i="5"/>
  <c r="E13" i="5"/>
  <c r="G12" i="5"/>
  <c r="C12" i="5"/>
  <c r="E12" i="5"/>
  <c r="G11" i="5"/>
  <c r="C11" i="5"/>
  <c r="E11" i="5"/>
  <c r="H77" i="5"/>
  <c r="B77" i="5"/>
  <c r="D77" i="5"/>
  <c r="A77" i="5"/>
  <c r="H76" i="5"/>
  <c r="B76" i="5"/>
  <c r="D76" i="5"/>
  <c r="A76" i="5"/>
  <c r="H53" i="5"/>
  <c r="B53" i="5"/>
  <c r="D53" i="5"/>
  <c r="A53" i="5"/>
  <c r="H52" i="5"/>
  <c r="B52" i="5"/>
  <c r="D52" i="5"/>
  <c r="A52" i="5"/>
  <c r="H51" i="5"/>
  <c r="B51" i="5"/>
  <c r="D51" i="5"/>
  <c r="A51" i="5"/>
  <c r="H50" i="5"/>
  <c r="B50" i="5"/>
  <c r="D50" i="5"/>
  <c r="A50" i="5"/>
  <c r="H75" i="5"/>
  <c r="B75" i="5"/>
  <c r="D75" i="5"/>
  <c r="A75" i="5"/>
  <c r="H74" i="5"/>
  <c r="B74" i="5"/>
  <c r="D74" i="5"/>
  <c r="A74" i="5"/>
  <c r="H73" i="5"/>
  <c r="B73" i="5"/>
  <c r="D73" i="5"/>
  <c r="A73" i="5"/>
  <c r="H72" i="5"/>
  <c r="B72" i="5"/>
  <c r="D72" i="5"/>
  <c r="A72" i="5"/>
  <c r="H71" i="5"/>
  <c r="B71" i="5"/>
  <c r="D71" i="5"/>
  <c r="A71" i="5"/>
  <c r="H49" i="5"/>
  <c r="B49" i="5"/>
  <c r="D49" i="5"/>
  <c r="A49" i="5"/>
  <c r="H48" i="5"/>
  <c r="B48" i="5"/>
  <c r="D48" i="5"/>
  <c r="A48" i="5"/>
  <c r="H47" i="5"/>
  <c r="B47" i="5"/>
  <c r="D47" i="5"/>
  <c r="A47" i="5"/>
  <c r="H46" i="5"/>
  <c r="B46" i="5"/>
  <c r="D46" i="5"/>
  <c r="A46" i="5"/>
  <c r="H45" i="5"/>
  <c r="B45" i="5"/>
  <c r="D45" i="5"/>
  <c r="A45" i="5"/>
  <c r="H44" i="5"/>
  <c r="B44" i="5"/>
  <c r="D44" i="5"/>
  <c r="A44" i="5"/>
  <c r="H43" i="5"/>
  <c r="B43" i="5"/>
  <c r="D43" i="5"/>
  <c r="A43" i="5"/>
  <c r="H70" i="5"/>
  <c r="B70" i="5"/>
  <c r="D70" i="5"/>
  <c r="A70" i="5"/>
  <c r="H42" i="5"/>
  <c r="B42" i="5"/>
  <c r="D42" i="5"/>
  <c r="A42" i="5"/>
  <c r="H41" i="5"/>
  <c r="B41" i="5"/>
  <c r="D41" i="5"/>
  <c r="A41" i="5"/>
  <c r="H40" i="5"/>
  <c r="B40" i="5"/>
  <c r="D40" i="5"/>
  <c r="A40" i="5"/>
  <c r="H39" i="5"/>
  <c r="B39" i="5"/>
  <c r="D39" i="5"/>
  <c r="A39" i="5"/>
  <c r="H38" i="5"/>
  <c r="B38" i="5"/>
  <c r="D38" i="5"/>
  <c r="A38" i="5"/>
  <c r="H37" i="5"/>
  <c r="B37" i="5"/>
  <c r="D37" i="5"/>
  <c r="A37" i="5"/>
  <c r="H69" i="5"/>
  <c r="B69" i="5"/>
  <c r="D69" i="5"/>
  <c r="A69" i="5"/>
  <c r="H68" i="5"/>
  <c r="B68" i="5"/>
  <c r="D68" i="5"/>
  <c r="A68" i="5"/>
  <c r="H67" i="5"/>
  <c r="B67" i="5"/>
  <c r="D67" i="5"/>
  <c r="A67" i="5"/>
  <c r="H66" i="5"/>
  <c r="B66" i="5"/>
  <c r="D66" i="5"/>
  <c r="A66" i="5"/>
  <c r="H65" i="5"/>
  <c r="B65" i="5"/>
  <c r="D65" i="5"/>
  <c r="A65" i="5"/>
  <c r="H64" i="5"/>
  <c r="B64" i="5"/>
  <c r="D64" i="5"/>
  <c r="A64" i="5"/>
  <c r="H63" i="5"/>
  <c r="B63" i="5"/>
  <c r="D63" i="5"/>
  <c r="A63" i="5"/>
  <c r="H62" i="5"/>
  <c r="B62" i="5"/>
  <c r="D62" i="5"/>
  <c r="A62" i="5"/>
  <c r="H61" i="5"/>
  <c r="B61" i="5"/>
  <c r="D61" i="5"/>
  <c r="A61" i="5"/>
  <c r="H60" i="5"/>
  <c r="B60" i="5"/>
  <c r="D60" i="5"/>
  <c r="A60" i="5"/>
  <c r="H59" i="5"/>
  <c r="B59" i="5"/>
  <c r="D59" i="5"/>
  <c r="A59" i="5"/>
  <c r="H58" i="5"/>
  <c r="B58" i="5"/>
  <c r="D58" i="5"/>
  <c r="A58" i="5"/>
  <c r="H36" i="5"/>
  <c r="B36" i="5"/>
  <c r="D36" i="5"/>
  <c r="A36" i="5"/>
  <c r="H35" i="5"/>
  <c r="B35" i="5"/>
  <c r="D35" i="5"/>
  <c r="A35" i="5"/>
  <c r="H34" i="5"/>
  <c r="B34" i="5"/>
  <c r="D34" i="5"/>
  <c r="A34" i="5"/>
  <c r="H33" i="5"/>
  <c r="B33" i="5"/>
  <c r="D33" i="5"/>
  <c r="A33" i="5"/>
  <c r="H32" i="5"/>
  <c r="B32" i="5"/>
  <c r="D32" i="5"/>
  <c r="A32" i="5"/>
  <c r="H31" i="5"/>
  <c r="B31" i="5"/>
  <c r="D31" i="5"/>
  <c r="A31" i="5"/>
  <c r="H57" i="5"/>
  <c r="B57" i="5"/>
  <c r="D57" i="5"/>
  <c r="A57" i="5"/>
  <c r="H30" i="5"/>
  <c r="B30" i="5"/>
  <c r="D30" i="5"/>
  <c r="A30" i="5"/>
  <c r="H29" i="5"/>
  <c r="B29" i="5"/>
  <c r="D29" i="5"/>
  <c r="A29" i="5"/>
  <c r="H28" i="5"/>
  <c r="B28" i="5"/>
  <c r="D28" i="5"/>
  <c r="A28" i="5"/>
  <c r="H27" i="5"/>
  <c r="B27" i="5"/>
  <c r="D27" i="5"/>
  <c r="A27" i="5"/>
  <c r="H26" i="5"/>
  <c r="B26" i="5"/>
  <c r="D26" i="5"/>
  <c r="A26" i="5"/>
  <c r="H25" i="5"/>
  <c r="B25" i="5"/>
  <c r="D25" i="5"/>
  <c r="A25" i="5"/>
  <c r="H24" i="5"/>
  <c r="B24" i="5"/>
  <c r="D24" i="5"/>
  <c r="A24" i="5"/>
  <c r="H23" i="5"/>
  <c r="B23" i="5"/>
  <c r="D23" i="5"/>
  <c r="A23" i="5"/>
  <c r="H56" i="5"/>
  <c r="B56" i="5"/>
  <c r="D56" i="5"/>
  <c r="A56" i="5"/>
  <c r="H22" i="5"/>
  <c r="B22" i="5"/>
  <c r="D22" i="5"/>
  <c r="A22" i="5"/>
  <c r="H21" i="5"/>
  <c r="B21" i="5"/>
  <c r="D21" i="5"/>
  <c r="A21" i="5"/>
  <c r="H20" i="5"/>
  <c r="B20" i="5"/>
  <c r="D20" i="5"/>
  <c r="A20" i="5"/>
  <c r="H19" i="5"/>
  <c r="B19" i="5"/>
  <c r="D19" i="5"/>
  <c r="A19" i="5"/>
  <c r="H18" i="5"/>
  <c r="B18" i="5"/>
  <c r="D18" i="5"/>
  <c r="A18" i="5"/>
  <c r="H17" i="5"/>
  <c r="B17" i="5"/>
  <c r="D17" i="5"/>
  <c r="A17" i="5"/>
  <c r="H55" i="5"/>
  <c r="B55" i="5"/>
  <c r="D55" i="5"/>
  <c r="A55" i="5"/>
  <c r="H16" i="5"/>
  <c r="B16" i="5"/>
  <c r="D16" i="5"/>
  <c r="A16" i="5"/>
  <c r="H15" i="5"/>
  <c r="B15" i="5"/>
  <c r="D15" i="5"/>
  <c r="A15" i="5"/>
  <c r="H14" i="5"/>
  <c r="B14" i="5"/>
  <c r="D14" i="5"/>
  <c r="A14" i="5"/>
  <c r="H54" i="5"/>
  <c r="B54" i="5"/>
  <c r="D54" i="5"/>
  <c r="A54" i="5"/>
  <c r="H13" i="5"/>
  <c r="B13" i="5"/>
  <c r="D13" i="5"/>
  <c r="A13" i="5"/>
  <c r="H12" i="5"/>
  <c r="B12" i="5"/>
  <c r="D12" i="5"/>
  <c r="A12" i="5"/>
  <c r="H11" i="5"/>
  <c r="B11" i="5"/>
  <c r="D11" i="5"/>
  <c r="A11" i="5"/>
  <c r="Q94" i="4"/>
  <c r="Q87" i="4"/>
  <c r="Q86" i="4"/>
  <c r="Q85" i="4"/>
  <c r="Q84" i="4"/>
  <c r="Q78" i="4"/>
  <c r="Q77" i="4"/>
  <c r="Q76" i="4"/>
  <c r="Q83" i="4"/>
  <c r="Q36" i="4"/>
  <c r="Q66" i="4"/>
  <c r="Q68" i="4"/>
  <c r="Q70" i="4"/>
  <c r="Q74" i="4"/>
  <c r="Q72" i="4"/>
  <c r="Q73" i="4"/>
  <c r="Q52" i="4"/>
  <c r="Q67" i="4"/>
  <c r="Q69" i="4"/>
  <c r="Q47" i="4"/>
  <c r="Q48" i="4"/>
  <c r="Q50" i="4"/>
  <c r="Q51" i="4"/>
  <c r="Q65" i="4"/>
  <c r="Q75" i="4"/>
  <c r="Q38" i="4"/>
  <c r="Q39" i="4"/>
  <c r="Q40" i="4"/>
  <c r="Q42" i="4"/>
  <c r="Q43" i="4"/>
  <c r="Q44" i="4"/>
  <c r="Q45" i="4"/>
  <c r="F16" i="4"/>
  <c r="C17" i="4"/>
  <c r="Q21" i="4"/>
  <c r="Q22" i="4"/>
  <c r="Q23" i="4"/>
  <c r="Q24" i="4"/>
  <c r="Q26" i="4"/>
  <c r="Q27" i="4"/>
  <c r="Q28" i="4"/>
  <c r="Q29" i="4"/>
  <c r="Q31" i="4"/>
  <c r="Q32" i="4"/>
  <c r="Q33" i="4"/>
  <c r="Q34" i="4"/>
  <c r="Q35" i="4"/>
  <c r="Q41" i="4"/>
  <c r="Q49" i="4"/>
  <c r="F22" i="1"/>
  <c r="F29" i="1"/>
  <c r="G29" i="1"/>
  <c r="I29" i="1"/>
  <c r="F30" i="1"/>
  <c r="F33" i="1"/>
  <c r="G33" i="1"/>
  <c r="I33" i="1"/>
  <c r="F34" i="1"/>
  <c r="G34" i="1"/>
  <c r="I34" i="1"/>
  <c r="C7" i="3"/>
  <c r="C8" i="3"/>
  <c r="E29" i="3"/>
  <c r="F29" i="3"/>
  <c r="G29" i="3"/>
  <c r="I29" i="3"/>
  <c r="F11" i="3"/>
  <c r="G11" i="3"/>
  <c r="E14" i="3"/>
  <c r="E15" i="3" s="1"/>
  <c r="C17" i="3"/>
  <c r="Q21" i="3"/>
  <c r="E22" i="3"/>
  <c r="F22" i="3"/>
  <c r="Q22" i="3"/>
  <c r="E23" i="3"/>
  <c r="F23" i="3"/>
  <c r="G23" i="3"/>
  <c r="I23" i="3"/>
  <c r="Q23" i="3"/>
  <c r="E24" i="3"/>
  <c r="F24" i="3"/>
  <c r="G24" i="3"/>
  <c r="I24" i="3"/>
  <c r="Q24" i="3"/>
  <c r="Q25" i="3"/>
  <c r="E26" i="3"/>
  <c r="F26" i="3"/>
  <c r="Q26" i="3"/>
  <c r="E27" i="3"/>
  <c r="F27" i="3"/>
  <c r="G27" i="3"/>
  <c r="I27" i="3"/>
  <c r="Q27" i="3"/>
  <c r="E28" i="3"/>
  <c r="F28" i="3"/>
  <c r="G28" i="3"/>
  <c r="I28" i="3"/>
  <c r="Q28" i="3"/>
  <c r="Q29" i="3"/>
  <c r="E30" i="3"/>
  <c r="F30" i="3"/>
  <c r="G30" i="3"/>
  <c r="I30" i="3"/>
  <c r="Q30" i="3"/>
  <c r="E31" i="3"/>
  <c r="F31" i="3"/>
  <c r="G31" i="3"/>
  <c r="I31" i="3"/>
  <c r="Q31" i="3"/>
  <c r="E32" i="3"/>
  <c r="F32" i="3"/>
  <c r="G32" i="3"/>
  <c r="K32" i="3"/>
  <c r="Q32" i="3"/>
  <c r="Q33" i="3"/>
  <c r="E34" i="3"/>
  <c r="F34" i="3"/>
  <c r="G34" i="3"/>
  <c r="I34" i="3"/>
  <c r="Q34" i="3"/>
  <c r="E35" i="3"/>
  <c r="F35" i="3"/>
  <c r="G35" i="3"/>
  <c r="I35" i="3"/>
  <c r="Q35" i="3"/>
  <c r="E35" i="1"/>
  <c r="F35" i="1"/>
  <c r="G35" i="1"/>
  <c r="I35" i="1"/>
  <c r="E34" i="1"/>
  <c r="E24" i="1"/>
  <c r="F24" i="1"/>
  <c r="G24" i="1"/>
  <c r="I24" i="1"/>
  <c r="E26" i="1"/>
  <c r="F26" i="1"/>
  <c r="G26" i="1"/>
  <c r="I26" i="1"/>
  <c r="E27" i="1"/>
  <c r="F27" i="1"/>
  <c r="G27" i="1"/>
  <c r="I27" i="1"/>
  <c r="E28" i="1"/>
  <c r="F28" i="1"/>
  <c r="G28" i="1"/>
  <c r="I28" i="1"/>
  <c r="E21" i="1"/>
  <c r="F21" i="1"/>
  <c r="G21" i="1"/>
  <c r="I21" i="1"/>
  <c r="E22" i="1"/>
  <c r="G22" i="1"/>
  <c r="H22" i="1"/>
  <c r="E23" i="1"/>
  <c r="F23" i="1"/>
  <c r="G23" i="1"/>
  <c r="I23" i="1"/>
  <c r="E25" i="1"/>
  <c r="F25" i="1"/>
  <c r="G25" i="1"/>
  <c r="J25" i="1"/>
  <c r="E29" i="1"/>
  <c r="E30" i="1"/>
  <c r="G30" i="1"/>
  <c r="I30" i="1"/>
  <c r="E31" i="1"/>
  <c r="F31" i="1"/>
  <c r="G31" i="1"/>
  <c r="I31" i="1"/>
  <c r="E32" i="1"/>
  <c r="F32" i="1"/>
  <c r="G32" i="1"/>
  <c r="K32" i="1"/>
  <c r="E33" i="1"/>
  <c r="F11" i="1"/>
  <c r="Q24" i="1"/>
  <c r="Q26" i="1"/>
  <c r="Q27" i="1"/>
  <c r="Q28" i="1"/>
  <c r="Q34" i="1"/>
  <c r="Q35" i="1"/>
  <c r="Q33" i="1"/>
  <c r="E14" i="1"/>
  <c r="E15" i="1" s="1"/>
  <c r="G11" i="1"/>
  <c r="Q21" i="1"/>
  <c r="Q31" i="1"/>
  <c r="C17" i="1"/>
  <c r="Q22" i="1"/>
  <c r="Q23" i="1"/>
  <c r="Q25" i="1"/>
  <c r="Q29" i="1"/>
  <c r="Q30" i="1"/>
  <c r="Q32" i="1"/>
  <c r="E33" i="3"/>
  <c r="F33" i="3"/>
  <c r="G33" i="3"/>
  <c r="I33" i="3"/>
  <c r="G26" i="3"/>
  <c r="I26" i="3"/>
  <c r="E25" i="3"/>
  <c r="F25" i="3"/>
  <c r="G25" i="3"/>
  <c r="J25" i="3"/>
  <c r="G22" i="3"/>
  <c r="H22" i="3"/>
  <c r="E21" i="3"/>
  <c r="F21" i="3"/>
  <c r="G21" i="3"/>
  <c r="I21" i="3"/>
  <c r="C11" i="4"/>
  <c r="C12" i="3"/>
  <c r="C12" i="4"/>
  <c r="C11" i="3"/>
  <c r="C11" i="1"/>
  <c r="O106" i="4" l="1"/>
  <c r="O105" i="4"/>
  <c r="O104" i="4"/>
  <c r="C16" i="3"/>
  <c r="D18" i="3" s="1"/>
  <c r="O26" i="3"/>
  <c r="C15" i="3"/>
  <c r="O23" i="3"/>
  <c r="O21" i="3"/>
  <c r="O28" i="3"/>
  <c r="O27" i="3"/>
  <c r="O25" i="3"/>
  <c r="O31" i="3"/>
  <c r="O29" i="3"/>
  <c r="O30" i="3"/>
  <c r="O35" i="3"/>
  <c r="O33" i="3"/>
  <c r="O22" i="3"/>
  <c r="O24" i="3"/>
  <c r="O34" i="3"/>
  <c r="O32" i="3"/>
  <c r="O29" i="4"/>
  <c r="O35" i="4"/>
  <c r="O93" i="4"/>
  <c r="O41" i="4"/>
  <c r="O48" i="4"/>
  <c r="O75" i="4"/>
  <c r="O101" i="4"/>
  <c r="O34" i="4"/>
  <c r="O39" i="4"/>
  <c r="O78" i="4"/>
  <c r="O63" i="4"/>
  <c r="O99" i="4"/>
  <c r="O79" i="4"/>
  <c r="O74" i="4"/>
  <c r="O50" i="4"/>
  <c r="O72" i="4"/>
  <c r="O97" i="4"/>
  <c r="O62" i="4"/>
  <c r="O54" i="4"/>
  <c r="O65" i="4"/>
  <c r="O33" i="4"/>
  <c r="O60" i="4"/>
  <c r="O90" i="4"/>
  <c r="O80" i="4"/>
  <c r="O68" i="4"/>
  <c r="O100" i="4"/>
  <c r="O37" i="4"/>
  <c r="O49" i="4"/>
  <c r="O73" i="4"/>
  <c r="O53" i="4"/>
  <c r="O96" i="4"/>
  <c r="O57" i="4"/>
  <c r="O31" i="4"/>
  <c r="O102" i="4"/>
  <c r="O95" i="4"/>
  <c r="O56" i="4"/>
  <c r="O32" i="4"/>
  <c r="O103" i="4"/>
  <c r="O86" i="4"/>
  <c r="O58" i="4"/>
  <c r="O81" i="4"/>
  <c r="O30" i="4"/>
  <c r="O22" i="4"/>
  <c r="O40" i="4"/>
  <c r="O26" i="4"/>
  <c r="O43" i="4"/>
  <c r="O92" i="4"/>
  <c r="O27" i="4"/>
  <c r="O51" i="4"/>
  <c r="O98" i="4"/>
  <c r="O52" i="4"/>
  <c r="O38" i="4"/>
  <c r="O64" i="4"/>
  <c r="O46" i="4"/>
  <c r="O85" i="4"/>
  <c r="O45" i="4"/>
  <c r="O94" i="4"/>
  <c r="O76" i="4"/>
  <c r="O23" i="4"/>
  <c r="O71" i="4"/>
  <c r="C15" i="4"/>
  <c r="O87" i="4"/>
  <c r="O70" i="4"/>
  <c r="O36" i="4"/>
  <c r="O67" i="4"/>
  <c r="O77" i="4"/>
  <c r="O42" i="4"/>
  <c r="O89" i="4"/>
  <c r="O59" i="4"/>
  <c r="O91" i="4"/>
  <c r="O69" i="4"/>
  <c r="O83" i="4"/>
  <c r="O61" i="4"/>
  <c r="O21" i="4"/>
  <c r="O82" i="4"/>
  <c r="O44" i="4"/>
  <c r="O88" i="4"/>
  <c r="O66" i="4"/>
  <c r="O25" i="4"/>
  <c r="O24" i="4"/>
  <c r="O28" i="4"/>
  <c r="O47" i="4"/>
  <c r="O55" i="4"/>
  <c r="O84" i="4"/>
  <c r="C16" i="4"/>
  <c r="D18" i="4" s="1"/>
  <c r="F17" i="4"/>
  <c r="C12" i="1"/>
  <c r="O29" i="1" l="1"/>
  <c r="O28" i="1"/>
  <c r="O31" i="1"/>
  <c r="O32" i="1"/>
  <c r="C16" i="1"/>
  <c r="D18" i="1" s="1"/>
  <c r="O25" i="1"/>
  <c r="O33" i="1"/>
  <c r="O21" i="1"/>
  <c r="O35" i="1"/>
  <c r="O30" i="1"/>
  <c r="O22" i="1"/>
  <c r="O27" i="1"/>
  <c r="O24" i="1"/>
  <c r="O26" i="1"/>
  <c r="O34" i="1"/>
  <c r="O23" i="1"/>
  <c r="C15" i="1"/>
  <c r="E16" i="1" s="1"/>
  <c r="E17" i="1" s="1"/>
  <c r="F18" i="4"/>
  <c r="F19" i="4" s="1"/>
  <c r="C18" i="4"/>
  <c r="C18" i="3"/>
  <c r="E16" i="3"/>
  <c r="E17" i="3" s="1"/>
  <c r="C18" i="1" l="1"/>
</calcChain>
</file>

<file path=xl/sharedStrings.xml><?xml version="1.0" encoding="utf-8"?>
<sst xmlns="http://schemas.openxmlformats.org/spreadsheetml/2006/main" count="1000" uniqueCount="375">
  <si>
    <t>JAVSO..47..105</t>
  </si>
  <si>
    <t>IBVS 6244</t>
  </si>
  <si>
    <t>IBVS 6234</t>
  </si>
  <si>
    <t>IBVS 6196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</si>
  <si>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</si>
  <si>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</si>
  <si>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</si>
  <si>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</si>
  <si>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</si>
  <si>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</si>
  <si>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</si>
  <si>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</si>
  <si>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</si>
  <si>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</si>
  <si>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</si>
  <si>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</si>
  <si>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</si>
  <si>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</si>
  <si>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</si>
  <si>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</si>
  <si>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</si>
  <si>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</si>
  <si>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</si>
  <si>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</si>
  <si>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</si>
  <si>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</si>
  <si>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</si>
  <si>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</si>
  <si>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</si>
  <si>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</si>
  <si>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</si>
  <si>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</si>
  <si>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</si>
  <si>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</si>
  <si>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</si>
  <si>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</si>
  <si>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</si>
  <si>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</si>
  <si>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</si>
  <si>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</si>
  <si>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HH Boo / GSC 3472-0641</t>
  </si>
  <si>
    <t>EW</t>
  </si>
  <si>
    <t>OEJV0094</t>
  </si>
  <si>
    <t>I</t>
  </si>
  <si>
    <t>IBVS 5874</t>
  </si>
  <si>
    <t>IBVS 5894</t>
  </si>
  <si>
    <t>II</t>
  </si>
  <si>
    <t>Nelson</t>
  </si>
  <si>
    <t>IBVS</t>
  </si>
  <si>
    <t>OEJV</t>
  </si>
  <si>
    <t>IBVS 5494</t>
  </si>
  <si>
    <t>IBVS 5945</t>
  </si>
  <si>
    <t>IBVS 5966</t>
  </si>
  <si>
    <t>Add cycle</t>
  </si>
  <si>
    <t>Old Cycle</t>
  </si>
  <si>
    <t>IBVS 5965</t>
  </si>
  <si>
    <t>IBVS 5918</t>
  </si>
  <si>
    <t>.0004</t>
  </si>
  <si>
    <t>.0008</t>
  </si>
  <si>
    <t>.0003</t>
  </si>
  <si>
    <t>.0002</t>
  </si>
  <si>
    <t>IBVS 5992</t>
  </si>
  <si>
    <t>IBVS 6029</t>
  </si>
  <si>
    <t>IBVS 6039</t>
  </si>
  <si>
    <t>IBVS 6041</t>
  </si>
  <si>
    <t>IBVS 6048</t>
  </si>
  <si>
    <t>OEJV 0160</t>
  </si>
  <si>
    <t>IBVS 6075</t>
  </si>
  <si>
    <t>IBVS 6070</t>
  </si>
  <si>
    <t>BAD?</t>
  </si>
  <si>
    <t>IBVS 5761</t>
  </si>
  <si>
    <t>IBVS 6131</t>
  </si>
  <si>
    <t>IBVS 6149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</si>
  <si>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</si>
  <si>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</si>
  <si>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</si>
  <si>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</si>
  <si>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</si>
  <si>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</si>
  <si>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</si>
  <si>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</si>
  <si>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</si>
  <si>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</si>
  <si>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</si>
  <si>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</si>
  <si>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2452749.5328 </t>
  </si>
  <si>
    <t> 20.04.2003 00:47 </t>
  </si>
  <si>
    <t> -0.0012 </t>
  </si>
  <si>
    <t>C </t>
  </si>
  <si>
    <t> Maciejewski &amp; Karska </t>
  </si>
  <si>
    <t>IBVS 5494 </t>
  </si>
  <si>
    <t>2454148.6406 </t>
  </si>
  <si>
    <t> 17.02.2007 03:22 </t>
  </si>
  <si>
    <t> 0.0016 </t>
  </si>
  <si>
    <t>-I</t>
  </si>
  <si>
    <t> K.&amp; M.Rätz </t>
  </si>
  <si>
    <t>BAVM 201 </t>
  </si>
  <si>
    <t>2454513.5136 </t>
  </si>
  <si>
    <t> 17.02.2008 00:19 </t>
  </si>
  <si>
    <t>6317.5</t>
  </si>
  <si>
    <t> 0.0015 </t>
  </si>
  <si>
    <t>BAVM 209 </t>
  </si>
  <si>
    <t>2454599.3935 </t>
  </si>
  <si>
    <t> 12.05.2008 21:26 </t>
  </si>
  <si>
    <t>6587</t>
  </si>
  <si>
    <t> 0.0008 </t>
  </si>
  <si>
    <t>R</t>
  </si>
  <si>
    <t> R.Ehrenberger </t>
  </si>
  <si>
    <t>OEJV 0094 </t>
  </si>
  <si>
    <t>2454912.3233 </t>
  </si>
  <si>
    <t> 21.03.2009 19:45 </t>
  </si>
  <si>
    <t>7569</t>
  </si>
  <si>
    <t> 0.0001 </t>
  </si>
  <si>
    <t> F.Agerer </t>
  </si>
  <si>
    <t>2454912.4835 </t>
  </si>
  <si>
    <t> 21.03.2009 23:36 </t>
  </si>
  <si>
    <t>7569.5</t>
  </si>
  <si>
    <t> 0.0010 </t>
  </si>
  <si>
    <t>2454937.3392 </t>
  </si>
  <si>
    <t> 15.04.2009 20:08 </t>
  </si>
  <si>
    <t>7647.5</t>
  </si>
  <si>
    <t> 0.0007 </t>
  </si>
  <si>
    <t> P.Frank </t>
  </si>
  <si>
    <t>2454943.868 </t>
  </si>
  <si>
    <t> 22.04.2009 08:49 </t>
  </si>
  <si>
    <t>7668</t>
  </si>
  <si>
    <t>o</t>
  </si>
  <si>
    <t> A.Paschke </t>
  </si>
  <si>
    <t>OEJV 0162 </t>
  </si>
  <si>
    <t>2454958.6887 </t>
  </si>
  <si>
    <t> 07.05.2009 04:31 </t>
  </si>
  <si>
    <t>7714.5</t>
  </si>
  <si>
    <t> -0.0004 </t>
  </si>
  <si>
    <t> R.Diethelm </t>
  </si>
  <si>
    <t>IBVS 5894 </t>
  </si>
  <si>
    <t>2454958.849 </t>
  </si>
  <si>
    <t> 07.05.2009 08:22 </t>
  </si>
  <si>
    <t>7715</t>
  </si>
  <si>
    <t> 0.001 </t>
  </si>
  <si>
    <t>2455243.8920 </t>
  </si>
  <si>
    <t> 16.02.2010 09:24 </t>
  </si>
  <si>
    <t>8609.5</t>
  </si>
  <si>
    <t> -0.0036 </t>
  </si>
  <si>
    <t>IBVS 5945 </t>
  </si>
  <si>
    <t>2455259.9848 </t>
  </si>
  <si>
    <t> 04.03.2010 11:38 </t>
  </si>
  <si>
    <t>8660</t>
  </si>
  <si>
    <t> -0.0035 </t>
  </si>
  <si>
    <t> R.Nelson </t>
  </si>
  <si>
    <t>IBVS 5966 </t>
  </si>
  <si>
    <t>2455322.4428 </t>
  </si>
  <si>
    <t> 05.05.2010 22:37 </t>
  </si>
  <si>
    <t>8856</t>
  </si>
  <si>
    <t> -0.0041 </t>
  </si>
  <si>
    <t>m</t>
  </si>
  <si>
    <t> H.Gürsoytrak </t>
  </si>
  <si>
    <t>IBVS 5965 </t>
  </si>
  <si>
    <t>2455384.4248 </t>
  </si>
  <si>
    <t> 06.07.2010 22:11 </t>
  </si>
  <si>
    <t>9050.5</t>
  </si>
  <si>
    <t> -0.0027 </t>
  </si>
  <si>
    <t>BAVM 228 </t>
  </si>
  <si>
    <t>2455542.3265 </t>
  </si>
  <si>
    <t> 11.12.2010 19:50 </t>
  </si>
  <si>
    <t>9546</t>
  </si>
  <si>
    <t> -0.0002 </t>
  </si>
  <si>
    <t>cG</t>
  </si>
  <si>
    <t> K.Hirosawa </t>
  </si>
  <si>
    <t>VSB 51 </t>
  </si>
  <si>
    <t>2455602.5508 </t>
  </si>
  <si>
    <t> 10.02.2011 01:13 </t>
  </si>
  <si>
    <t>9735</t>
  </si>
  <si>
    <t> -0.0039 </t>
  </si>
  <si>
    <t> B.Gürol &amp; A.Okan </t>
  </si>
  <si>
    <t>IBVS 6039 </t>
  </si>
  <si>
    <t>2455609.4030 </t>
  </si>
  <si>
    <t> 16.02.2011 21:40 </t>
  </si>
  <si>
    <t>9756.5</t>
  </si>
  <si>
    <t> -0.0030 </t>
  </si>
  <si>
    <t> G.Gökay </t>
  </si>
  <si>
    <t>2455637.4459 </t>
  </si>
  <si>
    <t> 16.03.2011 22:42 </t>
  </si>
  <si>
    <t>9844.5</t>
  </si>
  <si>
    <t> -0.0028 </t>
  </si>
  <si>
    <t> A.Yolkolu &amp; M.Keklik </t>
  </si>
  <si>
    <t>2455644.9336 </t>
  </si>
  <si>
    <t> 24.03.2011 10:24 </t>
  </si>
  <si>
    <t>9868</t>
  </si>
  <si>
    <t> -0.0037 </t>
  </si>
  <si>
    <t>IBVS 5992 </t>
  </si>
  <si>
    <t>2455645.4128 </t>
  </si>
  <si>
    <t> 24.03.2011 21:54 </t>
  </si>
  <si>
    <t>9869.5</t>
  </si>
  <si>
    <t> -0.0025 </t>
  </si>
  <si>
    <t> A.Yolkolu &amp; G.Saral </t>
  </si>
  <si>
    <t>2455645.5708 </t>
  </si>
  <si>
    <t> 25.03.2011 01:41 </t>
  </si>
  <si>
    <t>9870</t>
  </si>
  <si>
    <t>2455647.4830 </t>
  </si>
  <si>
    <t> 26.03.2011 23:35 </t>
  </si>
  <si>
    <t>9876</t>
  </si>
  <si>
    <t> Y.Dermircan et al. </t>
  </si>
  <si>
    <t>2455648.4386 </t>
  </si>
  <si>
    <t> 27.03.2011 22:31 </t>
  </si>
  <si>
    <t>9879</t>
  </si>
  <si>
    <t> M.Semuni et al. </t>
  </si>
  <si>
    <t>2455676.4812 </t>
  </si>
  <si>
    <t> 24.04.2011 23:32 </t>
  </si>
  <si>
    <t>9967</t>
  </si>
  <si>
    <t> M.&amp; K.Rätz </t>
  </si>
  <si>
    <t>BAVM 225 </t>
  </si>
  <si>
    <t>2455678.3929 </t>
  </si>
  <si>
    <t> 26.04.2011 21:25 </t>
  </si>
  <si>
    <t>9973</t>
  </si>
  <si>
    <t> -0.0044 </t>
  </si>
  <si>
    <t> Y.Kilic &amp; M.Semuni </t>
  </si>
  <si>
    <t>IBVS 6041 </t>
  </si>
  <si>
    <t>2455678.5538 </t>
  </si>
  <si>
    <t> 27.04.2011 01:17 </t>
  </si>
  <si>
    <t>9973.5</t>
  </si>
  <si>
    <t>2455680.7853 </t>
  </si>
  <si>
    <t> 29.04.2011 06:50 </t>
  </si>
  <si>
    <t>9980.5</t>
  </si>
  <si>
    <t> -0.0020 </t>
  </si>
  <si>
    <t>2455682.3781 </t>
  </si>
  <si>
    <t> 30.04.2011 21:04 </t>
  </si>
  <si>
    <t>9985.5</t>
  </si>
  <si>
    <t> Y.Demircan et al. </t>
  </si>
  <si>
    <t>2455682.5356 </t>
  </si>
  <si>
    <t> 01.05.2011 00:51 </t>
  </si>
  <si>
    <t>9986</t>
  </si>
  <si>
    <t>2455686.36749 </t>
  </si>
  <si>
    <t> 04.05.2011 20:49 </t>
  </si>
  <si>
    <t>9998</t>
  </si>
  <si>
    <t> 0.00352 </t>
  </si>
  <si>
    <t> J.Starzomski </t>
  </si>
  <si>
    <t>OEJV 0160 </t>
  </si>
  <si>
    <t>2455716.4767 </t>
  </si>
  <si>
    <t> 03.06.2011 23:26 </t>
  </si>
  <si>
    <t>10092.5</t>
  </si>
  <si>
    <t> H.Dal &amp; E.Sipahi </t>
  </si>
  <si>
    <t> arXiv 1210.4285 </t>
  </si>
  <si>
    <t>2455716.4768 </t>
  </si>
  <si>
    <t> -0.0011 </t>
  </si>
  <si>
    <t>B</t>
  </si>
  <si>
    <t>2455743.4026 </t>
  </si>
  <si>
    <t> 30.06.2011 21:39 </t>
  </si>
  <si>
    <t>10177</t>
  </si>
  <si>
    <t>2455743.4032 </t>
  </si>
  <si>
    <t> 30.06.2011 21:40 </t>
  </si>
  <si>
    <t> -0.0021 </t>
  </si>
  <si>
    <t>2455743.4038 </t>
  </si>
  <si>
    <t> 30.06.2011 21:41 </t>
  </si>
  <si>
    <t> -0.0015 </t>
  </si>
  <si>
    <t>2455747.3863 </t>
  </si>
  <si>
    <t> 04.07.2011 21:16 </t>
  </si>
  <si>
    <t>10189.5</t>
  </si>
  <si>
    <t> -0.0023 </t>
  </si>
  <si>
    <t>2455747.3871 </t>
  </si>
  <si>
    <t> 04.07.2011 21:17 </t>
  </si>
  <si>
    <t>2455747.3874 </t>
  </si>
  <si>
    <t>2455751.3699 </t>
  </si>
  <si>
    <t> 08.07.2011 20:52 </t>
  </si>
  <si>
    <t>10202</t>
  </si>
  <si>
    <t>2455751.3701 </t>
  </si>
  <si>
    <t> -0.0018 </t>
  </si>
  <si>
    <t>2456011.8778 </t>
  </si>
  <si>
    <t> 25.03.2012 09:04 </t>
  </si>
  <si>
    <t>11019.5</t>
  </si>
  <si>
    <t>IBVS 6029 </t>
  </si>
  <si>
    <t>2456012.3570 </t>
  </si>
  <si>
    <t> 25.03.2012 20:34 </t>
  </si>
  <si>
    <t>11021</t>
  </si>
  <si>
    <t> W.Moschner &amp; P.Frank </t>
  </si>
  <si>
    <t>2456013.47198 </t>
  </si>
  <si>
    <t> 26.03.2012 23:19 </t>
  </si>
  <si>
    <t>11024.5</t>
  </si>
  <si>
    <t> -0.00310 </t>
  </si>
  <si>
    <t> J.Trnka </t>
  </si>
  <si>
    <t>2456013.4735 </t>
  </si>
  <si>
    <t> 26.03.2012 23:21 </t>
  </si>
  <si>
    <t> -0.0016 </t>
  </si>
  <si>
    <t>2456013.62918 </t>
  </si>
  <si>
    <t> 27.03.2012 03:06 </t>
  </si>
  <si>
    <t>11025</t>
  </si>
  <si>
    <t> -0.00523 </t>
  </si>
  <si>
    <t>2456013.6323 </t>
  </si>
  <si>
    <t> 27.03.2012 03:10 </t>
  </si>
  <si>
    <t>2456024.1468 </t>
  </si>
  <si>
    <t> 06.04.2012 15:31 </t>
  </si>
  <si>
    <t>11058</t>
  </si>
  <si>
    <t> H.Itoh </t>
  </si>
  <si>
    <t>VSB 55 </t>
  </si>
  <si>
    <t>2456046.2957 </t>
  </si>
  <si>
    <t> 28.04.2012 19:05 </t>
  </si>
  <si>
    <t>11127.5</t>
  </si>
  <si>
    <t> Y.Demircan </t>
  </si>
  <si>
    <t>IBVS 6075 </t>
  </si>
  <si>
    <t>2456046.4537 </t>
  </si>
  <si>
    <t> 28.04.2012 22:53 </t>
  </si>
  <si>
    <t>11128</t>
  </si>
  <si>
    <t> -0.0034 </t>
  </si>
  <si>
    <t>2456065.4166 </t>
  </si>
  <si>
    <t> 17.05.2012 21:59 </t>
  </si>
  <si>
    <t>11187.5</t>
  </si>
  <si>
    <t>BAVM 231 </t>
  </si>
  <si>
    <t>2456076.7261 </t>
  </si>
  <si>
    <t> 29.05.2012 05:25 </t>
  </si>
  <si>
    <t>11223</t>
  </si>
  <si>
    <t> -0.0043 </t>
  </si>
  <si>
    <t>2456091.3859 </t>
  </si>
  <si>
    <t> 12.06.2012 21:15 </t>
  </si>
  <si>
    <t>11269</t>
  </si>
  <si>
    <t> -0.0031 </t>
  </si>
  <si>
    <t> Z.Terzioglu </t>
  </si>
  <si>
    <t>IBVS 6128 </t>
  </si>
  <si>
    <t>2456092.3429 </t>
  </si>
  <si>
    <t> 13.06.2012 20:13 </t>
  </si>
  <si>
    <t>11272</t>
  </si>
  <si>
    <t> H.Gürsoytrak, G.Gökay </t>
  </si>
  <si>
    <t>2456092.5024 </t>
  </si>
  <si>
    <t> 14.06.2012 00:03 </t>
  </si>
  <si>
    <t>11272.5</t>
  </si>
  <si>
    <t>2456340.2649 </t>
  </si>
  <si>
    <t> 16.02.2013 18:21 </t>
  </si>
  <si>
    <t>12050</t>
  </si>
  <si>
    <t> -0.0026 </t>
  </si>
  <si>
    <t>VSB 56 </t>
  </si>
  <si>
    <t>2456344.2497 </t>
  </si>
  <si>
    <t> 20.02.2013 17:59 </t>
  </si>
  <si>
    <t>12062.5</t>
  </si>
  <si>
    <t>2456373.0877 </t>
  </si>
  <si>
    <t> 21.03.2013 14:06 </t>
  </si>
  <si>
    <t>12153</t>
  </si>
  <si>
    <t>Rc</t>
  </si>
  <si>
    <t> K.Shiokawa </t>
  </si>
  <si>
    <t>2456373.2484 </t>
  </si>
  <si>
    <t> 21.03.2013 17:57 </t>
  </si>
  <si>
    <t>12153.5</t>
  </si>
  <si>
    <t>2456690.9585 </t>
  </si>
  <si>
    <t> 02.02.2014 11:00 </t>
  </si>
  <si>
    <t>13150.5</t>
  </si>
  <si>
    <t>IBVS 6131 </t>
  </si>
  <si>
    <t>2456764.4127 </t>
  </si>
  <si>
    <t> 16.04.2014 21:54 </t>
  </si>
  <si>
    <t>13381</t>
  </si>
  <si>
    <t>BAVM 238 </t>
  </si>
  <si>
    <t>2456764.5717 </t>
  </si>
  <si>
    <t> 17.04.2014 01:43 </t>
  </si>
  <si>
    <t>13381.5</t>
  </si>
  <si>
    <t>2456772.3786 </t>
  </si>
  <si>
    <t> 24.04.2014 21:05 </t>
  </si>
  <si>
    <t>13406</t>
  </si>
  <si>
    <t> -0.0006 </t>
  </si>
  <si>
    <t>2456772.5381 </t>
  </si>
  <si>
    <t> 25.04.2014 00:54 </t>
  </si>
  <si>
    <t>13406.5</t>
  </si>
  <si>
    <t> -0.0005 </t>
  </si>
  <si>
    <t>2457100.4486 </t>
  </si>
  <si>
    <t> 18.03.2015 22:45 </t>
  </si>
  <si>
    <t>14435.5</t>
  </si>
  <si>
    <t> 0.0023 </t>
  </si>
  <si>
    <t>BAVM 241 (=IBVS 6157) </t>
  </si>
  <si>
    <t>2457100.6044 </t>
  </si>
  <si>
    <t> 19.03.2015 02:30 </t>
  </si>
  <si>
    <t>14436</t>
  </si>
  <si>
    <t> -0.0013 </t>
  </si>
  <si>
    <t>OEJV 0094</t>
  </si>
  <si>
    <t>IBVS 6157</t>
  </si>
  <si>
    <t>IBVS 6195</t>
  </si>
  <si>
    <t>OEJV 0179</t>
  </si>
  <si>
    <t>OEJV 0211</t>
  </si>
  <si>
    <t>VSB 069</t>
  </si>
  <si>
    <t>JBAV, 55</t>
  </si>
  <si>
    <t>JBAV,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</si>
</sst>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4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rgb="FF00B05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6" fillId="0" borderId="0" applyFont="0" applyFill="0" applyBorder="0" applyAlignment="0" applyProtection="0"/>
    <xf numFmtId="0" fontId="3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35" fillId="7" borderId="1" applyNumberFormat="0" applyAlignment="0" applyProtection="0"/>
    <xf numFmtId="0" fontId="36" fillId="0" borderId="4" applyNumberFormat="0" applyFill="0" applyAlignment="0" applyProtection="0"/>
    <xf numFmtId="0" fontId="37" fillId="22" borderId="0" applyNumberFormat="0" applyBorder="0" applyAlignment="0" applyProtection="0"/>
    <xf numFmtId="0" fontId="6" fillId="0" borderId="0"/>
    <xf numFmtId="0" fontId="31" fillId="0" borderId="0"/>
    <xf numFmtId="0" fontId="31" fillId="23" borderId="5" applyNumberFormat="0" applyFont="0" applyAlignment="0" applyProtection="0"/>
    <xf numFmtId="0" fontId="38" fillId="20" borderId="6" applyNumberFormat="0" applyAlignment="0" applyProtection="0"/>
    <xf numFmtId="0" fontId="39" fillId="0" borderId="0" applyNumberFormat="0" applyFill="0" applyBorder="0" applyAlignment="0" applyProtection="0"/>
    <xf numFmtId="0" fontId="6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102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Alignment="1"/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>
      <alignment vertical="top"/>
    </xf>
    <xf numFmtId="0" fontId="0" fillId="0" borderId="0" xfId="0">
      <alignment vertical="top"/>
    </xf>
    <xf numFmtId="0" fontId="13" fillId="0" borderId="0" xfId="0" applyFont="1">
      <alignment vertical="top"/>
    </xf>
    <xf numFmtId="0" fontId="4" fillId="0" borderId="0" xfId="0" applyFont="1">
      <alignment vertical="top"/>
    </xf>
    <xf numFmtId="0" fontId="9" fillId="0" borderId="0" xfId="0" applyFont="1" applyAlignment="1">
      <alignment horizontal="center"/>
    </xf>
    <xf numFmtId="0" fontId="11" fillId="0" borderId="0" xfId="0" applyFont="1">
      <alignment vertical="top"/>
    </xf>
    <xf numFmtId="0" fontId="10" fillId="0" borderId="0" xfId="0" applyFont="1">
      <alignment vertical="top"/>
    </xf>
    <xf numFmtId="0" fontId="7" fillId="0" borderId="0" xfId="0" applyFont="1">
      <alignment vertical="top"/>
    </xf>
    <xf numFmtId="0" fontId="10" fillId="0" borderId="0" xfId="0" applyFont="1" applyAlignment="1">
      <alignment horizontal="center"/>
    </xf>
    <xf numFmtId="22" fontId="9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9" fillId="0" borderId="0" xfId="0" applyFont="1" applyAlignment="1">
      <alignment horizontal="right"/>
    </xf>
    <xf numFmtId="0" fontId="9" fillId="0" borderId="0" xfId="0" applyFo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/>
    <xf numFmtId="0" fontId="14" fillId="0" borderId="0" xfId="0" applyFont="1">
      <alignment vertical="top"/>
    </xf>
    <xf numFmtId="0" fontId="13" fillId="0" borderId="0" xfId="0" applyFont="1" applyAlignment="1">
      <alignment horizontal="left"/>
    </xf>
    <xf numFmtId="0" fontId="0" fillId="0" borderId="5" xfId="0" applyBorder="1">
      <alignment vertical="top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>
      <alignment vertical="top"/>
    </xf>
    <xf numFmtId="0" fontId="15" fillId="0" borderId="0" xfId="0" applyFont="1" applyAlignment="1">
      <alignment horizontal="left" vertical="top"/>
    </xf>
    <xf numFmtId="0" fontId="15" fillId="0" borderId="0" xfId="0" applyFont="1" applyAlignment="1"/>
    <xf numFmtId="0" fontId="16" fillId="0" borderId="0" xfId="0" applyFont="1" applyAlignment="1">
      <alignment horizontal="left"/>
    </xf>
    <xf numFmtId="0" fontId="0" fillId="0" borderId="5" xfId="0" applyBorder="1" applyAlignment="1"/>
    <xf numFmtId="0" fontId="11" fillId="24" borderId="5" xfId="0" applyFont="1" applyFill="1" applyBorder="1" applyAlignment="1"/>
    <xf numFmtId="0" fontId="17" fillId="25" borderId="5" xfId="0" applyFont="1" applyFill="1" applyBorder="1" applyAlignme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1" fillId="26" borderId="5" xfId="0" applyFont="1" applyFill="1" applyBorder="1" applyAlignme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5" xfId="0" applyFont="1" applyBorder="1" applyAlignment="1"/>
    <xf numFmtId="0" fontId="22" fillId="0" borderId="8" xfId="0" applyFont="1" applyBorder="1" applyAlignment="1">
      <alignment horizontal="center"/>
    </xf>
    <xf numFmtId="0" fontId="16" fillId="0" borderId="0" xfId="0" applyFont="1">
      <alignment vertical="top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/>
    <xf numFmtId="0" fontId="2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24" fillId="0" borderId="0" xfId="38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0" fillId="0" borderId="0" xfId="0" quotePrefix="1">
      <alignment vertical="top"/>
    </xf>
    <xf numFmtId="0" fontId="5" fillId="27" borderId="17" xfId="0" applyFont="1" applyFill="1" applyBorder="1" applyAlignment="1">
      <alignment horizontal="left" vertical="top" wrapText="1" indent="1"/>
    </xf>
    <xf numFmtId="0" fontId="5" fillId="27" borderId="17" xfId="0" applyFont="1" applyFill="1" applyBorder="1" applyAlignment="1">
      <alignment horizontal="center" vertical="top" wrapText="1"/>
    </xf>
    <xf numFmtId="0" fontId="5" fillId="27" borderId="17" xfId="0" applyFont="1" applyFill="1" applyBorder="1" applyAlignment="1">
      <alignment horizontal="right" vertical="top" wrapText="1"/>
    </xf>
    <xf numFmtId="0" fontId="24" fillId="27" borderId="17" xfId="38" applyFill="1" applyBorder="1" applyAlignment="1" applyProtection="1">
      <alignment horizontal="right" vertical="top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5" fillId="0" borderId="0" xfId="43" applyFont="1"/>
    <xf numFmtId="0" fontId="5" fillId="0" borderId="0" xfId="43" applyFont="1" applyAlignment="1">
      <alignment horizontal="center"/>
    </xf>
    <xf numFmtId="0" fontId="5" fillId="0" borderId="0" xfId="43" applyFont="1" applyAlignment="1">
      <alignment horizontal="left"/>
    </xf>
    <xf numFmtId="0" fontId="5" fillId="0" borderId="0" xfId="42" applyFont="1" applyAlignment="1">
      <alignment wrapText="1"/>
    </xf>
    <xf numFmtId="0" fontId="5" fillId="0" borderId="0" xfId="42" applyFont="1" applyAlignment="1">
      <alignment horizontal="center" wrapText="1"/>
    </xf>
    <xf numFmtId="0" fontId="5" fillId="0" borderId="0" xfId="42" applyFont="1" applyAlignment="1">
      <alignment horizontal="left" wrapText="1"/>
    </xf>
    <xf numFmtId="0" fontId="16" fillId="0" borderId="0" xfId="42" applyFont="1" applyAlignment="1">
      <alignment horizontal="left"/>
    </xf>
    <xf numFmtId="0" fontId="5" fillId="0" borderId="0" xfId="42" applyFont="1" applyAlignment="1">
      <alignment horizontal="center"/>
    </xf>
    <xf numFmtId="0" fontId="5" fillId="0" borderId="0" xfId="42" applyFont="1" applyAlignment="1">
      <alignment horizontal="left"/>
    </xf>
    <xf numFmtId="0" fontId="5" fillId="0" borderId="0" xfId="43" applyFont="1" applyAlignment="1">
      <alignment horizontal="center" wrapText="1"/>
    </xf>
    <xf numFmtId="0" fontId="5" fillId="0" borderId="0" xfId="43" applyFont="1" applyAlignment="1">
      <alignment horizontal="left" wrapText="1"/>
    </xf>
    <xf numFmtId="0" fontId="18" fillId="0" borderId="0" xfId="43" applyFont="1" applyAlignment="1">
      <alignment horizontal="left"/>
    </xf>
    <xf numFmtId="0" fontId="18" fillId="0" borderId="0" xfId="43" applyFont="1" applyAlignment="1">
      <alignment horizontal="center"/>
    </xf>
    <xf numFmtId="0" fontId="18" fillId="0" borderId="0" xfId="42" applyFont="1"/>
    <xf numFmtId="0" fontId="18" fillId="0" borderId="0" xfId="42" applyFont="1" applyAlignment="1">
      <alignment horizontal="center"/>
    </xf>
    <xf numFmtId="0" fontId="18" fillId="0" borderId="0" xfId="42" applyFont="1" applyAlignment="1">
      <alignment horizontal="left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165" fontId="0" fillId="0" borderId="0" xfId="0" applyNumberFormat="1" applyAlignment="1"/>
    <xf numFmtId="165" fontId="0" fillId="0" borderId="5" xfId="0" applyNumberFormat="1" applyBorder="1" applyAlignment="1"/>
    <xf numFmtId="165" fontId="41" fillId="0" borderId="0" xfId="0" applyNumberFormat="1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HH Boo - O-C Diagr.</a:t>
            </a:r>
          </a:p>
        </c:rich>
      </c:tx>
      <c:layout>
        <c:manualLayout>
          <c:xMode val="edge"/>
          <c:yMode val="edge"/>
          <c:x val="0.38345864661654133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35127795846455"/>
          <c:w val="0.80751879699248119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Active!$D$21:$D$238</c:f>
                <c:numCache>
                  <c:formatCode>General</c:formatCode>
                  <c:ptCount val="218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0</c:v>
                  </c:pt>
                  <c:pt idx="5">
                    <c:v>4.0000000000000002E-4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8.9999999999999998E-4</c:v>
                  </c:pt>
                  <c:pt idx="11">
                    <c:v>3.0000000000000001E-3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1E-4</c:v>
                  </c:pt>
                  <c:pt idx="15">
                    <c:v>4.1999999999999997E-3</c:v>
                  </c:pt>
                  <c:pt idx="16">
                    <c:v>0</c:v>
                  </c:pt>
                  <c:pt idx="17">
                    <c:v>5.9999999999999995E-4</c:v>
                  </c:pt>
                  <c:pt idx="18">
                    <c:v>1E-3</c:v>
                  </c:pt>
                  <c:pt idx="19">
                    <c:v>5.9999999999999995E-4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2.9999999999999997E-4</c:v>
                  </c:pt>
                  <c:pt idx="23">
                    <c:v>5.0000000000000001E-4</c:v>
                  </c:pt>
                  <c:pt idx="24">
                    <c:v>1.1999999999999999E-3</c:v>
                  </c:pt>
                  <c:pt idx="25">
                    <c:v>0</c:v>
                  </c:pt>
                  <c:pt idx="26">
                    <c:v>2.0000000000000001E-4</c:v>
                  </c:pt>
                  <c:pt idx="27">
                    <c:v>4.0000000000000002E-4</c:v>
                  </c:pt>
                  <c:pt idx="28">
                    <c:v>2.0000000000000001E-4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8.0000000000000004E-4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5.0000000000000001E-4</c:v>
                  </c:pt>
                  <c:pt idx="48">
                    <c:v>1E-4</c:v>
                  </c:pt>
                  <c:pt idx="49">
                    <c:v>1.1000000000000001E-3</c:v>
                  </c:pt>
                  <c:pt idx="50">
                    <c:v>0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1.4E-3</c:v>
                  </c:pt>
                  <c:pt idx="54">
                    <c:v>4.0000000000000002E-4</c:v>
                  </c:pt>
                  <c:pt idx="55">
                    <c:v>1E-4</c:v>
                  </c:pt>
                  <c:pt idx="56">
                    <c:v>5.9999999999999995E-4</c:v>
                  </c:pt>
                  <c:pt idx="57">
                    <c:v>8.0000000000000004E-4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2.0000000000000001E-4</c:v>
                  </c:pt>
                  <c:pt idx="63">
                    <c:v>1.6999999999999999E-3</c:v>
                  </c:pt>
                  <c:pt idx="64">
                    <c:v>4.0000000000000002E-4</c:v>
                  </c:pt>
                  <c:pt idx="65">
                    <c:v>1.6999999999999999E-3</c:v>
                  </c:pt>
                  <c:pt idx="66">
                    <c:v>3.0999999999999999E-3</c:v>
                  </c:pt>
                  <c:pt idx="67">
                    <c:v>1E-4</c:v>
                  </c:pt>
                  <c:pt idx="68">
                    <c:v>3.7000000000000002E-3</c:v>
                  </c:pt>
                  <c:pt idx="69">
                    <c:v>8.9999999999999998E-4</c:v>
                  </c:pt>
                  <c:pt idx="70">
                    <c:v>2E-3</c:v>
                  </c:pt>
                  <c:pt idx="71">
                    <c:v>3.0999999999999999E-3</c:v>
                  </c:pt>
                  <c:pt idx="72">
                    <c:v>1.4E-3</c:v>
                  </c:pt>
                  <c:pt idx="73">
                    <c:v>2.0000000000000001E-4</c:v>
                  </c:pt>
                  <c:pt idx="74">
                    <c:v>2.0000000000000001E-4</c:v>
                  </c:pt>
                  <c:pt idx="75">
                    <c:v>2.3E-3</c:v>
                  </c:pt>
                  <c:pt idx="76">
                    <c:v>1.6999999999999999E-3</c:v>
                  </c:pt>
                  <c:pt idx="77">
                    <c:v>2.0000000000000001E-4</c:v>
                  </c:pt>
                  <c:pt idx="78">
                    <c:v>2.3E-3</c:v>
                  </c:pt>
                  <c:pt idx="79">
                    <c:v>1E-3</c:v>
                  </c:pt>
                  <c:pt idx="80">
                    <c:v>1E-4</c:v>
                  </c:pt>
                  <c:pt idx="81">
                    <c:v>2.9999999999999997E-4</c:v>
                  </c:pt>
                  <c:pt idx="82">
                    <c:v>0</c:v>
                  </c:pt>
                  <c:pt idx="83">
                    <c:v>1E-3</c:v>
                  </c:pt>
                  <c:pt idx="84">
                    <c:v>2.3E-3</c:v>
                  </c:pt>
                  <c:pt idx="85">
                    <c:v>8.0000000000000004E-4</c:v>
                  </c:pt>
                </c:numCache>
              </c:numRef>
            </c:plus>
            <c:minus>
              <c:numRef>
                <c:f>Active!$D$21:$D$238</c:f>
                <c:numCache>
                  <c:formatCode>General</c:formatCode>
                  <c:ptCount val="218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0</c:v>
                  </c:pt>
                  <c:pt idx="5">
                    <c:v>4.0000000000000002E-4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8.9999999999999998E-4</c:v>
                  </c:pt>
                  <c:pt idx="11">
                    <c:v>3.0000000000000001E-3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1E-4</c:v>
                  </c:pt>
                  <c:pt idx="15">
                    <c:v>4.1999999999999997E-3</c:v>
                  </c:pt>
                  <c:pt idx="16">
                    <c:v>0</c:v>
                  </c:pt>
                  <c:pt idx="17">
                    <c:v>5.9999999999999995E-4</c:v>
                  </c:pt>
                  <c:pt idx="18">
                    <c:v>1E-3</c:v>
                  </c:pt>
                  <c:pt idx="19">
                    <c:v>5.9999999999999995E-4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2.9999999999999997E-4</c:v>
                  </c:pt>
                  <c:pt idx="23">
                    <c:v>5.0000000000000001E-4</c:v>
                  </c:pt>
                  <c:pt idx="24">
                    <c:v>1.1999999999999999E-3</c:v>
                  </c:pt>
                  <c:pt idx="25">
                    <c:v>0</c:v>
                  </c:pt>
                  <c:pt idx="26">
                    <c:v>2.0000000000000001E-4</c:v>
                  </c:pt>
                  <c:pt idx="27">
                    <c:v>4.0000000000000002E-4</c:v>
                  </c:pt>
                  <c:pt idx="28">
                    <c:v>2.0000000000000001E-4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8.0000000000000004E-4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5.0000000000000001E-4</c:v>
                  </c:pt>
                  <c:pt idx="48">
                    <c:v>1E-4</c:v>
                  </c:pt>
                  <c:pt idx="49">
                    <c:v>1.1000000000000001E-3</c:v>
                  </c:pt>
                  <c:pt idx="50">
                    <c:v>0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1.4E-3</c:v>
                  </c:pt>
                  <c:pt idx="54">
                    <c:v>4.0000000000000002E-4</c:v>
                  </c:pt>
                  <c:pt idx="55">
                    <c:v>1E-4</c:v>
                  </c:pt>
                  <c:pt idx="56">
                    <c:v>5.9999999999999995E-4</c:v>
                  </c:pt>
                  <c:pt idx="57">
                    <c:v>8.0000000000000004E-4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2.0000000000000001E-4</c:v>
                  </c:pt>
                  <c:pt idx="63">
                    <c:v>1.6999999999999999E-3</c:v>
                  </c:pt>
                  <c:pt idx="64">
                    <c:v>4.0000000000000002E-4</c:v>
                  </c:pt>
                  <c:pt idx="65">
                    <c:v>1.6999999999999999E-3</c:v>
                  </c:pt>
                  <c:pt idx="66">
                    <c:v>3.0999999999999999E-3</c:v>
                  </c:pt>
                  <c:pt idx="67">
                    <c:v>1E-4</c:v>
                  </c:pt>
                  <c:pt idx="68">
                    <c:v>3.7000000000000002E-3</c:v>
                  </c:pt>
                  <c:pt idx="69">
                    <c:v>8.9999999999999998E-4</c:v>
                  </c:pt>
                  <c:pt idx="70">
                    <c:v>2E-3</c:v>
                  </c:pt>
                  <c:pt idx="71">
                    <c:v>3.0999999999999999E-3</c:v>
                  </c:pt>
                  <c:pt idx="72">
                    <c:v>1.4E-3</c:v>
                  </c:pt>
                  <c:pt idx="73">
                    <c:v>2.0000000000000001E-4</c:v>
                  </c:pt>
                  <c:pt idx="74">
                    <c:v>2.0000000000000001E-4</c:v>
                  </c:pt>
                  <c:pt idx="75">
                    <c:v>2.3E-3</c:v>
                  </c:pt>
                  <c:pt idx="76">
                    <c:v>1.6999999999999999E-3</c:v>
                  </c:pt>
                  <c:pt idx="77">
                    <c:v>2.0000000000000001E-4</c:v>
                  </c:pt>
                  <c:pt idx="78">
                    <c:v>2.3E-3</c:v>
                  </c:pt>
                  <c:pt idx="79">
                    <c:v>1E-3</c:v>
                  </c:pt>
                  <c:pt idx="80">
                    <c:v>1E-4</c:v>
                  </c:pt>
                  <c:pt idx="81">
                    <c:v>2.9999999999999997E-4</c:v>
                  </c:pt>
                  <c:pt idx="82">
                    <c:v>0</c:v>
                  </c:pt>
                  <c:pt idx="83">
                    <c:v>1E-3</c:v>
                  </c:pt>
                  <c:pt idx="84">
                    <c:v>2.3E-3</c:v>
                  </c:pt>
                  <c:pt idx="85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-9198</c:v>
                </c:pt>
                <c:pt idx="1">
                  <c:v>-9151</c:v>
                </c:pt>
                <c:pt idx="2">
                  <c:v>-4807.5</c:v>
                </c:pt>
                <c:pt idx="3">
                  <c:v>-3662.5</c:v>
                </c:pt>
                <c:pt idx="4">
                  <c:v>-3393</c:v>
                </c:pt>
                <c:pt idx="5">
                  <c:v>-3393</c:v>
                </c:pt>
                <c:pt idx="6">
                  <c:v>-2411</c:v>
                </c:pt>
                <c:pt idx="7">
                  <c:v>-2410.5</c:v>
                </c:pt>
                <c:pt idx="8">
                  <c:v>-2332.5</c:v>
                </c:pt>
                <c:pt idx="9">
                  <c:v>-2312</c:v>
                </c:pt>
                <c:pt idx="10">
                  <c:v>-2265.5</c:v>
                </c:pt>
                <c:pt idx="11">
                  <c:v>-2265</c:v>
                </c:pt>
                <c:pt idx="12">
                  <c:v>-1370.5</c:v>
                </c:pt>
                <c:pt idx="13">
                  <c:v>-1320</c:v>
                </c:pt>
                <c:pt idx="14">
                  <c:v>-1124</c:v>
                </c:pt>
                <c:pt idx="15">
                  <c:v>-929.5</c:v>
                </c:pt>
                <c:pt idx="16">
                  <c:v>-434</c:v>
                </c:pt>
                <c:pt idx="17">
                  <c:v>-245</c:v>
                </c:pt>
                <c:pt idx="18">
                  <c:v>-223.5</c:v>
                </c:pt>
                <c:pt idx="19">
                  <c:v>-135.5</c:v>
                </c:pt>
                <c:pt idx="20">
                  <c:v>-112</c:v>
                </c:pt>
                <c:pt idx="21">
                  <c:v>-110.5</c:v>
                </c:pt>
                <c:pt idx="22">
                  <c:v>-110</c:v>
                </c:pt>
                <c:pt idx="23">
                  <c:v>-104</c:v>
                </c:pt>
                <c:pt idx="24">
                  <c:v>-101</c:v>
                </c:pt>
                <c:pt idx="25">
                  <c:v>-13</c:v>
                </c:pt>
                <c:pt idx="26">
                  <c:v>-7</c:v>
                </c:pt>
                <c:pt idx="27">
                  <c:v>-6.5</c:v>
                </c:pt>
                <c:pt idx="28">
                  <c:v>0.5</c:v>
                </c:pt>
                <c:pt idx="29">
                  <c:v>5.5</c:v>
                </c:pt>
                <c:pt idx="30">
                  <c:v>6</c:v>
                </c:pt>
                <c:pt idx="31">
                  <c:v>18</c:v>
                </c:pt>
                <c:pt idx="32">
                  <c:v>112.5</c:v>
                </c:pt>
                <c:pt idx="33">
                  <c:v>112.5</c:v>
                </c:pt>
                <c:pt idx="34">
                  <c:v>112.5</c:v>
                </c:pt>
                <c:pt idx="35">
                  <c:v>197</c:v>
                </c:pt>
                <c:pt idx="36">
                  <c:v>197</c:v>
                </c:pt>
                <c:pt idx="37">
                  <c:v>197</c:v>
                </c:pt>
                <c:pt idx="38">
                  <c:v>209.5</c:v>
                </c:pt>
                <c:pt idx="39">
                  <c:v>209.5</c:v>
                </c:pt>
                <c:pt idx="40">
                  <c:v>209.5</c:v>
                </c:pt>
                <c:pt idx="41">
                  <c:v>222</c:v>
                </c:pt>
                <c:pt idx="42">
                  <c:v>222</c:v>
                </c:pt>
                <c:pt idx="43">
                  <c:v>222</c:v>
                </c:pt>
                <c:pt idx="44">
                  <c:v>1039.5</c:v>
                </c:pt>
                <c:pt idx="45">
                  <c:v>1041</c:v>
                </c:pt>
                <c:pt idx="46">
                  <c:v>1044.5</c:v>
                </c:pt>
                <c:pt idx="47">
                  <c:v>1044.5</c:v>
                </c:pt>
                <c:pt idx="48">
                  <c:v>1045</c:v>
                </c:pt>
                <c:pt idx="49">
                  <c:v>1045</c:v>
                </c:pt>
                <c:pt idx="50">
                  <c:v>1078</c:v>
                </c:pt>
                <c:pt idx="51">
                  <c:v>1147.5</c:v>
                </c:pt>
                <c:pt idx="52">
                  <c:v>1148</c:v>
                </c:pt>
                <c:pt idx="53">
                  <c:v>1207.5</c:v>
                </c:pt>
                <c:pt idx="54">
                  <c:v>1243</c:v>
                </c:pt>
                <c:pt idx="55">
                  <c:v>1289</c:v>
                </c:pt>
                <c:pt idx="56">
                  <c:v>1292</c:v>
                </c:pt>
                <c:pt idx="57">
                  <c:v>1292.5</c:v>
                </c:pt>
                <c:pt idx="58">
                  <c:v>2070</c:v>
                </c:pt>
                <c:pt idx="59">
                  <c:v>2082.5</c:v>
                </c:pt>
                <c:pt idx="60">
                  <c:v>2173</c:v>
                </c:pt>
                <c:pt idx="61">
                  <c:v>2173.5</c:v>
                </c:pt>
                <c:pt idx="62">
                  <c:v>3170.5</c:v>
                </c:pt>
                <c:pt idx="63">
                  <c:v>3401</c:v>
                </c:pt>
                <c:pt idx="64">
                  <c:v>3401.5</c:v>
                </c:pt>
                <c:pt idx="65">
                  <c:v>3426</c:v>
                </c:pt>
                <c:pt idx="66">
                  <c:v>3426.5</c:v>
                </c:pt>
                <c:pt idx="67">
                  <c:v>4440</c:v>
                </c:pt>
                <c:pt idx="68">
                  <c:v>4455.5</c:v>
                </c:pt>
                <c:pt idx="69">
                  <c:v>4456</c:v>
                </c:pt>
                <c:pt idx="70">
                  <c:v>4521.5</c:v>
                </c:pt>
                <c:pt idx="71">
                  <c:v>5597.5</c:v>
                </c:pt>
                <c:pt idx="72">
                  <c:v>5598</c:v>
                </c:pt>
                <c:pt idx="73">
                  <c:v>5671</c:v>
                </c:pt>
                <c:pt idx="74">
                  <c:v>5708.5</c:v>
                </c:pt>
                <c:pt idx="75">
                  <c:v>5764</c:v>
                </c:pt>
                <c:pt idx="76">
                  <c:v>5764.5</c:v>
                </c:pt>
                <c:pt idx="77">
                  <c:v>5809</c:v>
                </c:pt>
                <c:pt idx="78">
                  <c:v>6730.5</c:v>
                </c:pt>
                <c:pt idx="79">
                  <c:v>6731</c:v>
                </c:pt>
                <c:pt idx="80">
                  <c:v>6790</c:v>
                </c:pt>
                <c:pt idx="81">
                  <c:v>7791.5</c:v>
                </c:pt>
                <c:pt idx="82">
                  <c:v>10291</c:v>
                </c:pt>
                <c:pt idx="83">
                  <c:v>11262</c:v>
                </c:pt>
                <c:pt idx="84">
                  <c:v>11387.5</c:v>
                </c:pt>
                <c:pt idx="85">
                  <c:v>11388</c:v>
                </c:pt>
              </c:numCache>
            </c:numRef>
          </c:xVal>
          <c:yVal>
            <c:numRef>
              <c:f>Active!$H$21:$H$998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A4-4176-8085-138E99D22A66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0</c:v>
                  </c:pt>
                  <c:pt idx="5">
                    <c:v>4.0000000000000002E-4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8.9999999999999998E-4</c:v>
                  </c:pt>
                  <c:pt idx="11">
                    <c:v>3.0000000000000001E-3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1E-4</c:v>
                  </c:pt>
                  <c:pt idx="15">
                    <c:v>4.1999999999999997E-3</c:v>
                  </c:pt>
                  <c:pt idx="16">
                    <c:v>0</c:v>
                  </c:pt>
                  <c:pt idx="17">
                    <c:v>5.9999999999999995E-4</c:v>
                  </c:pt>
                  <c:pt idx="18">
                    <c:v>1E-3</c:v>
                  </c:pt>
                  <c:pt idx="19">
                    <c:v>5.9999999999999995E-4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2.9999999999999997E-4</c:v>
                  </c:pt>
                  <c:pt idx="23">
                    <c:v>5.0000000000000001E-4</c:v>
                  </c:pt>
                  <c:pt idx="24">
                    <c:v>1.1999999999999999E-3</c:v>
                  </c:pt>
                  <c:pt idx="25">
                    <c:v>0</c:v>
                  </c:pt>
                  <c:pt idx="26">
                    <c:v>2.0000000000000001E-4</c:v>
                  </c:pt>
                  <c:pt idx="27">
                    <c:v>4.0000000000000002E-4</c:v>
                  </c:pt>
                  <c:pt idx="28">
                    <c:v>2.0000000000000001E-4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8.0000000000000004E-4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5.0000000000000001E-4</c:v>
                  </c:pt>
                  <c:pt idx="48">
                    <c:v>1E-4</c:v>
                  </c:pt>
                  <c:pt idx="49">
                    <c:v>1.1000000000000001E-3</c:v>
                  </c:pt>
                  <c:pt idx="50">
                    <c:v>0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1.4E-3</c:v>
                  </c:pt>
                  <c:pt idx="54">
                    <c:v>4.0000000000000002E-4</c:v>
                  </c:pt>
                  <c:pt idx="55">
                    <c:v>1E-4</c:v>
                  </c:pt>
                  <c:pt idx="56">
                    <c:v>5.9999999999999995E-4</c:v>
                  </c:pt>
                  <c:pt idx="57">
                    <c:v>8.0000000000000004E-4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2.0000000000000001E-4</c:v>
                  </c:pt>
                  <c:pt idx="63">
                    <c:v>1.6999999999999999E-3</c:v>
                  </c:pt>
                  <c:pt idx="64">
                    <c:v>4.0000000000000002E-4</c:v>
                  </c:pt>
                  <c:pt idx="65">
                    <c:v>1.6999999999999999E-3</c:v>
                  </c:pt>
                  <c:pt idx="66">
                    <c:v>3.0999999999999999E-3</c:v>
                  </c:pt>
                  <c:pt idx="67">
                    <c:v>1E-4</c:v>
                  </c:pt>
                  <c:pt idx="68">
                    <c:v>3.7000000000000002E-3</c:v>
                  </c:pt>
                  <c:pt idx="69">
                    <c:v>8.9999999999999998E-4</c:v>
                  </c:pt>
                  <c:pt idx="70">
                    <c:v>2E-3</c:v>
                  </c:pt>
                  <c:pt idx="71">
                    <c:v>3.0999999999999999E-3</c:v>
                  </c:pt>
                  <c:pt idx="72">
                    <c:v>1.4E-3</c:v>
                  </c:pt>
                  <c:pt idx="73">
                    <c:v>2.0000000000000001E-4</c:v>
                  </c:pt>
                  <c:pt idx="74">
                    <c:v>2.0000000000000001E-4</c:v>
                  </c:pt>
                  <c:pt idx="75">
                    <c:v>2.3E-3</c:v>
                  </c:pt>
                  <c:pt idx="76">
                    <c:v>1.6999999999999999E-3</c:v>
                  </c:pt>
                  <c:pt idx="77">
                    <c:v>2.0000000000000001E-4</c:v>
                  </c:pt>
                  <c:pt idx="78">
                    <c:v>2.3E-3</c:v>
                  </c:pt>
                  <c:pt idx="79">
                    <c:v>1E-3</c:v>
                  </c:pt>
                  <c:pt idx="80">
                    <c:v>1E-4</c:v>
                  </c:pt>
                  <c:pt idx="81">
                    <c:v>2.9999999999999997E-4</c:v>
                  </c:pt>
                  <c:pt idx="82">
                    <c:v>0</c:v>
                  </c:pt>
                  <c:pt idx="83">
                    <c:v>1E-3</c:v>
                  </c:pt>
                  <c:pt idx="84">
                    <c:v>2.3E-3</c:v>
                  </c:pt>
                  <c:pt idx="85">
                    <c:v>8.0000000000000004E-4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0</c:v>
                  </c:pt>
                  <c:pt idx="5">
                    <c:v>4.0000000000000002E-4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8.9999999999999998E-4</c:v>
                  </c:pt>
                  <c:pt idx="11">
                    <c:v>3.0000000000000001E-3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1E-4</c:v>
                  </c:pt>
                  <c:pt idx="15">
                    <c:v>4.1999999999999997E-3</c:v>
                  </c:pt>
                  <c:pt idx="16">
                    <c:v>0</c:v>
                  </c:pt>
                  <c:pt idx="17">
                    <c:v>5.9999999999999995E-4</c:v>
                  </c:pt>
                  <c:pt idx="18">
                    <c:v>1E-3</c:v>
                  </c:pt>
                  <c:pt idx="19">
                    <c:v>5.9999999999999995E-4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2.9999999999999997E-4</c:v>
                  </c:pt>
                  <c:pt idx="23">
                    <c:v>5.0000000000000001E-4</c:v>
                  </c:pt>
                  <c:pt idx="24">
                    <c:v>1.1999999999999999E-3</c:v>
                  </c:pt>
                  <c:pt idx="25">
                    <c:v>0</c:v>
                  </c:pt>
                  <c:pt idx="26">
                    <c:v>2.0000000000000001E-4</c:v>
                  </c:pt>
                  <c:pt idx="27">
                    <c:v>4.0000000000000002E-4</c:v>
                  </c:pt>
                  <c:pt idx="28">
                    <c:v>2.0000000000000001E-4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8.0000000000000004E-4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5.0000000000000001E-4</c:v>
                  </c:pt>
                  <c:pt idx="48">
                    <c:v>1E-4</c:v>
                  </c:pt>
                  <c:pt idx="49">
                    <c:v>1.1000000000000001E-3</c:v>
                  </c:pt>
                  <c:pt idx="50">
                    <c:v>0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1.4E-3</c:v>
                  </c:pt>
                  <c:pt idx="54">
                    <c:v>4.0000000000000002E-4</c:v>
                  </c:pt>
                  <c:pt idx="55">
                    <c:v>1E-4</c:v>
                  </c:pt>
                  <c:pt idx="56">
                    <c:v>5.9999999999999995E-4</c:v>
                  </c:pt>
                  <c:pt idx="57">
                    <c:v>8.0000000000000004E-4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2.0000000000000001E-4</c:v>
                  </c:pt>
                  <c:pt idx="63">
                    <c:v>1.6999999999999999E-3</c:v>
                  </c:pt>
                  <c:pt idx="64">
                    <c:v>4.0000000000000002E-4</c:v>
                  </c:pt>
                  <c:pt idx="65">
                    <c:v>1.6999999999999999E-3</c:v>
                  </c:pt>
                  <c:pt idx="66">
                    <c:v>3.0999999999999999E-3</c:v>
                  </c:pt>
                  <c:pt idx="67">
                    <c:v>1E-4</c:v>
                  </c:pt>
                  <c:pt idx="68">
                    <c:v>3.7000000000000002E-3</c:v>
                  </c:pt>
                  <c:pt idx="69">
                    <c:v>8.9999999999999998E-4</c:v>
                  </c:pt>
                  <c:pt idx="70">
                    <c:v>2E-3</c:v>
                  </c:pt>
                  <c:pt idx="71">
                    <c:v>3.0999999999999999E-3</c:v>
                  </c:pt>
                  <c:pt idx="72">
                    <c:v>1.4E-3</c:v>
                  </c:pt>
                  <c:pt idx="73">
                    <c:v>2.0000000000000001E-4</c:v>
                  </c:pt>
                  <c:pt idx="74">
                    <c:v>2.0000000000000001E-4</c:v>
                  </c:pt>
                  <c:pt idx="75">
                    <c:v>2.3E-3</c:v>
                  </c:pt>
                  <c:pt idx="76">
                    <c:v>1.6999999999999999E-3</c:v>
                  </c:pt>
                  <c:pt idx="77">
                    <c:v>2.0000000000000001E-4</c:v>
                  </c:pt>
                  <c:pt idx="78">
                    <c:v>2.3E-3</c:v>
                  </c:pt>
                  <c:pt idx="79">
                    <c:v>1E-3</c:v>
                  </c:pt>
                  <c:pt idx="80">
                    <c:v>1E-4</c:v>
                  </c:pt>
                  <c:pt idx="81">
                    <c:v>2.9999999999999997E-4</c:v>
                  </c:pt>
                  <c:pt idx="82">
                    <c:v>0</c:v>
                  </c:pt>
                  <c:pt idx="83">
                    <c:v>1E-3</c:v>
                  </c:pt>
                  <c:pt idx="84">
                    <c:v>2.3E-3</c:v>
                  </c:pt>
                  <c:pt idx="85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-9198</c:v>
                </c:pt>
                <c:pt idx="1">
                  <c:v>-9151</c:v>
                </c:pt>
                <c:pt idx="2">
                  <c:v>-4807.5</c:v>
                </c:pt>
                <c:pt idx="3">
                  <c:v>-3662.5</c:v>
                </c:pt>
                <c:pt idx="4">
                  <c:v>-3393</c:v>
                </c:pt>
                <c:pt idx="5">
                  <c:v>-3393</c:v>
                </c:pt>
                <c:pt idx="6">
                  <c:v>-2411</c:v>
                </c:pt>
                <c:pt idx="7">
                  <c:v>-2410.5</c:v>
                </c:pt>
                <c:pt idx="8">
                  <c:v>-2332.5</c:v>
                </c:pt>
                <c:pt idx="9">
                  <c:v>-2312</c:v>
                </c:pt>
                <c:pt idx="10">
                  <c:v>-2265.5</c:v>
                </c:pt>
                <c:pt idx="11">
                  <c:v>-2265</c:v>
                </c:pt>
                <c:pt idx="12">
                  <c:v>-1370.5</c:v>
                </c:pt>
                <c:pt idx="13">
                  <c:v>-1320</c:v>
                </c:pt>
                <c:pt idx="14">
                  <c:v>-1124</c:v>
                </c:pt>
                <c:pt idx="15">
                  <c:v>-929.5</c:v>
                </c:pt>
                <c:pt idx="16">
                  <c:v>-434</c:v>
                </c:pt>
                <c:pt idx="17">
                  <c:v>-245</c:v>
                </c:pt>
                <c:pt idx="18">
                  <c:v>-223.5</c:v>
                </c:pt>
                <c:pt idx="19">
                  <c:v>-135.5</c:v>
                </c:pt>
                <c:pt idx="20">
                  <c:v>-112</c:v>
                </c:pt>
                <c:pt idx="21">
                  <c:v>-110.5</c:v>
                </c:pt>
                <c:pt idx="22">
                  <c:v>-110</c:v>
                </c:pt>
                <c:pt idx="23">
                  <c:v>-104</c:v>
                </c:pt>
                <c:pt idx="24">
                  <c:v>-101</c:v>
                </c:pt>
                <c:pt idx="25">
                  <c:v>-13</c:v>
                </c:pt>
                <c:pt idx="26">
                  <c:v>-7</c:v>
                </c:pt>
                <c:pt idx="27">
                  <c:v>-6.5</c:v>
                </c:pt>
                <c:pt idx="28">
                  <c:v>0.5</c:v>
                </c:pt>
                <c:pt idx="29">
                  <c:v>5.5</c:v>
                </c:pt>
                <c:pt idx="30">
                  <c:v>6</c:v>
                </c:pt>
                <c:pt idx="31">
                  <c:v>18</c:v>
                </c:pt>
                <c:pt idx="32">
                  <c:v>112.5</c:v>
                </c:pt>
                <c:pt idx="33">
                  <c:v>112.5</c:v>
                </c:pt>
                <c:pt idx="34">
                  <c:v>112.5</c:v>
                </c:pt>
                <c:pt idx="35">
                  <c:v>197</c:v>
                </c:pt>
                <c:pt idx="36">
                  <c:v>197</c:v>
                </c:pt>
                <c:pt idx="37">
                  <c:v>197</c:v>
                </c:pt>
                <c:pt idx="38">
                  <c:v>209.5</c:v>
                </c:pt>
                <c:pt idx="39">
                  <c:v>209.5</c:v>
                </c:pt>
                <c:pt idx="40">
                  <c:v>209.5</c:v>
                </c:pt>
                <c:pt idx="41">
                  <c:v>222</c:v>
                </c:pt>
                <c:pt idx="42">
                  <c:v>222</c:v>
                </c:pt>
                <c:pt idx="43">
                  <c:v>222</c:v>
                </c:pt>
                <c:pt idx="44">
                  <c:v>1039.5</c:v>
                </c:pt>
                <c:pt idx="45">
                  <c:v>1041</c:v>
                </c:pt>
                <c:pt idx="46">
                  <c:v>1044.5</c:v>
                </c:pt>
                <c:pt idx="47">
                  <c:v>1044.5</c:v>
                </c:pt>
                <c:pt idx="48">
                  <c:v>1045</c:v>
                </c:pt>
                <c:pt idx="49">
                  <c:v>1045</c:v>
                </c:pt>
                <c:pt idx="50">
                  <c:v>1078</c:v>
                </c:pt>
                <c:pt idx="51">
                  <c:v>1147.5</c:v>
                </c:pt>
                <c:pt idx="52">
                  <c:v>1148</c:v>
                </c:pt>
                <c:pt idx="53">
                  <c:v>1207.5</c:v>
                </c:pt>
                <c:pt idx="54">
                  <c:v>1243</c:v>
                </c:pt>
                <c:pt idx="55">
                  <c:v>1289</c:v>
                </c:pt>
                <c:pt idx="56">
                  <c:v>1292</c:v>
                </c:pt>
                <c:pt idx="57">
                  <c:v>1292.5</c:v>
                </c:pt>
                <c:pt idx="58">
                  <c:v>2070</c:v>
                </c:pt>
                <c:pt idx="59">
                  <c:v>2082.5</c:v>
                </c:pt>
                <c:pt idx="60">
                  <c:v>2173</c:v>
                </c:pt>
                <c:pt idx="61">
                  <c:v>2173.5</c:v>
                </c:pt>
                <c:pt idx="62">
                  <c:v>3170.5</c:v>
                </c:pt>
                <c:pt idx="63">
                  <c:v>3401</c:v>
                </c:pt>
                <c:pt idx="64">
                  <c:v>3401.5</c:v>
                </c:pt>
                <c:pt idx="65">
                  <c:v>3426</c:v>
                </c:pt>
                <c:pt idx="66">
                  <c:v>3426.5</c:v>
                </c:pt>
                <c:pt idx="67">
                  <c:v>4440</c:v>
                </c:pt>
                <c:pt idx="68">
                  <c:v>4455.5</c:v>
                </c:pt>
                <c:pt idx="69">
                  <c:v>4456</c:v>
                </c:pt>
                <c:pt idx="70">
                  <c:v>4521.5</c:v>
                </c:pt>
                <c:pt idx="71">
                  <c:v>5597.5</c:v>
                </c:pt>
                <c:pt idx="72">
                  <c:v>5598</c:v>
                </c:pt>
                <c:pt idx="73">
                  <c:v>5671</c:v>
                </c:pt>
                <c:pt idx="74">
                  <c:v>5708.5</c:v>
                </c:pt>
                <c:pt idx="75">
                  <c:v>5764</c:v>
                </c:pt>
                <c:pt idx="76">
                  <c:v>5764.5</c:v>
                </c:pt>
                <c:pt idx="77">
                  <c:v>5809</c:v>
                </c:pt>
                <c:pt idx="78">
                  <c:v>6730.5</c:v>
                </c:pt>
                <c:pt idx="79">
                  <c:v>6731</c:v>
                </c:pt>
                <c:pt idx="80">
                  <c:v>6790</c:v>
                </c:pt>
                <c:pt idx="81">
                  <c:v>7791.5</c:v>
                </c:pt>
                <c:pt idx="82">
                  <c:v>10291</c:v>
                </c:pt>
                <c:pt idx="83">
                  <c:v>11262</c:v>
                </c:pt>
                <c:pt idx="84">
                  <c:v>11387.5</c:v>
                </c:pt>
                <c:pt idx="85">
                  <c:v>11388</c:v>
                </c:pt>
              </c:numCache>
            </c:numRef>
          </c:xVal>
          <c:yVal>
            <c:numRef>
              <c:f>Active!$I$21:$I$998</c:f>
              <c:numCache>
                <c:formatCode>General</c:formatCode>
                <c:ptCount val="978"/>
                <c:pt idx="4">
                  <c:v>1.6430314717581496E-3</c:v>
                </c:pt>
                <c:pt idx="9">
                  <c:v>-2.0651943050324917E-3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BA4-4176-8085-138E99D22A66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0</c:v>
                  </c:pt>
                  <c:pt idx="5">
                    <c:v>4.0000000000000002E-4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8.9999999999999998E-4</c:v>
                  </c:pt>
                  <c:pt idx="11">
                    <c:v>3.0000000000000001E-3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1E-4</c:v>
                  </c:pt>
                  <c:pt idx="15">
                    <c:v>4.1999999999999997E-3</c:v>
                  </c:pt>
                  <c:pt idx="16">
                    <c:v>0</c:v>
                  </c:pt>
                  <c:pt idx="17">
                    <c:v>5.9999999999999995E-4</c:v>
                  </c:pt>
                  <c:pt idx="18">
                    <c:v>1E-3</c:v>
                  </c:pt>
                  <c:pt idx="19">
                    <c:v>5.9999999999999995E-4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2.9999999999999997E-4</c:v>
                  </c:pt>
                  <c:pt idx="23">
                    <c:v>5.0000000000000001E-4</c:v>
                  </c:pt>
                  <c:pt idx="24">
                    <c:v>1.1999999999999999E-3</c:v>
                  </c:pt>
                  <c:pt idx="25">
                    <c:v>0</c:v>
                  </c:pt>
                  <c:pt idx="26">
                    <c:v>2.0000000000000001E-4</c:v>
                  </c:pt>
                  <c:pt idx="27">
                    <c:v>4.0000000000000002E-4</c:v>
                  </c:pt>
                  <c:pt idx="28">
                    <c:v>2.0000000000000001E-4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8.0000000000000004E-4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5.0000000000000001E-4</c:v>
                  </c:pt>
                  <c:pt idx="48">
                    <c:v>1E-4</c:v>
                  </c:pt>
                  <c:pt idx="49">
                    <c:v>1.1000000000000001E-3</c:v>
                  </c:pt>
                  <c:pt idx="50">
                    <c:v>0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1.4E-3</c:v>
                  </c:pt>
                  <c:pt idx="54">
                    <c:v>4.0000000000000002E-4</c:v>
                  </c:pt>
                  <c:pt idx="55">
                    <c:v>1E-4</c:v>
                  </c:pt>
                  <c:pt idx="56">
                    <c:v>5.9999999999999995E-4</c:v>
                  </c:pt>
                  <c:pt idx="57">
                    <c:v>8.0000000000000004E-4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2.0000000000000001E-4</c:v>
                  </c:pt>
                  <c:pt idx="63">
                    <c:v>1.6999999999999999E-3</c:v>
                  </c:pt>
                  <c:pt idx="64">
                    <c:v>4.0000000000000002E-4</c:v>
                  </c:pt>
                  <c:pt idx="65">
                    <c:v>1.6999999999999999E-3</c:v>
                  </c:pt>
                  <c:pt idx="66">
                    <c:v>3.0999999999999999E-3</c:v>
                  </c:pt>
                  <c:pt idx="67">
                    <c:v>1E-4</c:v>
                  </c:pt>
                  <c:pt idx="68">
                    <c:v>3.7000000000000002E-3</c:v>
                  </c:pt>
                  <c:pt idx="69">
                    <c:v>8.9999999999999998E-4</c:v>
                  </c:pt>
                  <c:pt idx="70">
                    <c:v>2E-3</c:v>
                  </c:pt>
                  <c:pt idx="71">
                    <c:v>3.0999999999999999E-3</c:v>
                  </c:pt>
                  <c:pt idx="72">
                    <c:v>1.4E-3</c:v>
                  </c:pt>
                  <c:pt idx="73">
                    <c:v>2.0000000000000001E-4</c:v>
                  </c:pt>
                  <c:pt idx="74">
                    <c:v>2.0000000000000001E-4</c:v>
                  </c:pt>
                  <c:pt idx="75">
                    <c:v>2.3E-3</c:v>
                  </c:pt>
                  <c:pt idx="76">
                    <c:v>1.6999999999999999E-3</c:v>
                  </c:pt>
                  <c:pt idx="77">
                    <c:v>2.0000000000000001E-4</c:v>
                  </c:pt>
                  <c:pt idx="78">
                    <c:v>2.3E-3</c:v>
                  </c:pt>
                  <c:pt idx="79">
                    <c:v>1E-3</c:v>
                  </c:pt>
                  <c:pt idx="80">
                    <c:v>1E-4</c:v>
                  </c:pt>
                  <c:pt idx="81">
                    <c:v>2.9999999999999997E-4</c:v>
                  </c:pt>
                  <c:pt idx="82">
                    <c:v>0</c:v>
                  </c:pt>
                  <c:pt idx="83">
                    <c:v>1E-3</c:v>
                  </c:pt>
                  <c:pt idx="84">
                    <c:v>2.3E-3</c:v>
                  </c:pt>
                  <c:pt idx="85">
                    <c:v>8.0000000000000004E-4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0</c:v>
                  </c:pt>
                  <c:pt idx="5">
                    <c:v>4.0000000000000002E-4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8.9999999999999998E-4</c:v>
                  </c:pt>
                  <c:pt idx="11">
                    <c:v>3.0000000000000001E-3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1E-4</c:v>
                  </c:pt>
                  <c:pt idx="15">
                    <c:v>4.1999999999999997E-3</c:v>
                  </c:pt>
                  <c:pt idx="16">
                    <c:v>0</c:v>
                  </c:pt>
                  <c:pt idx="17">
                    <c:v>5.9999999999999995E-4</c:v>
                  </c:pt>
                  <c:pt idx="18">
                    <c:v>1E-3</c:v>
                  </c:pt>
                  <c:pt idx="19">
                    <c:v>5.9999999999999995E-4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2.9999999999999997E-4</c:v>
                  </c:pt>
                  <c:pt idx="23">
                    <c:v>5.0000000000000001E-4</c:v>
                  </c:pt>
                  <c:pt idx="24">
                    <c:v>1.1999999999999999E-3</c:v>
                  </c:pt>
                  <c:pt idx="25">
                    <c:v>0</c:v>
                  </c:pt>
                  <c:pt idx="26">
                    <c:v>2.0000000000000001E-4</c:v>
                  </c:pt>
                  <c:pt idx="27">
                    <c:v>4.0000000000000002E-4</c:v>
                  </c:pt>
                  <c:pt idx="28">
                    <c:v>2.0000000000000001E-4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8.0000000000000004E-4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5.0000000000000001E-4</c:v>
                  </c:pt>
                  <c:pt idx="48">
                    <c:v>1E-4</c:v>
                  </c:pt>
                  <c:pt idx="49">
                    <c:v>1.1000000000000001E-3</c:v>
                  </c:pt>
                  <c:pt idx="50">
                    <c:v>0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1.4E-3</c:v>
                  </c:pt>
                  <c:pt idx="54">
                    <c:v>4.0000000000000002E-4</c:v>
                  </c:pt>
                  <c:pt idx="55">
                    <c:v>1E-4</c:v>
                  </c:pt>
                  <c:pt idx="56">
                    <c:v>5.9999999999999995E-4</c:v>
                  </c:pt>
                  <c:pt idx="57">
                    <c:v>8.0000000000000004E-4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2.0000000000000001E-4</c:v>
                  </c:pt>
                  <c:pt idx="63">
                    <c:v>1.6999999999999999E-3</c:v>
                  </c:pt>
                  <c:pt idx="64">
                    <c:v>4.0000000000000002E-4</c:v>
                  </c:pt>
                  <c:pt idx="65">
                    <c:v>1.6999999999999999E-3</c:v>
                  </c:pt>
                  <c:pt idx="66">
                    <c:v>3.0999999999999999E-3</c:v>
                  </c:pt>
                  <c:pt idx="67">
                    <c:v>1E-4</c:v>
                  </c:pt>
                  <c:pt idx="68">
                    <c:v>3.7000000000000002E-3</c:v>
                  </c:pt>
                  <c:pt idx="69">
                    <c:v>8.9999999999999998E-4</c:v>
                  </c:pt>
                  <c:pt idx="70">
                    <c:v>2E-3</c:v>
                  </c:pt>
                  <c:pt idx="71">
                    <c:v>3.0999999999999999E-3</c:v>
                  </c:pt>
                  <c:pt idx="72">
                    <c:v>1.4E-3</c:v>
                  </c:pt>
                  <c:pt idx="73">
                    <c:v>2.0000000000000001E-4</c:v>
                  </c:pt>
                  <c:pt idx="74">
                    <c:v>2.0000000000000001E-4</c:v>
                  </c:pt>
                  <c:pt idx="75">
                    <c:v>2.3E-3</c:v>
                  </c:pt>
                  <c:pt idx="76">
                    <c:v>1.6999999999999999E-3</c:v>
                  </c:pt>
                  <c:pt idx="77">
                    <c:v>2.0000000000000001E-4</c:v>
                  </c:pt>
                  <c:pt idx="78">
                    <c:v>2.3E-3</c:v>
                  </c:pt>
                  <c:pt idx="79">
                    <c:v>1E-3</c:v>
                  </c:pt>
                  <c:pt idx="80">
                    <c:v>1E-4</c:v>
                  </c:pt>
                  <c:pt idx="81">
                    <c:v>2.9999999999999997E-4</c:v>
                  </c:pt>
                  <c:pt idx="82">
                    <c:v>0</c:v>
                  </c:pt>
                  <c:pt idx="83">
                    <c:v>1E-3</c:v>
                  </c:pt>
                  <c:pt idx="84">
                    <c:v>2.3E-3</c:v>
                  </c:pt>
                  <c:pt idx="85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-9198</c:v>
                </c:pt>
                <c:pt idx="1">
                  <c:v>-9151</c:v>
                </c:pt>
                <c:pt idx="2">
                  <c:v>-4807.5</c:v>
                </c:pt>
                <c:pt idx="3">
                  <c:v>-3662.5</c:v>
                </c:pt>
                <c:pt idx="4">
                  <c:v>-3393</c:v>
                </c:pt>
                <c:pt idx="5">
                  <c:v>-3393</c:v>
                </c:pt>
                <c:pt idx="6">
                  <c:v>-2411</c:v>
                </c:pt>
                <c:pt idx="7">
                  <c:v>-2410.5</c:v>
                </c:pt>
                <c:pt idx="8">
                  <c:v>-2332.5</c:v>
                </c:pt>
                <c:pt idx="9">
                  <c:v>-2312</c:v>
                </c:pt>
                <c:pt idx="10">
                  <c:v>-2265.5</c:v>
                </c:pt>
                <c:pt idx="11">
                  <c:v>-2265</c:v>
                </c:pt>
                <c:pt idx="12">
                  <c:v>-1370.5</c:v>
                </c:pt>
                <c:pt idx="13">
                  <c:v>-1320</c:v>
                </c:pt>
                <c:pt idx="14">
                  <c:v>-1124</c:v>
                </c:pt>
                <c:pt idx="15">
                  <c:v>-929.5</c:v>
                </c:pt>
                <c:pt idx="16">
                  <c:v>-434</c:v>
                </c:pt>
                <c:pt idx="17">
                  <c:v>-245</c:v>
                </c:pt>
                <c:pt idx="18">
                  <c:v>-223.5</c:v>
                </c:pt>
                <c:pt idx="19">
                  <c:v>-135.5</c:v>
                </c:pt>
                <c:pt idx="20">
                  <c:v>-112</c:v>
                </c:pt>
                <c:pt idx="21">
                  <c:v>-110.5</c:v>
                </c:pt>
                <c:pt idx="22">
                  <c:v>-110</c:v>
                </c:pt>
                <c:pt idx="23">
                  <c:v>-104</c:v>
                </c:pt>
                <c:pt idx="24">
                  <c:v>-101</c:v>
                </c:pt>
                <c:pt idx="25">
                  <c:v>-13</c:v>
                </c:pt>
                <c:pt idx="26">
                  <c:v>-7</c:v>
                </c:pt>
                <c:pt idx="27">
                  <c:v>-6.5</c:v>
                </c:pt>
                <c:pt idx="28">
                  <c:v>0.5</c:v>
                </c:pt>
                <c:pt idx="29">
                  <c:v>5.5</c:v>
                </c:pt>
                <c:pt idx="30">
                  <c:v>6</c:v>
                </c:pt>
                <c:pt idx="31">
                  <c:v>18</c:v>
                </c:pt>
                <c:pt idx="32">
                  <c:v>112.5</c:v>
                </c:pt>
                <c:pt idx="33">
                  <c:v>112.5</c:v>
                </c:pt>
                <c:pt idx="34">
                  <c:v>112.5</c:v>
                </c:pt>
                <c:pt idx="35">
                  <c:v>197</c:v>
                </c:pt>
                <c:pt idx="36">
                  <c:v>197</c:v>
                </c:pt>
                <c:pt idx="37">
                  <c:v>197</c:v>
                </c:pt>
                <c:pt idx="38">
                  <c:v>209.5</c:v>
                </c:pt>
                <c:pt idx="39">
                  <c:v>209.5</c:v>
                </c:pt>
                <c:pt idx="40">
                  <c:v>209.5</c:v>
                </c:pt>
                <c:pt idx="41">
                  <c:v>222</c:v>
                </c:pt>
                <c:pt idx="42">
                  <c:v>222</c:v>
                </c:pt>
                <c:pt idx="43">
                  <c:v>222</c:v>
                </c:pt>
                <c:pt idx="44">
                  <c:v>1039.5</c:v>
                </c:pt>
                <c:pt idx="45">
                  <c:v>1041</c:v>
                </c:pt>
                <c:pt idx="46">
                  <c:v>1044.5</c:v>
                </c:pt>
                <c:pt idx="47">
                  <c:v>1044.5</c:v>
                </c:pt>
                <c:pt idx="48">
                  <c:v>1045</c:v>
                </c:pt>
                <c:pt idx="49">
                  <c:v>1045</c:v>
                </c:pt>
                <c:pt idx="50">
                  <c:v>1078</c:v>
                </c:pt>
                <c:pt idx="51">
                  <c:v>1147.5</c:v>
                </c:pt>
                <c:pt idx="52">
                  <c:v>1148</c:v>
                </c:pt>
                <c:pt idx="53">
                  <c:v>1207.5</c:v>
                </c:pt>
                <c:pt idx="54">
                  <c:v>1243</c:v>
                </c:pt>
                <c:pt idx="55">
                  <c:v>1289</c:v>
                </c:pt>
                <c:pt idx="56">
                  <c:v>1292</c:v>
                </c:pt>
                <c:pt idx="57">
                  <c:v>1292.5</c:v>
                </c:pt>
                <c:pt idx="58">
                  <c:v>2070</c:v>
                </c:pt>
                <c:pt idx="59">
                  <c:v>2082.5</c:v>
                </c:pt>
                <c:pt idx="60">
                  <c:v>2173</c:v>
                </c:pt>
                <c:pt idx="61">
                  <c:v>2173.5</c:v>
                </c:pt>
                <c:pt idx="62">
                  <c:v>3170.5</c:v>
                </c:pt>
                <c:pt idx="63">
                  <c:v>3401</c:v>
                </c:pt>
                <c:pt idx="64">
                  <c:v>3401.5</c:v>
                </c:pt>
                <c:pt idx="65">
                  <c:v>3426</c:v>
                </c:pt>
                <c:pt idx="66">
                  <c:v>3426.5</c:v>
                </c:pt>
                <c:pt idx="67">
                  <c:v>4440</c:v>
                </c:pt>
                <c:pt idx="68">
                  <c:v>4455.5</c:v>
                </c:pt>
                <c:pt idx="69">
                  <c:v>4456</c:v>
                </c:pt>
                <c:pt idx="70">
                  <c:v>4521.5</c:v>
                </c:pt>
                <c:pt idx="71">
                  <c:v>5597.5</c:v>
                </c:pt>
                <c:pt idx="72">
                  <c:v>5598</c:v>
                </c:pt>
                <c:pt idx="73">
                  <c:v>5671</c:v>
                </c:pt>
                <c:pt idx="74">
                  <c:v>5708.5</c:v>
                </c:pt>
                <c:pt idx="75">
                  <c:v>5764</c:v>
                </c:pt>
                <c:pt idx="76">
                  <c:v>5764.5</c:v>
                </c:pt>
                <c:pt idx="77">
                  <c:v>5809</c:v>
                </c:pt>
                <c:pt idx="78">
                  <c:v>6730.5</c:v>
                </c:pt>
                <c:pt idx="79">
                  <c:v>6731</c:v>
                </c:pt>
                <c:pt idx="80">
                  <c:v>6790</c:v>
                </c:pt>
                <c:pt idx="81">
                  <c:v>7791.5</c:v>
                </c:pt>
                <c:pt idx="82">
                  <c:v>10291</c:v>
                </c:pt>
                <c:pt idx="83">
                  <c:v>11262</c:v>
                </c:pt>
                <c:pt idx="84">
                  <c:v>11387.5</c:v>
                </c:pt>
                <c:pt idx="85">
                  <c:v>11388</c:v>
                </c:pt>
              </c:numCache>
            </c:numRef>
          </c:xVal>
          <c:yVal>
            <c:numRef>
              <c:f>Active!$J$21:$J$998</c:f>
              <c:numCache>
                <c:formatCode>General</c:formatCode>
                <c:ptCount val="978"/>
                <c:pt idx="2">
                  <c:v>2.1431567001855001E-3</c:v>
                </c:pt>
                <c:pt idx="3">
                  <c:v>2.2954059822950512E-3</c:v>
                </c:pt>
                <c:pt idx="6">
                  <c:v>1.1928208186873235E-3</c:v>
                </c:pt>
                <c:pt idx="7">
                  <c:v>2.0596995309460908E-3</c:v>
                </c:pt>
                <c:pt idx="8">
                  <c:v>1.7927785229403526E-3</c:v>
                </c:pt>
                <c:pt idx="15">
                  <c:v>-1.3455570660880767E-3</c:v>
                </c:pt>
                <c:pt idx="45">
                  <c:v>-9.7655512217897922E-4</c:v>
                </c:pt>
                <c:pt idx="47">
                  <c:v>1.9159584917360917E-4</c:v>
                </c:pt>
                <c:pt idx="49">
                  <c:v>-3.415254395804368E-4</c:v>
                </c:pt>
                <c:pt idx="53">
                  <c:v>6.9405578688019887E-4</c:v>
                </c:pt>
                <c:pt idx="55">
                  <c:v>-1.3047142347204499E-3</c:v>
                </c:pt>
                <c:pt idx="56">
                  <c:v>-3.0344196420628577E-4</c:v>
                </c:pt>
                <c:pt idx="57">
                  <c:v>-1.365632560919039E-4</c:v>
                </c:pt>
                <c:pt idx="63">
                  <c:v>2.3909630544949323E-3</c:v>
                </c:pt>
                <c:pt idx="64">
                  <c:v>2.0578417606884614E-3</c:v>
                </c:pt>
                <c:pt idx="65">
                  <c:v>1.6348986246157438E-3</c:v>
                </c:pt>
                <c:pt idx="66">
                  <c:v>1.8017773327301256E-3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BA4-4176-8085-138E99D22A66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0</c:v>
                  </c:pt>
                  <c:pt idx="5">
                    <c:v>4.0000000000000002E-4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8.9999999999999998E-4</c:v>
                  </c:pt>
                  <c:pt idx="11">
                    <c:v>3.0000000000000001E-3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1E-4</c:v>
                  </c:pt>
                  <c:pt idx="15">
                    <c:v>4.1999999999999997E-3</c:v>
                  </c:pt>
                  <c:pt idx="16">
                    <c:v>0</c:v>
                  </c:pt>
                  <c:pt idx="17">
                    <c:v>5.9999999999999995E-4</c:v>
                  </c:pt>
                  <c:pt idx="18">
                    <c:v>1E-3</c:v>
                  </c:pt>
                  <c:pt idx="19">
                    <c:v>5.9999999999999995E-4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2.9999999999999997E-4</c:v>
                  </c:pt>
                  <c:pt idx="23">
                    <c:v>5.0000000000000001E-4</c:v>
                  </c:pt>
                  <c:pt idx="24">
                    <c:v>1.1999999999999999E-3</c:v>
                  </c:pt>
                  <c:pt idx="25">
                    <c:v>0</c:v>
                  </c:pt>
                  <c:pt idx="26">
                    <c:v>2.0000000000000001E-4</c:v>
                  </c:pt>
                  <c:pt idx="27">
                    <c:v>4.0000000000000002E-4</c:v>
                  </c:pt>
                  <c:pt idx="28">
                    <c:v>2.0000000000000001E-4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8.0000000000000004E-4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5.0000000000000001E-4</c:v>
                  </c:pt>
                  <c:pt idx="48">
                    <c:v>1E-4</c:v>
                  </c:pt>
                  <c:pt idx="49">
                    <c:v>1.1000000000000001E-3</c:v>
                  </c:pt>
                  <c:pt idx="50">
                    <c:v>0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1.4E-3</c:v>
                  </c:pt>
                  <c:pt idx="54">
                    <c:v>4.0000000000000002E-4</c:v>
                  </c:pt>
                  <c:pt idx="55">
                    <c:v>1E-4</c:v>
                  </c:pt>
                  <c:pt idx="56">
                    <c:v>5.9999999999999995E-4</c:v>
                  </c:pt>
                  <c:pt idx="57">
                    <c:v>8.0000000000000004E-4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2.0000000000000001E-4</c:v>
                  </c:pt>
                  <c:pt idx="63">
                    <c:v>1.6999999999999999E-3</c:v>
                  </c:pt>
                  <c:pt idx="64">
                    <c:v>4.0000000000000002E-4</c:v>
                  </c:pt>
                  <c:pt idx="65">
                    <c:v>1.6999999999999999E-3</c:v>
                  </c:pt>
                  <c:pt idx="66">
                    <c:v>3.0999999999999999E-3</c:v>
                  </c:pt>
                  <c:pt idx="67">
                    <c:v>1E-4</c:v>
                  </c:pt>
                  <c:pt idx="68">
                    <c:v>3.7000000000000002E-3</c:v>
                  </c:pt>
                  <c:pt idx="69">
                    <c:v>8.9999999999999998E-4</c:v>
                  </c:pt>
                  <c:pt idx="70">
                    <c:v>2E-3</c:v>
                  </c:pt>
                  <c:pt idx="71">
                    <c:v>3.0999999999999999E-3</c:v>
                  </c:pt>
                  <c:pt idx="72">
                    <c:v>1.4E-3</c:v>
                  </c:pt>
                  <c:pt idx="73">
                    <c:v>2.0000000000000001E-4</c:v>
                  </c:pt>
                  <c:pt idx="74">
                    <c:v>2.0000000000000001E-4</c:v>
                  </c:pt>
                  <c:pt idx="75">
                    <c:v>2.3E-3</c:v>
                  </c:pt>
                  <c:pt idx="76">
                    <c:v>1.6999999999999999E-3</c:v>
                  </c:pt>
                  <c:pt idx="77">
                    <c:v>2.0000000000000001E-4</c:v>
                  </c:pt>
                  <c:pt idx="78">
                    <c:v>2.3E-3</c:v>
                  </c:pt>
                  <c:pt idx="79">
                    <c:v>1E-3</c:v>
                  </c:pt>
                  <c:pt idx="80">
                    <c:v>1E-4</c:v>
                  </c:pt>
                  <c:pt idx="81">
                    <c:v>2.9999999999999997E-4</c:v>
                  </c:pt>
                  <c:pt idx="82">
                    <c:v>0</c:v>
                  </c:pt>
                  <c:pt idx="83">
                    <c:v>1E-3</c:v>
                  </c:pt>
                  <c:pt idx="84">
                    <c:v>2.3E-3</c:v>
                  </c:pt>
                  <c:pt idx="85">
                    <c:v>8.0000000000000004E-4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0</c:v>
                  </c:pt>
                  <c:pt idx="5">
                    <c:v>4.0000000000000002E-4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8.9999999999999998E-4</c:v>
                  </c:pt>
                  <c:pt idx="11">
                    <c:v>3.0000000000000001E-3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1E-4</c:v>
                  </c:pt>
                  <c:pt idx="15">
                    <c:v>4.1999999999999997E-3</c:v>
                  </c:pt>
                  <c:pt idx="16">
                    <c:v>0</c:v>
                  </c:pt>
                  <c:pt idx="17">
                    <c:v>5.9999999999999995E-4</c:v>
                  </c:pt>
                  <c:pt idx="18">
                    <c:v>1E-3</c:v>
                  </c:pt>
                  <c:pt idx="19">
                    <c:v>5.9999999999999995E-4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2.9999999999999997E-4</c:v>
                  </c:pt>
                  <c:pt idx="23">
                    <c:v>5.0000000000000001E-4</c:v>
                  </c:pt>
                  <c:pt idx="24">
                    <c:v>1.1999999999999999E-3</c:v>
                  </c:pt>
                  <c:pt idx="25">
                    <c:v>0</c:v>
                  </c:pt>
                  <c:pt idx="26">
                    <c:v>2.0000000000000001E-4</c:v>
                  </c:pt>
                  <c:pt idx="27">
                    <c:v>4.0000000000000002E-4</c:v>
                  </c:pt>
                  <c:pt idx="28">
                    <c:v>2.0000000000000001E-4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8.0000000000000004E-4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5.0000000000000001E-4</c:v>
                  </c:pt>
                  <c:pt idx="48">
                    <c:v>1E-4</c:v>
                  </c:pt>
                  <c:pt idx="49">
                    <c:v>1.1000000000000001E-3</c:v>
                  </c:pt>
                  <c:pt idx="50">
                    <c:v>0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1.4E-3</c:v>
                  </c:pt>
                  <c:pt idx="54">
                    <c:v>4.0000000000000002E-4</c:v>
                  </c:pt>
                  <c:pt idx="55">
                    <c:v>1E-4</c:v>
                  </c:pt>
                  <c:pt idx="56">
                    <c:v>5.9999999999999995E-4</c:v>
                  </c:pt>
                  <c:pt idx="57">
                    <c:v>8.0000000000000004E-4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2.0000000000000001E-4</c:v>
                  </c:pt>
                  <c:pt idx="63">
                    <c:v>1.6999999999999999E-3</c:v>
                  </c:pt>
                  <c:pt idx="64">
                    <c:v>4.0000000000000002E-4</c:v>
                  </c:pt>
                  <c:pt idx="65">
                    <c:v>1.6999999999999999E-3</c:v>
                  </c:pt>
                  <c:pt idx="66">
                    <c:v>3.0999999999999999E-3</c:v>
                  </c:pt>
                  <c:pt idx="67">
                    <c:v>1E-4</c:v>
                  </c:pt>
                  <c:pt idx="68">
                    <c:v>3.7000000000000002E-3</c:v>
                  </c:pt>
                  <c:pt idx="69">
                    <c:v>8.9999999999999998E-4</c:v>
                  </c:pt>
                  <c:pt idx="70">
                    <c:v>2E-3</c:v>
                  </c:pt>
                  <c:pt idx="71">
                    <c:v>3.0999999999999999E-3</c:v>
                  </c:pt>
                  <c:pt idx="72">
                    <c:v>1.4E-3</c:v>
                  </c:pt>
                  <c:pt idx="73">
                    <c:v>2.0000000000000001E-4</c:v>
                  </c:pt>
                  <c:pt idx="74">
                    <c:v>2.0000000000000001E-4</c:v>
                  </c:pt>
                  <c:pt idx="75">
                    <c:v>2.3E-3</c:v>
                  </c:pt>
                  <c:pt idx="76">
                    <c:v>1.6999999999999999E-3</c:v>
                  </c:pt>
                  <c:pt idx="77">
                    <c:v>2.0000000000000001E-4</c:v>
                  </c:pt>
                  <c:pt idx="78">
                    <c:v>2.3E-3</c:v>
                  </c:pt>
                  <c:pt idx="79">
                    <c:v>1E-3</c:v>
                  </c:pt>
                  <c:pt idx="80">
                    <c:v>1E-4</c:v>
                  </c:pt>
                  <c:pt idx="81">
                    <c:v>2.9999999999999997E-4</c:v>
                  </c:pt>
                  <c:pt idx="82">
                    <c:v>0</c:v>
                  </c:pt>
                  <c:pt idx="83">
                    <c:v>1E-3</c:v>
                  </c:pt>
                  <c:pt idx="84">
                    <c:v>2.3E-3</c:v>
                  </c:pt>
                  <c:pt idx="85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-9198</c:v>
                </c:pt>
                <c:pt idx="1">
                  <c:v>-9151</c:v>
                </c:pt>
                <c:pt idx="2">
                  <c:v>-4807.5</c:v>
                </c:pt>
                <c:pt idx="3">
                  <c:v>-3662.5</c:v>
                </c:pt>
                <c:pt idx="4">
                  <c:v>-3393</c:v>
                </c:pt>
                <c:pt idx="5">
                  <c:v>-3393</c:v>
                </c:pt>
                <c:pt idx="6">
                  <c:v>-2411</c:v>
                </c:pt>
                <c:pt idx="7">
                  <c:v>-2410.5</c:v>
                </c:pt>
                <c:pt idx="8">
                  <c:v>-2332.5</c:v>
                </c:pt>
                <c:pt idx="9">
                  <c:v>-2312</c:v>
                </c:pt>
                <c:pt idx="10">
                  <c:v>-2265.5</c:v>
                </c:pt>
                <c:pt idx="11">
                  <c:v>-2265</c:v>
                </c:pt>
                <c:pt idx="12">
                  <c:v>-1370.5</c:v>
                </c:pt>
                <c:pt idx="13">
                  <c:v>-1320</c:v>
                </c:pt>
                <c:pt idx="14">
                  <c:v>-1124</c:v>
                </c:pt>
                <c:pt idx="15">
                  <c:v>-929.5</c:v>
                </c:pt>
                <c:pt idx="16">
                  <c:v>-434</c:v>
                </c:pt>
                <c:pt idx="17">
                  <c:v>-245</c:v>
                </c:pt>
                <c:pt idx="18">
                  <c:v>-223.5</c:v>
                </c:pt>
                <c:pt idx="19">
                  <c:v>-135.5</c:v>
                </c:pt>
                <c:pt idx="20">
                  <c:v>-112</c:v>
                </c:pt>
                <c:pt idx="21">
                  <c:v>-110.5</c:v>
                </c:pt>
                <c:pt idx="22">
                  <c:v>-110</c:v>
                </c:pt>
                <c:pt idx="23">
                  <c:v>-104</c:v>
                </c:pt>
                <c:pt idx="24">
                  <c:v>-101</c:v>
                </c:pt>
                <c:pt idx="25">
                  <c:v>-13</c:v>
                </c:pt>
                <c:pt idx="26">
                  <c:v>-7</c:v>
                </c:pt>
                <c:pt idx="27">
                  <c:v>-6.5</c:v>
                </c:pt>
                <c:pt idx="28">
                  <c:v>0.5</c:v>
                </c:pt>
                <c:pt idx="29">
                  <c:v>5.5</c:v>
                </c:pt>
                <c:pt idx="30">
                  <c:v>6</c:v>
                </c:pt>
                <c:pt idx="31">
                  <c:v>18</c:v>
                </c:pt>
                <c:pt idx="32">
                  <c:v>112.5</c:v>
                </c:pt>
                <c:pt idx="33">
                  <c:v>112.5</c:v>
                </c:pt>
                <c:pt idx="34">
                  <c:v>112.5</c:v>
                </c:pt>
                <c:pt idx="35">
                  <c:v>197</c:v>
                </c:pt>
                <c:pt idx="36">
                  <c:v>197</c:v>
                </c:pt>
                <c:pt idx="37">
                  <c:v>197</c:v>
                </c:pt>
                <c:pt idx="38">
                  <c:v>209.5</c:v>
                </c:pt>
                <c:pt idx="39">
                  <c:v>209.5</c:v>
                </c:pt>
                <c:pt idx="40">
                  <c:v>209.5</c:v>
                </c:pt>
                <c:pt idx="41">
                  <c:v>222</c:v>
                </c:pt>
                <c:pt idx="42">
                  <c:v>222</c:v>
                </c:pt>
                <c:pt idx="43">
                  <c:v>222</c:v>
                </c:pt>
                <c:pt idx="44">
                  <c:v>1039.5</c:v>
                </c:pt>
                <c:pt idx="45">
                  <c:v>1041</c:v>
                </c:pt>
                <c:pt idx="46">
                  <c:v>1044.5</c:v>
                </c:pt>
                <c:pt idx="47">
                  <c:v>1044.5</c:v>
                </c:pt>
                <c:pt idx="48">
                  <c:v>1045</c:v>
                </c:pt>
                <c:pt idx="49">
                  <c:v>1045</c:v>
                </c:pt>
                <c:pt idx="50">
                  <c:v>1078</c:v>
                </c:pt>
                <c:pt idx="51">
                  <c:v>1147.5</c:v>
                </c:pt>
                <c:pt idx="52">
                  <c:v>1148</c:v>
                </c:pt>
                <c:pt idx="53">
                  <c:v>1207.5</c:v>
                </c:pt>
                <c:pt idx="54">
                  <c:v>1243</c:v>
                </c:pt>
                <c:pt idx="55">
                  <c:v>1289</c:v>
                </c:pt>
                <c:pt idx="56">
                  <c:v>1292</c:v>
                </c:pt>
                <c:pt idx="57">
                  <c:v>1292.5</c:v>
                </c:pt>
                <c:pt idx="58">
                  <c:v>2070</c:v>
                </c:pt>
                <c:pt idx="59">
                  <c:v>2082.5</c:v>
                </c:pt>
                <c:pt idx="60">
                  <c:v>2173</c:v>
                </c:pt>
                <c:pt idx="61">
                  <c:v>2173.5</c:v>
                </c:pt>
                <c:pt idx="62">
                  <c:v>3170.5</c:v>
                </c:pt>
                <c:pt idx="63">
                  <c:v>3401</c:v>
                </c:pt>
                <c:pt idx="64">
                  <c:v>3401.5</c:v>
                </c:pt>
                <c:pt idx="65">
                  <c:v>3426</c:v>
                </c:pt>
                <c:pt idx="66">
                  <c:v>3426.5</c:v>
                </c:pt>
                <c:pt idx="67">
                  <c:v>4440</c:v>
                </c:pt>
                <c:pt idx="68">
                  <c:v>4455.5</c:v>
                </c:pt>
                <c:pt idx="69">
                  <c:v>4456</c:v>
                </c:pt>
                <c:pt idx="70">
                  <c:v>4521.5</c:v>
                </c:pt>
                <c:pt idx="71">
                  <c:v>5597.5</c:v>
                </c:pt>
                <c:pt idx="72">
                  <c:v>5598</c:v>
                </c:pt>
                <c:pt idx="73">
                  <c:v>5671</c:v>
                </c:pt>
                <c:pt idx="74">
                  <c:v>5708.5</c:v>
                </c:pt>
                <c:pt idx="75">
                  <c:v>5764</c:v>
                </c:pt>
                <c:pt idx="76">
                  <c:v>5764.5</c:v>
                </c:pt>
                <c:pt idx="77">
                  <c:v>5809</c:v>
                </c:pt>
                <c:pt idx="78">
                  <c:v>6730.5</c:v>
                </c:pt>
                <c:pt idx="79">
                  <c:v>6731</c:v>
                </c:pt>
                <c:pt idx="80">
                  <c:v>6790</c:v>
                </c:pt>
                <c:pt idx="81">
                  <c:v>7791.5</c:v>
                </c:pt>
                <c:pt idx="82">
                  <c:v>10291</c:v>
                </c:pt>
                <c:pt idx="83">
                  <c:v>11262</c:v>
                </c:pt>
                <c:pt idx="84">
                  <c:v>11387.5</c:v>
                </c:pt>
                <c:pt idx="85">
                  <c:v>11388</c:v>
                </c:pt>
              </c:numCache>
            </c:numRef>
          </c:xVal>
          <c:yVal>
            <c:numRef>
              <c:f>Active!$K$21:$K$998</c:f>
              <c:numCache>
                <c:formatCode>General</c:formatCode>
                <c:ptCount val="978"/>
                <c:pt idx="0">
                  <c:v>-1.5188088000286371E-3</c:v>
                </c:pt>
                <c:pt idx="1">
                  <c:v>-1.9822099202428944E-3</c:v>
                </c:pt>
                <c:pt idx="10">
                  <c:v>6.5452585840830579E-4</c:v>
                </c:pt>
                <c:pt idx="11">
                  <c:v>1.6214045754168183E-3</c:v>
                </c:pt>
                <c:pt idx="12">
                  <c:v>-2.3325805959757417E-3</c:v>
                </c:pt>
                <c:pt idx="13">
                  <c:v>-2.1778307345812209E-3</c:v>
                </c:pt>
                <c:pt idx="14">
                  <c:v>-2.7613758356892504E-3</c:v>
                </c:pt>
                <c:pt idx="16">
                  <c:v>1.2312460094108246E-3</c:v>
                </c:pt>
                <c:pt idx="17">
                  <c:v>-2.3886010530986823E-3</c:v>
                </c:pt>
                <c:pt idx="18">
                  <c:v>-1.5128164595807903E-3</c:v>
                </c:pt>
                <c:pt idx="19">
                  <c:v>-1.242163241840899E-3</c:v>
                </c:pt>
                <c:pt idx="20">
                  <c:v>-2.1988638036418706E-3</c:v>
                </c:pt>
                <c:pt idx="21">
                  <c:v>-9.9822766787838191E-4</c:v>
                </c:pt>
                <c:pt idx="22">
                  <c:v>-2.3313489509746432E-3</c:v>
                </c:pt>
                <c:pt idx="23">
                  <c:v>-2.1288044154061936E-3</c:v>
                </c:pt>
                <c:pt idx="24">
                  <c:v>-2.5275321459048428E-3</c:v>
                </c:pt>
                <c:pt idx="25">
                  <c:v>-2.5568789278622717E-3</c:v>
                </c:pt>
                <c:pt idx="26">
                  <c:v>-2.8543343869387172E-3</c:v>
                </c:pt>
                <c:pt idx="27">
                  <c:v>-1.287455677811522E-3</c:v>
                </c:pt>
                <c:pt idx="28">
                  <c:v>-4.5115371176507324E-4</c:v>
                </c:pt>
                <c:pt idx="29">
                  <c:v>-9.8236660414841026E-4</c:v>
                </c:pt>
                <c:pt idx="30">
                  <c:v>-2.8154878891655244E-3</c:v>
                </c:pt>
                <c:pt idx="31">
                  <c:v>5.079601178294979E-3</c:v>
                </c:pt>
                <c:pt idx="32">
                  <c:v>3.2967765582725406E-4</c:v>
                </c:pt>
                <c:pt idx="33">
                  <c:v>4.2967765330104157E-4</c:v>
                </c:pt>
                <c:pt idx="34">
                  <c:v>4.2967765330104157E-4</c:v>
                </c:pt>
                <c:pt idx="35">
                  <c:v>-1.0678201069822535E-3</c:v>
                </c:pt>
                <c:pt idx="36">
                  <c:v>-4.6782010758761317E-4</c:v>
                </c:pt>
                <c:pt idx="37">
                  <c:v>1.3217989180702716E-4</c:v>
                </c:pt>
                <c:pt idx="38">
                  <c:v>-6.9585232267854735E-4</c:v>
                </c:pt>
                <c:pt idx="39">
                  <c:v>1.0414767893962562E-4</c:v>
                </c:pt>
                <c:pt idx="40">
                  <c:v>4.0414767863694578E-4</c:v>
                </c:pt>
                <c:pt idx="41">
                  <c:v>-4.2388453584862873E-4</c:v>
                </c:pt>
                <c:pt idx="42">
                  <c:v>-2.2388453362509608E-4</c:v>
                </c:pt>
                <c:pt idx="43">
                  <c:v>-2.2388453362509608E-4</c:v>
                </c:pt>
                <c:pt idx="44">
                  <c:v>-2.1771912652184255E-3</c:v>
                </c:pt>
                <c:pt idx="46">
                  <c:v>-1.3284041488077492E-3</c:v>
                </c:pt>
                <c:pt idx="48">
                  <c:v>-3.4615254335221834E-3</c:v>
                </c:pt>
                <c:pt idx="50">
                  <c:v>-1.8275304755661637E-3</c:v>
                </c:pt>
                <c:pt idx="51">
                  <c:v>-2.3138958204071969E-4</c:v>
                </c:pt>
                <c:pt idx="52">
                  <c:v>-1.5645108724129386E-3</c:v>
                </c:pt>
                <c:pt idx="54">
                  <c:v>-2.4575556890340522E-3</c:v>
                </c:pt>
                <c:pt idx="58">
                  <c:v>-6.4016690157586709E-4</c:v>
                </c:pt>
                <c:pt idx="59">
                  <c:v>8.3180088404333219E-4</c:v>
                </c:pt>
                <c:pt idx="60">
                  <c:v>-4.6315234067151323E-4</c:v>
                </c:pt>
                <c:pt idx="61">
                  <c:v>9.037263662321493E-4</c:v>
                </c:pt>
                <c:pt idx="62">
                  <c:v>7.9821003600955009E-4</c:v>
                </c:pt>
                <c:pt idx="67">
                  <c:v>4.0349255068576895E-3</c:v>
                </c:pt>
                <c:pt idx="68">
                  <c:v>4.7381655676872469E-3</c:v>
                </c:pt>
                <c:pt idx="69">
                  <c:v>1.2050442674080841E-3</c:v>
                </c:pt>
                <c:pt idx="70">
                  <c:v>2.5661554755060934E-3</c:v>
                </c:pt>
                <c:pt idx="71">
                  <c:v>-5.1085741870338097E-4</c:v>
                </c:pt>
                <c:pt idx="72">
                  <c:v>-2.1439787087729201E-3</c:v>
                </c:pt>
                <c:pt idx="73">
                  <c:v>-2.2796868288423866E-3</c:v>
                </c:pt>
                <c:pt idx="74">
                  <c:v>-1.863783472799696E-3</c:v>
                </c:pt>
                <c:pt idx="75">
                  <c:v>-7.4024649802595377E-4</c:v>
                </c:pt>
                <c:pt idx="76">
                  <c:v>-4.9733677878975868E-3</c:v>
                </c:pt>
                <c:pt idx="77">
                  <c:v>-2.1211624625721015E-3</c:v>
                </c:pt>
                <c:pt idx="78">
                  <c:v>-3.6369720328366384E-4</c:v>
                </c:pt>
                <c:pt idx="79">
                  <c:v>-3.7968184988130815E-3</c:v>
                </c:pt>
                <c:pt idx="80">
                  <c:v>-2.9051305027678609E-3</c:v>
                </c:pt>
                <c:pt idx="81">
                  <c:v>-7.0707160193705931E-4</c:v>
                </c:pt>
                <c:pt idx="82">
                  <c:v>3.6796072381548584E-3</c:v>
                </c:pt>
                <c:pt idx="83">
                  <c:v>-1.6419349412899464E-3</c:v>
                </c:pt>
                <c:pt idx="84">
                  <c:v>-6.5537849150132388E-4</c:v>
                </c:pt>
                <c:pt idx="85">
                  <c:v>-8.8499778939876705E-5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BA4-4176-8085-138E99D22A66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0</c:v>
                  </c:pt>
                  <c:pt idx="5">
                    <c:v>4.0000000000000002E-4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8.9999999999999998E-4</c:v>
                  </c:pt>
                  <c:pt idx="11">
                    <c:v>3.0000000000000001E-3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1E-4</c:v>
                  </c:pt>
                  <c:pt idx="15">
                    <c:v>4.1999999999999997E-3</c:v>
                  </c:pt>
                  <c:pt idx="16">
                    <c:v>0</c:v>
                  </c:pt>
                  <c:pt idx="17">
                    <c:v>5.9999999999999995E-4</c:v>
                  </c:pt>
                  <c:pt idx="18">
                    <c:v>1E-3</c:v>
                  </c:pt>
                  <c:pt idx="19">
                    <c:v>5.9999999999999995E-4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2.9999999999999997E-4</c:v>
                  </c:pt>
                  <c:pt idx="23">
                    <c:v>5.0000000000000001E-4</c:v>
                  </c:pt>
                  <c:pt idx="24">
                    <c:v>1.1999999999999999E-3</c:v>
                  </c:pt>
                  <c:pt idx="25">
                    <c:v>0</c:v>
                  </c:pt>
                  <c:pt idx="26">
                    <c:v>2.0000000000000001E-4</c:v>
                  </c:pt>
                  <c:pt idx="27">
                    <c:v>4.0000000000000002E-4</c:v>
                  </c:pt>
                  <c:pt idx="28">
                    <c:v>2.0000000000000001E-4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8.0000000000000004E-4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5.0000000000000001E-4</c:v>
                  </c:pt>
                  <c:pt idx="48">
                    <c:v>1E-4</c:v>
                  </c:pt>
                  <c:pt idx="49">
                    <c:v>1.1000000000000001E-3</c:v>
                  </c:pt>
                  <c:pt idx="50">
                    <c:v>0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1.4E-3</c:v>
                  </c:pt>
                  <c:pt idx="54">
                    <c:v>4.0000000000000002E-4</c:v>
                  </c:pt>
                  <c:pt idx="55">
                    <c:v>1E-4</c:v>
                  </c:pt>
                  <c:pt idx="56">
                    <c:v>5.9999999999999995E-4</c:v>
                  </c:pt>
                  <c:pt idx="57">
                    <c:v>8.0000000000000004E-4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2.0000000000000001E-4</c:v>
                  </c:pt>
                  <c:pt idx="63">
                    <c:v>1.6999999999999999E-3</c:v>
                  </c:pt>
                  <c:pt idx="64">
                    <c:v>4.0000000000000002E-4</c:v>
                  </c:pt>
                  <c:pt idx="65">
                    <c:v>1.6999999999999999E-3</c:v>
                  </c:pt>
                  <c:pt idx="66">
                    <c:v>3.0999999999999999E-3</c:v>
                  </c:pt>
                  <c:pt idx="67">
                    <c:v>1E-4</c:v>
                  </c:pt>
                  <c:pt idx="68">
                    <c:v>3.7000000000000002E-3</c:v>
                  </c:pt>
                  <c:pt idx="69">
                    <c:v>8.9999999999999998E-4</c:v>
                  </c:pt>
                  <c:pt idx="70">
                    <c:v>2E-3</c:v>
                  </c:pt>
                  <c:pt idx="71">
                    <c:v>3.0999999999999999E-3</c:v>
                  </c:pt>
                  <c:pt idx="72">
                    <c:v>1.4E-3</c:v>
                  </c:pt>
                  <c:pt idx="73">
                    <c:v>2.0000000000000001E-4</c:v>
                  </c:pt>
                  <c:pt idx="74">
                    <c:v>2.0000000000000001E-4</c:v>
                  </c:pt>
                  <c:pt idx="75">
                    <c:v>2.3E-3</c:v>
                  </c:pt>
                  <c:pt idx="76">
                    <c:v>1.6999999999999999E-3</c:v>
                  </c:pt>
                  <c:pt idx="77">
                    <c:v>2.0000000000000001E-4</c:v>
                  </c:pt>
                  <c:pt idx="78">
                    <c:v>2.3E-3</c:v>
                  </c:pt>
                  <c:pt idx="79">
                    <c:v>1E-3</c:v>
                  </c:pt>
                  <c:pt idx="80">
                    <c:v>1E-4</c:v>
                  </c:pt>
                  <c:pt idx="81">
                    <c:v>2.9999999999999997E-4</c:v>
                  </c:pt>
                  <c:pt idx="82">
                    <c:v>0</c:v>
                  </c:pt>
                  <c:pt idx="83">
                    <c:v>1E-3</c:v>
                  </c:pt>
                  <c:pt idx="84">
                    <c:v>2.3E-3</c:v>
                  </c:pt>
                  <c:pt idx="85">
                    <c:v>8.0000000000000004E-4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0</c:v>
                  </c:pt>
                  <c:pt idx="5">
                    <c:v>4.0000000000000002E-4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8.9999999999999998E-4</c:v>
                  </c:pt>
                  <c:pt idx="11">
                    <c:v>3.0000000000000001E-3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1E-4</c:v>
                  </c:pt>
                  <c:pt idx="15">
                    <c:v>4.1999999999999997E-3</c:v>
                  </c:pt>
                  <c:pt idx="16">
                    <c:v>0</c:v>
                  </c:pt>
                  <c:pt idx="17">
                    <c:v>5.9999999999999995E-4</c:v>
                  </c:pt>
                  <c:pt idx="18">
                    <c:v>1E-3</c:v>
                  </c:pt>
                  <c:pt idx="19">
                    <c:v>5.9999999999999995E-4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2.9999999999999997E-4</c:v>
                  </c:pt>
                  <c:pt idx="23">
                    <c:v>5.0000000000000001E-4</c:v>
                  </c:pt>
                  <c:pt idx="24">
                    <c:v>1.1999999999999999E-3</c:v>
                  </c:pt>
                  <c:pt idx="25">
                    <c:v>0</c:v>
                  </c:pt>
                  <c:pt idx="26">
                    <c:v>2.0000000000000001E-4</c:v>
                  </c:pt>
                  <c:pt idx="27">
                    <c:v>4.0000000000000002E-4</c:v>
                  </c:pt>
                  <c:pt idx="28">
                    <c:v>2.0000000000000001E-4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8.0000000000000004E-4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5.0000000000000001E-4</c:v>
                  </c:pt>
                  <c:pt idx="48">
                    <c:v>1E-4</c:v>
                  </c:pt>
                  <c:pt idx="49">
                    <c:v>1.1000000000000001E-3</c:v>
                  </c:pt>
                  <c:pt idx="50">
                    <c:v>0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1.4E-3</c:v>
                  </c:pt>
                  <c:pt idx="54">
                    <c:v>4.0000000000000002E-4</c:v>
                  </c:pt>
                  <c:pt idx="55">
                    <c:v>1E-4</c:v>
                  </c:pt>
                  <c:pt idx="56">
                    <c:v>5.9999999999999995E-4</c:v>
                  </c:pt>
                  <c:pt idx="57">
                    <c:v>8.0000000000000004E-4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2.0000000000000001E-4</c:v>
                  </c:pt>
                  <c:pt idx="63">
                    <c:v>1.6999999999999999E-3</c:v>
                  </c:pt>
                  <c:pt idx="64">
                    <c:v>4.0000000000000002E-4</c:v>
                  </c:pt>
                  <c:pt idx="65">
                    <c:v>1.6999999999999999E-3</c:v>
                  </c:pt>
                  <c:pt idx="66">
                    <c:v>3.0999999999999999E-3</c:v>
                  </c:pt>
                  <c:pt idx="67">
                    <c:v>1E-4</c:v>
                  </c:pt>
                  <c:pt idx="68">
                    <c:v>3.7000000000000002E-3</c:v>
                  </c:pt>
                  <c:pt idx="69">
                    <c:v>8.9999999999999998E-4</c:v>
                  </c:pt>
                  <c:pt idx="70">
                    <c:v>2E-3</c:v>
                  </c:pt>
                  <c:pt idx="71">
                    <c:v>3.0999999999999999E-3</c:v>
                  </c:pt>
                  <c:pt idx="72">
                    <c:v>1.4E-3</c:v>
                  </c:pt>
                  <c:pt idx="73">
                    <c:v>2.0000000000000001E-4</c:v>
                  </c:pt>
                  <c:pt idx="74">
                    <c:v>2.0000000000000001E-4</c:v>
                  </c:pt>
                  <c:pt idx="75">
                    <c:v>2.3E-3</c:v>
                  </c:pt>
                  <c:pt idx="76">
                    <c:v>1.6999999999999999E-3</c:v>
                  </c:pt>
                  <c:pt idx="77">
                    <c:v>2.0000000000000001E-4</c:v>
                  </c:pt>
                  <c:pt idx="78">
                    <c:v>2.3E-3</c:v>
                  </c:pt>
                  <c:pt idx="79">
                    <c:v>1E-3</c:v>
                  </c:pt>
                  <c:pt idx="80">
                    <c:v>1E-4</c:v>
                  </c:pt>
                  <c:pt idx="81">
                    <c:v>2.9999999999999997E-4</c:v>
                  </c:pt>
                  <c:pt idx="82">
                    <c:v>0</c:v>
                  </c:pt>
                  <c:pt idx="83">
                    <c:v>1E-3</c:v>
                  </c:pt>
                  <c:pt idx="84">
                    <c:v>2.3E-3</c:v>
                  </c:pt>
                  <c:pt idx="85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-9198</c:v>
                </c:pt>
                <c:pt idx="1">
                  <c:v>-9151</c:v>
                </c:pt>
                <c:pt idx="2">
                  <c:v>-4807.5</c:v>
                </c:pt>
                <c:pt idx="3">
                  <c:v>-3662.5</c:v>
                </c:pt>
                <c:pt idx="4">
                  <c:v>-3393</c:v>
                </c:pt>
                <c:pt idx="5">
                  <c:v>-3393</c:v>
                </c:pt>
                <c:pt idx="6">
                  <c:v>-2411</c:v>
                </c:pt>
                <c:pt idx="7">
                  <c:v>-2410.5</c:v>
                </c:pt>
                <c:pt idx="8">
                  <c:v>-2332.5</c:v>
                </c:pt>
                <c:pt idx="9">
                  <c:v>-2312</c:v>
                </c:pt>
                <c:pt idx="10">
                  <c:v>-2265.5</c:v>
                </c:pt>
                <c:pt idx="11">
                  <c:v>-2265</c:v>
                </c:pt>
                <c:pt idx="12">
                  <c:v>-1370.5</c:v>
                </c:pt>
                <c:pt idx="13">
                  <c:v>-1320</c:v>
                </c:pt>
                <c:pt idx="14">
                  <c:v>-1124</c:v>
                </c:pt>
                <c:pt idx="15">
                  <c:v>-929.5</c:v>
                </c:pt>
                <c:pt idx="16">
                  <c:v>-434</c:v>
                </c:pt>
                <c:pt idx="17">
                  <c:v>-245</c:v>
                </c:pt>
                <c:pt idx="18">
                  <c:v>-223.5</c:v>
                </c:pt>
                <c:pt idx="19">
                  <c:v>-135.5</c:v>
                </c:pt>
                <c:pt idx="20">
                  <c:v>-112</c:v>
                </c:pt>
                <c:pt idx="21">
                  <c:v>-110.5</c:v>
                </c:pt>
                <c:pt idx="22">
                  <c:v>-110</c:v>
                </c:pt>
                <c:pt idx="23">
                  <c:v>-104</c:v>
                </c:pt>
                <c:pt idx="24">
                  <c:v>-101</c:v>
                </c:pt>
                <c:pt idx="25">
                  <c:v>-13</c:v>
                </c:pt>
                <c:pt idx="26">
                  <c:v>-7</c:v>
                </c:pt>
                <c:pt idx="27">
                  <c:v>-6.5</c:v>
                </c:pt>
                <c:pt idx="28">
                  <c:v>0.5</c:v>
                </c:pt>
                <c:pt idx="29">
                  <c:v>5.5</c:v>
                </c:pt>
                <c:pt idx="30">
                  <c:v>6</c:v>
                </c:pt>
                <c:pt idx="31">
                  <c:v>18</c:v>
                </c:pt>
                <c:pt idx="32">
                  <c:v>112.5</c:v>
                </c:pt>
                <c:pt idx="33">
                  <c:v>112.5</c:v>
                </c:pt>
                <c:pt idx="34">
                  <c:v>112.5</c:v>
                </c:pt>
                <c:pt idx="35">
                  <c:v>197</c:v>
                </c:pt>
                <c:pt idx="36">
                  <c:v>197</c:v>
                </c:pt>
                <c:pt idx="37">
                  <c:v>197</c:v>
                </c:pt>
                <c:pt idx="38">
                  <c:v>209.5</c:v>
                </c:pt>
                <c:pt idx="39">
                  <c:v>209.5</c:v>
                </c:pt>
                <c:pt idx="40">
                  <c:v>209.5</c:v>
                </c:pt>
                <c:pt idx="41">
                  <c:v>222</c:v>
                </c:pt>
                <c:pt idx="42">
                  <c:v>222</c:v>
                </c:pt>
                <c:pt idx="43">
                  <c:v>222</c:v>
                </c:pt>
                <c:pt idx="44">
                  <c:v>1039.5</c:v>
                </c:pt>
                <c:pt idx="45">
                  <c:v>1041</c:v>
                </c:pt>
                <c:pt idx="46">
                  <c:v>1044.5</c:v>
                </c:pt>
                <c:pt idx="47">
                  <c:v>1044.5</c:v>
                </c:pt>
                <c:pt idx="48">
                  <c:v>1045</c:v>
                </c:pt>
                <c:pt idx="49">
                  <c:v>1045</c:v>
                </c:pt>
                <c:pt idx="50">
                  <c:v>1078</c:v>
                </c:pt>
                <c:pt idx="51">
                  <c:v>1147.5</c:v>
                </c:pt>
                <c:pt idx="52">
                  <c:v>1148</c:v>
                </c:pt>
                <c:pt idx="53">
                  <c:v>1207.5</c:v>
                </c:pt>
                <c:pt idx="54">
                  <c:v>1243</c:v>
                </c:pt>
                <c:pt idx="55">
                  <c:v>1289</c:v>
                </c:pt>
                <c:pt idx="56">
                  <c:v>1292</c:v>
                </c:pt>
                <c:pt idx="57">
                  <c:v>1292.5</c:v>
                </c:pt>
                <c:pt idx="58">
                  <c:v>2070</c:v>
                </c:pt>
                <c:pt idx="59">
                  <c:v>2082.5</c:v>
                </c:pt>
                <c:pt idx="60">
                  <c:v>2173</c:v>
                </c:pt>
                <c:pt idx="61">
                  <c:v>2173.5</c:v>
                </c:pt>
                <c:pt idx="62">
                  <c:v>3170.5</c:v>
                </c:pt>
                <c:pt idx="63">
                  <c:v>3401</c:v>
                </c:pt>
                <c:pt idx="64">
                  <c:v>3401.5</c:v>
                </c:pt>
                <c:pt idx="65">
                  <c:v>3426</c:v>
                </c:pt>
                <c:pt idx="66">
                  <c:v>3426.5</c:v>
                </c:pt>
                <c:pt idx="67">
                  <c:v>4440</c:v>
                </c:pt>
                <c:pt idx="68">
                  <c:v>4455.5</c:v>
                </c:pt>
                <c:pt idx="69">
                  <c:v>4456</c:v>
                </c:pt>
                <c:pt idx="70">
                  <c:v>4521.5</c:v>
                </c:pt>
                <c:pt idx="71">
                  <c:v>5597.5</c:v>
                </c:pt>
                <c:pt idx="72">
                  <c:v>5598</c:v>
                </c:pt>
                <c:pt idx="73">
                  <c:v>5671</c:v>
                </c:pt>
                <c:pt idx="74">
                  <c:v>5708.5</c:v>
                </c:pt>
                <c:pt idx="75">
                  <c:v>5764</c:v>
                </c:pt>
                <c:pt idx="76">
                  <c:v>5764.5</c:v>
                </c:pt>
                <c:pt idx="77">
                  <c:v>5809</c:v>
                </c:pt>
                <c:pt idx="78">
                  <c:v>6730.5</c:v>
                </c:pt>
                <c:pt idx="79">
                  <c:v>6731</c:v>
                </c:pt>
                <c:pt idx="80">
                  <c:v>6790</c:v>
                </c:pt>
                <c:pt idx="81">
                  <c:v>7791.5</c:v>
                </c:pt>
                <c:pt idx="82">
                  <c:v>10291</c:v>
                </c:pt>
                <c:pt idx="83">
                  <c:v>11262</c:v>
                </c:pt>
                <c:pt idx="84">
                  <c:v>11387.5</c:v>
                </c:pt>
                <c:pt idx="85">
                  <c:v>11388</c:v>
                </c:pt>
              </c:numCache>
            </c:numRef>
          </c:xVal>
          <c:yVal>
            <c:numRef>
              <c:f>Active!$L$21:$L$998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BA4-4176-8085-138E99D22A66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0</c:v>
                  </c:pt>
                  <c:pt idx="5">
                    <c:v>4.0000000000000002E-4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8.9999999999999998E-4</c:v>
                  </c:pt>
                  <c:pt idx="11">
                    <c:v>3.0000000000000001E-3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1E-4</c:v>
                  </c:pt>
                  <c:pt idx="15">
                    <c:v>4.1999999999999997E-3</c:v>
                  </c:pt>
                  <c:pt idx="16">
                    <c:v>0</c:v>
                  </c:pt>
                  <c:pt idx="17">
                    <c:v>5.9999999999999995E-4</c:v>
                  </c:pt>
                  <c:pt idx="18">
                    <c:v>1E-3</c:v>
                  </c:pt>
                  <c:pt idx="19">
                    <c:v>5.9999999999999995E-4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2.9999999999999997E-4</c:v>
                  </c:pt>
                  <c:pt idx="23">
                    <c:v>5.0000000000000001E-4</c:v>
                  </c:pt>
                  <c:pt idx="24">
                    <c:v>1.1999999999999999E-3</c:v>
                  </c:pt>
                  <c:pt idx="25">
                    <c:v>0</c:v>
                  </c:pt>
                  <c:pt idx="26">
                    <c:v>2.0000000000000001E-4</c:v>
                  </c:pt>
                  <c:pt idx="27">
                    <c:v>4.0000000000000002E-4</c:v>
                  </c:pt>
                  <c:pt idx="28">
                    <c:v>2.0000000000000001E-4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8.0000000000000004E-4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5.0000000000000001E-4</c:v>
                  </c:pt>
                  <c:pt idx="48">
                    <c:v>1E-4</c:v>
                  </c:pt>
                  <c:pt idx="49">
                    <c:v>1.1000000000000001E-3</c:v>
                  </c:pt>
                  <c:pt idx="50">
                    <c:v>0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1.4E-3</c:v>
                  </c:pt>
                  <c:pt idx="54">
                    <c:v>4.0000000000000002E-4</c:v>
                  </c:pt>
                  <c:pt idx="55">
                    <c:v>1E-4</c:v>
                  </c:pt>
                  <c:pt idx="56">
                    <c:v>5.9999999999999995E-4</c:v>
                  </c:pt>
                  <c:pt idx="57">
                    <c:v>8.0000000000000004E-4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2.0000000000000001E-4</c:v>
                  </c:pt>
                  <c:pt idx="63">
                    <c:v>1.6999999999999999E-3</c:v>
                  </c:pt>
                  <c:pt idx="64">
                    <c:v>4.0000000000000002E-4</c:v>
                  </c:pt>
                  <c:pt idx="65">
                    <c:v>1.6999999999999999E-3</c:v>
                  </c:pt>
                  <c:pt idx="66">
                    <c:v>3.0999999999999999E-3</c:v>
                  </c:pt>
                  <c:pt idx="67">
                    <c:v>1E-4</c:v>
                  </c:pt>
                  <c:pt idx="68">
                    <c:v>3.7000000000000002E-3</c:v>
                  </c:pt>
                  <c:pt idx="69">
                    <c:v>8.9999999999999998E-4</c:v>
                  </c:pt>
                  <c:pt idx="70">
                    <c:v>2E-3</c:v>
                  </c:pt>
                  <c:pt idx="71">
                    <c:v>3.0999999999999999E-3</c:v>
                  </c:pt>
                  <c:pt idx="72">
                    <c:v>1.4E-3</c:v>
                  </c:pt>
                  <c:pt idx="73">
                    <c:v>2.0000000000000001E-4</c:v>
                  </c:pt>
                  <c:pt idx="74">
                    <c:v>2.0000000000000001E-4</c:v>
                  </c:pt>
                  <c:pt idx="75">
                    <c:v>2.3E-3</c:v>
                  </c:pt>
                  <c:pt idx="76">
                    <c:v>1.6999999999999999E-3</c:v>
                  </c:pt>
                  <c:pt idx="77">
                    <c:v>2.0000000000000001E-4</c:v>
                  </c:pt>
                  <c:pt idx="78">
                    <c:v>2.3E-3</c:v>
                  </c:pt>
                  <c:pt idx="79">
                    <c:v>1E-3</c:v>
                  </c:pt>
                  <c:pt idx="80">
                    <c:v>1E-4</c:v>
                  </c:pt>
                  <c:pt idx="81">
                    <c:v>2.9999999999999997E-4</c:v>
                  </c:pt>
                  <c:pt idx="82">
                    <c:v>0</c:v>
                  </c:pt>
                  <c:pt idx="83">
                    <c:v>1E-3</c:v>
                  </c:pt>
                  <c:pt idx="84">
                    <c:v>2.3E-3</c:v>
                  </c:pt>
                  <c:pt idx="85">
                    <c:v>8.0000000000000004E-4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0</c:v>
                  </c:pt>
                  <c:pt idx="5">
                    <c:v>4.0000000000000002E-4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8.9999999999999998E-4</c:v>
                  </c:pt>
                  <c:pt idx="11">
                    <c:v>3.0000000000000001E-3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1E-4</c:v>
                  </c:pt>
                  <c:pt idx="15">
                    <c:v>4.1999999999999997E-3</c:v>
                  </c:pt>
                  <c:pt idx="16">
                    <c:v>0</c:v>
                  </c:pt>
                  <c:pt idx="17">
                    <c:v>5.9999999999999995E-4</c:v>
                  </c:pt>
                  <c:pt idx="18">
                    <c:v>1E-3</c:v>
                  </c:pt>
                  <c:pt idx="19">
                    <c:v>5.9999999999999995E-4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2.9999999999999997E-4</c:v>
                  </c:pt>
                  <c:pt idx="23">
                    <c:v>5.0000000000000001E-4</c:v>
                  </c:pt>
                  <c:pt idx="24">
                    <c:v>1.1999999999999999E-3</c:v>
                  </c:pt>
                  <c:pt idx="25">
                    <c:v>0</c:v>
                  </c:pt>
                  <c:pt idx="26">
                    <c:v>2.0000000000000001E-4</c:v>
                  </c:pt>
                  <c:pt idx="27">
                    <c:v>4.0000000000000002E-4</c:v>
                  </c:pt>
                  <c:pt idx="28">
                    <c:v>2.0000000000000001E-4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8.0000000000000004E-4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5.0000000000000001E-4</c:v>
                  </c:pt>
                  <c:pt idx="48">
                    <c:v>1E-4</c:v>
                  </c:pt>
                  <c:pt idx="49">
                    <c:v>1.1000000000000001E-3</c:v>
                  </c:pt>
                  <c:pt idx="50">
                    <c:v>0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1.4E-3</c:v>
                  </c:pt>
                  <c:pt idx="54">
                    <c:v>4.0000000000000002E-4</c:v>
                  </c:pt>
                  <c:pt idx="55">
                    <c:v>1E-4</c:v>
                  </c:pt>
                  <c:pt idx="56">
                    <c:v>5.9999999999999995E-4</c:v>
                  </c:pt>
                  <c:pt idx="57">
                    <c:v>8.0000000000000004E-4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2.0000000000000001E-4</c:v>
                  </c:pt>
                  <c:pt idx="63">
                    <c:v>1.6999999999999999E-3</c:v>
                  </c:pt>
                  <c:pt idx="64">
                    <c:v>4.0000000000000002E-4</c:v>
                  </c:pt>
                  <c:pt idx="65">
                    <c:v>1.6999999999999999E-3</c:v>
                  </c:pt>
                  <c:pt idx="66">
                    <c:v>3.0999999999999999E-3</c:v>
                  </c:pt>
                  <c:pt idx="67">
                    <c:v>1E-4</c:v>
                  </c:pt>
                  <c:pt idx="68">
                    <c:v>3.7000000000000002E-3</c:v>
                  </c:pt>
                  <c:pt idx="69">
                    <c:v>8.9999999999999998E-4</c:v>
                  </c:pt>
                  <c:pt idx="70">
                    <c:v>2E-3</c:v>
                  </c:pt>
                  <c:pt idx="71">
                    <c:v>3.0999999999999999E-3</c:v>
                  </c:pt>
                  <c:pt idx="72">
                    <c:v>1.4E-3</c:v>
                  </c:pt>
                  <c:pt idx="73">
                    <c:v>2.0000000000000001E-4</c:v>
                  </c:pt>
                  <c:pt idx="74">
                    <c:v>2.0000000000000001E-4</c:v>
                  </c:pt>
                  <c:pt idx="75">
                    <c:v>2.3E-3</c:v>
                  </c:pt>
                  <c:pt idx="76">
                    <c:v>1.6999999999999999E-3</c:v>
                  </c:pt>
                  <c:pt idx="77">
                    <c:v>2.0000000000000001E-4</c:v>
                  </c:pt>
                  <c:pt idx="78">
                    <c:v>2.3E-3</c:v>
                  </c:pt>
                  <c:pt idx="79">
                    <c:v>1E-3</c:v>
                  </c:pt>
                  <c:pt idx="80">
                    <c:v>1E-4</c:v>
                  </c:pt>
                  <c:pt idx="81">
                    <c:v>2.9999999999999997E-4</c:v>
                  </c:pt>
                  <c:pt idx="82">
                    <c:v>0</c:v>
                  </c:pt>
                  <c:pt idx="83">
                    <c:v>1E-3</c:v>
                  </c:pt>
                  <c:pt idx="84">
                    <c:v>2.3E-3</c:v>
                  </c:pt>
                  <c:pt idx="85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-9198</c:v>
                </c:pt>
                <c:pt idx="1">
                  <c:v>-9151</c:v>
                </c:pt>
                <c:pt idx="2">
                  <c:v>-4807.5</c:v>
                </c:pt>
                <c:pt idx="3">
                  <c:v>-3662.5</c:v>
                </c:pt>
                <c:pt idx="4">
                  <c:v>-3393</c:v>
                </c:pt>
                <c:pt idx="5">
                  <c:v>-3393</c:v>
                </c:pt>
                <c:pt idx="6">
                  <c:v>-2411</c:v>
                </c:pt>
                <c:pt idx="7">
                  <c:v>-2410.5</c:v>
                </c:pt>
                <c:pt idx="8">
                  <c:v>-2332.5</c:v>
                </c:pt>
                <c:pt idx="9">
                  <c:v>-2312</c:v>
                </c:pt>
                <c:pt idx="10">
                  <c:v>-2265.5</c:v>
                </c:pt>
                <c:pt idx="11">
                  <c:v>-2265</c:v>
                </c:pt>
                <c:pt idx="12">
                  <c:v>-1370.5</c:v>
                </c:pt>
                <c:pt idx="13">
                  <c:v>-1320</c:v>
                </c:pt>
                <c:pt idx="14">
                  <c:v>-1124</c:v>
                </c:pt>
                <c:pt idx="15">
                  <c:v>-929.5</c:v>
                </c:pt>
                <c:pt idx="16">
                  <c:v>-434</c:v>
                </c:pt>
                <c:pt idx="17">
                  <c:v>-245</c:v>
                </c:pt>
                <c:pt idx="18">
                  <c:v>-223.5</c:v>
                </c:pt>
                <c:pt idx="19">
                  <c:v>-135.5</c:v>
                </c:pt>
                <c:pt idx="20">
                  <c:v>-112</c:v>
                </c:pt>
                <c:pt idx="21">
                  <c:v>-110.5</c:v>
                </c:pt>
                <c:pt idx="22">
                  <c:v>-110</c:v>
                </c:pt>
                <c:pt idx="23">
                  <c:v>-104</c:v>
                </c:pt>
                <c:pt idx="24">
                  <c:v>-101</c:v>
                </c:pt>
                <c:pt idx="25">
                  <c:v>-13</c:v>
                </c:pt>
                <c:pt idx="26">
                  <c:v>-7</c:v>
                </c:pt>
                <c:pt idx="27">
                  <c:v>-6.5</c:v>
                </c:pt>
                <c:pt idx="28">
                  <c:v>0.5</c:v>
                </c:pt>
                <c:pt idx="29">
                  <c:v>5.5</c:v>
                </c:pt>
                <c:pt idx="30">
                  <c:v>6</c:v>
                </c:pt>
                <c:pt idx="31">
                  <c:v>18</c:v>
                </c:pt>
                <c:pt idx="32">
                  <c:v>112.5</c:v>
                </c:pt>
                <c:pt idx="33">
                  <c:v>112.5</c:v>
                </c:pt>
                <c:pt idx="34">
                  <c:v>112.5</c:v>
                </c:pt>
                <c:pt idx="35">
                  <c:v>197</c:v>
                </c:pt>
                <c:pt idx="36">
                  <c:v>197</c:v>
                </c:pt>
                <c:pt idx="37">
                  <c:v>197</c:v>
                </c:pt>
                <c:pt idx="38">
                  <c:v>209.5</c:v>
                </c:pt>
                <c:pt idx="39">
                  <c:v>209.5</c:v>
                </c:pt>
                <c:pt idx="40">
                  <c:v>209.5</c:v>
                </c:pt>
                <c:pt idx="41">
                  <c:v>222</c:v>
                </c:pt>
                <c:pt idx="42">
                  <c:v>222</c:v>
                </c:pt>
                <c:pt idx="43">
                  <c:v>222</c:v>
                </c:pt>
                <c:pt idx="44">
                  <c:v>1039.5</c:v>
                </c:pt>
                <c:pt idx="45">
                  <c:v>1041</c:v>
                </c:pt>
                <c:pt idx="46">
                  <c:v>1044.5</c:v>
                </c:pt>
                <c:pt idx="47">
                  <c:v>1044.5</c:v>
                </c:pt>
                <c:pt idx="48">
                  <c:v>1045</c:v>
                </c:pt>
                <c:pt idx="49">
                  <c:v>1045</c:v>
                </c:pt>
                <c:pt idx="50">
                  <c:v>1078</c:v>
                </c:pt>
                <c:pt idx="51">
                  <c:v>1147.5</c:v>
                </c:pt>
                <c:pt idx="52">
                  <c:v>1148</c:v>
                </c:pt>
                <c:pt idx="53">
                  <c:v>1207.5</c:v>
                </c:pt>
                <c:pt idx="54">
                  <c:v>1243</c:v>
                </c:pt>
                <c:pt idx="55">
                  <c:v>1289</c:v>
                </c:pt>
                <c:pt idx="56">
                  <c:v>1292</c:v>
                </c:pt>
                <c:pt idx="57">
                  <c:v>1292.5</c:v>
                </c:pt>
                <c:pt idx="58">
                  <c:v>2070</c:v>
                </c:pt>
                <c:pt idx="59">
                  <c:v>2082.5</c:v>
                </c:pt>
                <c:pt idx="60">
                  <c:v>2173</c:v>
                </c:pt>
                <c:pt idx="61">
                  <c:v>2173.5</c:v>
                </c:pt>
                <c:pt idx="62">
                  <c:v>3170.5</c:v>
                </c:pt>
                <c:pt idx="63">
                  <c:v>3401</c:v>
                </c:pt>
                <c:pt idx="64">
                  <c:v>3401.5</c:v>
                </c:pt>
                <c:pt idx="65">
                  <c:v>3426</c:v>
                </c:pt>
                <c:pt idx="66">
                  <c:v>3426.5</c:v>
                </c:pt>
                <c:pt idx="67">
                  <c:v>4440</c:v>
                </c:pt>
                <c:pt idx="68">
                  <c:v>4455.5</c:v>
                </c:pt>
                <c:pt idx="69">
                  <c:v>4456</c:v>
                </c:pt>
                <c:pt idx="70">
                  <c:v>4521.5</c:v>
                </c:pt>
                <c:pt idx="71">
                  <c:v>5597.5</c:v>
                </c:pt>
                <c:pt idx="72">
                  <c:v>5598</c:v>
                </c:pt>
                <c:pt idx="73">
                  <c:v>5671</c:v>
                </c:pt>
                <c:pt idx="74">
                  <c:v>5708.5</c:v>
                </c:pt>
                <c:pt idx="75">
                  <c:v>5764</c:v>
                </c:pt>
                <c:pt idx="76">
                  <c:v>5764.5</c:v>
                </c:pt>
                <c:pt idx="77">
                  <c:v>5809</c:v>
                </c:pt>
                <c:pt idx="78">
                  <c:v>6730.5</c:v>
                </c:pt>
                <c:pt idx="79">
                  <c:v>6731</c:v>
                </c:pt>
                <c:pt idx="80">
                  <c:v>6790</c:v>
                </c:pt>
                <c:pt idx="81">
                  <c:v>7791.5</c:v>
                </c:pt>
                <c:pt idx="82">
                  <c:v>10291</c:v>
                </c:pt>
                <c:pt idx="83">
                  <c:v>11262</c:v>
                </c:pt>
                <c:pt idx="84">
                  <c:v>11387.5</c:v>
                </c:pt>
                <c:pt idx="85">
                  <c:v>11388</c:v>
                </c:pt>
              </c:numCache>
            </c:numRef>
          </c:xVal>
          <c:yVal>
            <c:numRef>
              <c:f>Active!$M$21:$M$998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BA4-4176-8085-138E99D22A66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0</c:v>
                  </c:pt>
                  <c:pt idx="5">
                    <c:v>4.0000000000000002E-4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8.9999999999999998E-4</c:v>
                  </c:pt>
                  <c:pt idx="11">
                    <c:v>3.0000000000000001E-3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1E-4</c:v>
                  </c:pt>
                  <c:pt idx="15">
                    <c:v>4.1999999999999997E-3</c:v>
                  </c:pt>
                  <c:pt idx="16">
                    <c:v>0</c:v>
                  </c:pt>
                  <c:pt idx="17">
                    <c:v>5.9999999999999995E-4</c:v>
                  </c:pt>
                  <c:pt idx="18">
                    <c:v>1E-3</c:v>
                  </c:pt>
                  <c:pt idx="19">
                    <c:v>5.9999999999999995E-4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2.9999999999999997E-4</c:v>
                  </c:pt>
                  <c:pt idx="23">
                    <c:v>5.0000000000000001E-4</c:v>
                  </c:pt>
                  <c:pt idx="24">
                    <c:v>1.1999999999999999E-3</c:v>
                  </c:pt>
                  <c:pt idx="25">
                    <c:v>0</c:v>
                  </c:pt>
                  <c:pt idx="26">
                    <c:v>2.0000000000000001E-4</c:v>
                  </c:pt>
                  <c:pt idx="27">
                    <c:v>4.0000000000000002E-4</c:v>
                  </c:pt>
                  <c:pt idx="28">
                    <c:v>2.0000000000000001E-4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8.0000000000000004E-4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5.0000000000000001E-4</c:v>
                  </c:pt>
                  <c:pt idx="48">
                    <c:v>1E-4</c:v>
                  </c:pt>
                  <c:pt idx="49">
                    <c:v>1.1000000000000001E-3</c:v>
                  </c:pt>
                  <c:pt idx="50">
                    <c:v>0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1.4E-3</c:v>
                  </c:pt>
                  <c:pt idx="54">
                    <c:v>4.0000000000000002E-4</c:v>
                  </c:pt>
                  <c:pt idx="55">
                    <c:v>1E-4</c:v>
                  </c:pt>
                  <c:pt idx="56">
                    <c:v>5.9999999999999995E-4</c:v>
                  </c:pt>
                  <c:pt idx="57">
                    <c:v>8.0000000000000004E-4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2.0000000000000001E-4</c:v>
                  </c:pt>
                  <c:pt idx="63">
                    <c:v>1.6999999999999999E-3</c:v>
                  </c:pt>
                  <c:pt idx="64">
                    <c:v>4.0000000000000002E-4</c:v>
                  </c:pt>
                  <c:pt idx="65">
                    <c:v>1.6999999999999999E-3</c:v>
                  </c:pt>
                  <c:pt idx="66">
                    <c:v>3.0999999999999999E-3</c:v>
                  </c:pt>
                  <c:pt idx="67">
                    <c:v>1E-4</c:v>
                  </c:pt>
                  <c:pt idx="68">
                    <c:v>3.7000000000000002E-3</c:v>
                  </c:pt>
                  <c:pt idx="69">
                    <c:v>8.9999999999999998E-4</c:v>
                  </c:pt>
                  <c:pt idx="70">
                    <c:v>2E-3</c:v>
                  </c:pt>
                  <c:pt idx="71">
                    <c:v>3.0999999999999999E-3</c:v>
                  </c:pt>
                  <c:pt idx="72">
                    <c:v>1.4E-3</c:v>
                  </c:pt>
                  <c:pt idx="73">
                    <c:v>2.0000000000000001E-4</c:v>
                  </c:pt>
                  <c:pt idx="74">
                    <c:v>2.0000000000000001E-4</c:v>
                  </c:pt>
                  <c:pt idx="75">
                    <c:v>2.3E-3</c:v>
                  </c:pt>
                  <c:pt idx="76">
                    <c:v>1.6999999999999999E-3</c:v>
                  </c:pt>
                  <c:pt idx="77">
                    <c:v>2.0000000000000001E-4</c:v>
                  </c:pt>
                  <c:pt idx="78">
                    <c:v>2.3E-3</c:v>
                  </c:pt>
                  <c:pt idx="79">
                    <c:v>1E-3</c:v>
                  </c:pt>
                  <c:pt idx="80">
                    <c:v>1E-4</c:v>
                  </c:pt>
                  <c:pt idx="81">
                    <c:v>2.9999999999999997E-4</c:v>
                  </c:pt>
                  <c:pt idx="82">
                    <c:v>0</c:v>
                  </c:pt>
                  <c:pt idx="83">
                    <c:v>1E-3</c:v>
                  </c:pt>
                  <c:pt idx="84">
                    <c:v>2.3E-3</c:v>
                  </c:pt>
                  <c:pt idx="85">
                    <c:v>8.0000000000000004E-4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0</c:v>
                  </c:pt>
                  <c:pt idx="5">
                    <c:v>4.0000000000000002E-4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8.9999999999999998E-4</c:v>
                  </c:pt>
                  <c:pt idx="11">
                    <c:v>3.0000000000000001E-3</c:v>
                  </c:pt>
                  <c:pt idx="12">
                    <c:v>2.0000000000000001E-4</c:v>
                  </c:pt>
                  <c:pt idx="13">
                    <c:v>2.0000000000000001E-4</c:v>
                  </c:pt>
                  <c:pt idx="14">
                    <c:v>1E-4</c:v>
                  </c:pt>
                  <c:pt idx="15">
                    <c:v>4.1999999999999997E-3</c:v>
                  </c:pt>
                  <c:pt idx="16">
                    <c:v>0</c:v>
                  </c:pt>
                  <c:pt idx="17">
                    <c:v>5.9999999999999995E-4</c:v>
                  </c:pt>
                  <c:pt idx="18">
                    <c:v>1E-3</c:v>
                  </c:pt>
                  <c:pt idx="19">
                    <c:v>5.9999999999999995E-4</c:v>
                  </c:pt>
                  <c:pt idx="20">
                    <c:v>2.9999999999999997E-4</c:v>
                  </c:pt>
                  <c:pt idx="21">
                    <c:v>2.0000000000000001E-4</c:v>
                  </c:pt>
                  <c:pt idx="22">
                    <c:v>2.9999999999999997E-4</c:v>
                  </c:pt>
                  <c:pt idx="23">
                    <c:v>5.0000000000000001E-4</c:v>
                  </c:pt>
                  <c:pt idx="24">
                    <c:v>1.1999999999999999E-3</c:v>
                  </c:pt>
                  <c:pt idx="25">
                    <c:v>0</c:v>
                  </c:pt>
                  <c:pt idx="26">
                    <c:v>2.0000000000000001E-4</c:v>
                  </c:pt>
                  <c:pt idx="27">
                    <c:v>4.0000000000000002E-4</c:v>
                  </c:pt>
                  <c:pt idx="28">
                    <c:v>2.0000000000000001E-4</c:v>
                  </c:pt>
                  <c:pt idx="29">
                    <c:v>4.0000000000000002E-4</c:v>
                  </c:pt>
                  <c:pt idx="30">
                    <c:v>2.9999999999999997E-4</c:v>
                  </c:pt>
                  <c:pt idx="31">
                    <c:v>8.0000000000000004E-4</c:v>
                  </c:pt>
                  <c:pt idx="32">
                    <c:v>0</c:v>
                  </c:pt>
                  <c:pt idx="33">
                    <c:v>0</c:v>
                  </c:pt>
                  <c:pt idx="34">
                    <c:v>0</c:v>
                  </c:pt>
                  <c:pt idx="35">
                    <c:v>0</c:v>
                  </c:pt>
                  <c:pt idx="36">
                    <c:v>0</c:v>
                  </c:pt>
                  <c:pt idx="37">
                    <c:v>0</c:v>
                  </c:pt>
                  <c:pt idx="38">
                    <c:v>0</c:v>
                  </c:pt>
                  <c:pt idx="39">
                    <c:v>0</c:v>
                  </c:pt>
                  <c:pt idx="40">
                    <c:v>0</c:v>
                  </c:pt>
                  <c:pt idx="41">
                    <c:v>0</c:v>
                  </c:pt>
                  <c:pt idx="42">
                    <c:v>0</c:v>
                  </c:pt>
                  <c:pt idx="43">
                    <c:v>0</c:v>
                  </c:pt>
                  <c:pt idx="44">
                    <c:v>4.0000000000000002E-4</c:v>
                  </c:pt>
                  <c:pt idx="45">
                    <c:v>1E-4</c:v>
                  </c:pt>
                  <c:pt idx="46">
                    <c:v>1E-4</c:v>
                  </c:pt>
                  <c:pt idx="47">
                    <c:v>5.0000000000000001E-4</c:v>
                  </c:pt>
                  <c:pt idx="48">
                    <c:v>1E-4</c:v>
                  </c:pt>
                  <c:pt idx="49">
                    <c:v>1.1000000000000001E-3</c:v>
                  </c:pt>
                  <c:pt idx="50">
                    <c:v>0</c:v>
                  </c:pt>
                  <c:pt idx="51">
                    <c:v>1E-4</c:v>
                  </c:pt>
                  <c:pt idx="52">
                    <c:v>2.0000000000000001E-4</c:v>
                  </c:pt>
                  <c:pt idx="53">
                    <c:v>1.4E-3</c:v>
                  </c:pt>
                  <c:pt idx="54">
                    <c:v>4.0000000000000002E-4</c:v>
                  </c:pt>
                  <c:pt idx="55">
                    <c:v>1E-4</c:v>
                  </c:pt>
                  <c:pt idx="56">
                    <c:v>5.9999999999999995E-4</c:v>
                  </c:pt>
                  <c:pt idx="57">
                    <c:v>8.0000000000000004E-4</c:v>
                  </c:pt>
                  <c:pt idx="58">
                    <c:v>0</c:v>
                  </c:pt>
                  <c:pt idx="59">
                    <c:v>0</c:v>
                  </c:pt>
                  <c:pt idx="60">
                    <c:v>0</c:v>
                  </c:pt>
                  <c:pt idx="61">
                    <c:v>0</c:v>
                  </c:pt>
                  <c:pt idx="62">
                    <c:v>2.0000000000000001E-4</c:v>
                  </c:pt>
                  <c:pt idx="63">
                    <c:v>1.6999999999999999E-3</c:v>
                  </c:pt>
                  <c:pt idx="64">
                    <c:v>4.0000000000000002E-4</c:v>
                  </c:pt>
                  <c:pt idx="65">
                    <c:v>1.6999999999999999E-3</c:v>
                  </c:pt>
                  <c:pt idx="66">
                    <c:v>3.0999999999999999E-3</c:v>
                  </c:pt>
                  <c:pt idx="67">
                    <c:v>1E-4</c:v>
                  </c:pt>
                  <c:pt idx="68">
                    <c:v>3.7000000000000002E-3</c:v>
                  </c:pt>
                  <c:pt idx="69">
                    <c:v>8.9999999999999998E-4</c:v>
                  </c:pt>
                  <c:pt idx="70">
                    <c:v>2E-3</c:v>
                  </c:pt>
                  <c:pt idx="71">
                    <c:v>3.0999999999999999E-3</c:v>
                  </c:pt>
                  <c:pt idx="72">
                    <c:v>1.4E-3</c:v>
                  </c:pt>
                  <c:pt idx="73">
                    <c:v>2.0000000000000001E-4</c:v>
                  </c:pt>
                  <c:pt idx="74">
                    <c:v>2.0000000000000001E-4</c:v>
                  </c:pt>
                  <c:pt idx="75">
                    <c:v>2.3E-3</c:v>
                  </c:pt>
                  <c:pt idx="76">
                    <c:v>1.6999999999999999E-3</c:v>
                  </c:pt>
                  <c:pt idx="77">
                    <c:v>2.0000000000000001E-4</c:v>
                  </c:pt>
                  <c:pt idx="78">
                    <c:v>2.3E-3</c:v>
                  </c:pt>
                  <c:pt idx="79">
                    <c:v>1E-3</c:v>
                  </c:pt>
                  <c:pt idx="80">
                    <c:v>1E-4</c:v>
                  </c:pt>
                  <c:pt idx="81">
                    <c:v>2.9999999999999997E-4</c:v>
                  </c:pt>
                  <c:pt idx="82">
                    <c:v>0</c:v>
                  </c:pt>
                  <c:pt idx="83">
                    <c:v>1E-3</c:v>
                  </c:pt>
                  <c:pt idx="84">
                    <c:v>2.3E-3</c:v>
                  </c:pt>
                  <c:pt idx="85">
                    <c:v>8.0000000000000004E-4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-9198</c:v>
                </c:pt>
                <c:pt idx="1">
                  <c:v>-9151</c:v>
                </c:pt>
                <c:pt idx="2">
                  <c:v>-4807.5</c:v>
                </c:pt>
                <c:pt idx="3">
                  <c:v>-3662.5</c:v>
                </c:pt>
                <c:pt idx="4">
                  <c:v>-3393</c:v>
                </c:pt>
                <c:pt idx="5">
                  <c:v>-3393</c:v>
                </c:pt>
                <c:pt idx="6">
                  <c:v>-2411</c:v>
                </c:pt>
                <c:pt idx="7">
                  <c:v>-2410.5</c:v>
                </c:pt>
                <c:pt idx="8">
                  <c:v>-2332.5</c:v>
                </c:pt>
                <c:pt idx="9">
                  <c:v>-2312</c:v>
                </c:pt>
                <c:pt idx="10">
                  <c:v>-2265.5</c:v>
                </c:pt>
                <c:pt idx="11">
                  <c:v>-2265</c:v>
                </c:pt>
                <c:pt idx="12">
                  <c:v>-1370.5</c:v>
                </c:pt>
                <c:pt idx="13">
                  <c:v>-1320</c:v>
                </c:pt>
                <c:pt idx="14">
                  <c:v>-1124</c:v>
                </c:pt>
                <c:pt idx="15">
                  <c:v>-929.5</c:v>
                </c:pt>
                <c:pt idx="16">
                  <c:v>-434</c:v>
                </c:pt>
                <c:pt idx="17">
                  <c:v>-245</c:v>
                </c:pt>
                <c:pt idx="18">
                  <c:v>-223.5</c:v>
                </c:pt>
                <c:pt idx="19">
                  <c:v>-135.5</c:v>
                </c:pt>
                <c:pt idx="20">
                  <c:v>-112</c:v>
                </c:pt>
                <c:pt idx="21">
                  <c:v>-110.5</c:v>
                </c:pt>
                <c:pt idx="22">
                  <c:v>-110</c:v>
                </c:pt>
                <c:pt idx="23">
                  <c:v>-104</c:v>
                </c:pt>
                <c:pt idx="24">
                  <c:v>-101</c:v>
                </c:pt>
                <c:pt idx="25">
                  <c:v>-13</c:v>
                </c:pt>
                <c:pt idx="26">
                  <c:v>-7</c:v>
                </c:pt>
                <c:pt idx="27">
                  <c:v>-6.5</c:v>
                </c:pt>
                <c:pt idx="28">
                  <c:v>0.5</c:v>
                </c:pt>
                <c:pt idx="29">
                  <c:v>5.5</c:v>
                </c:pt>
                <c:pt idx="30">
                  <c:v>6</c:v>
                </c:pt>
                <c:pt idx="31">
                  <c:v>18</c:v>
                </c:pt>
                <c:pt idx="32">
                  <c:v>112.5</c:v>
                </c:pt>
                <c:pt idx="33">
                  <c:v>112.5</c:v>
                </c:pt>
                <c:pt idx="34">
                  <c:v>112.5</c:v>
                </c:pt>
                <c:pt idx="35">
                  <c:v>197</c:v>
                </c:pt>
                <c:pt idx="36">
                  <c:v>197</c:v>
                </c:pt>
                <c:pt idx="37">
                  <c:v>197</c:v>
                </c:pt>
                <c:pt idx="38">
                  <c:v>209.5</c:v>
                </c:pt>
                <c:pt idx="39">
                  <c:v>209.5</c:v>
                </c:pt>
                <c:pt idx="40">
                  <c:v>209.5</c:v>
                </c:pt>
                <c:pt idx="41">
                  <c:v>222</c:v>
                </c:pt>
                <c:pt idx="42">
                  <c:v>222</c:v>
                </c:pt>
                <c:pt idx="43">
                  <c:v>222</c:v>
                </c:pt>
                <c:pt idx="44">
                  <c:v>1039.5</c:v>
                </c:pt>
                <c:pt idx="45">
                  <c:v>1041</c:v>
                </c:pt>
                <c:pt idx="46">
                  <c:v>1044.5</c:v>
                </c:pt>
                <c:pt idx="47">
                  <c:v>1044.5</c:v>
                </c:pt>
                <c:pt idx="48">
                  <c:v>1045</c:v>
                </c:pt>
                <c:pt idx="49">
                  <c:v>1045</c:v>
                </c:pt>
                <c:pt idx="50">
                  <c:v>1078</c:v>
                </c:pt>
                <c:pt idx="51">
                  <c:v>1147.5</c:v>
                </c:pt>
                <c:pt idx="52">
                  <c:v>1148</c:v>
                </c:pt>
                <c:pt idx="53">
                  <c:v>1207.5</c:v>
                </c:pt>
                <c:pt idx="54">
                  <c:v>1243</c:v>
                </c:pt>
                <c:pt idx="55">
                  <c:v>1289</c:v>
                </c:pt>
                <c:pt idx="56">
                  <c:v>1292</c:v>
                </c:pt>
                <c:pt idx="57">
                  <c:v>1292.5</c:v>
                </c:pt>
                <c:pt idx="58">
                  <c:v>2070</c:v>
                </c:pt>
                <c:pt idx="59">
                  <c:v>2082.5</c:v>
                </c:pt>
                <c:pt idx="60">
                  <c:v>2173</c:v>
                </c:pt>
                <c:pt idx="61">
                  <c:v>2173.5</c:v>
                </c:pt>
                <c:pt idx="62">
                  <c:v>3170.5</c:v>
                </c:pt>
                <c:pt idx="63">
                  <c:v>3401</c:v>
                </c:pt>
                <c:pt idx="64">
                  <c:v>3401.5</c:v>
                </c:pt>
                <c:pt idx="65">
                  <c:v>3426</c:v>
                </c:pt>
                <c:pt idx="66">
                  <c:v>3426.5</c:v>
                </c:pt>
                <c:pt idx="67">
                  <c:v>4440</c:v>
                </c:pt>
                <c:pt idx="68">
                  <c:v>4455.5</c:v>
                </c:pt>
                <c:pt idx="69">
                  <c:v>4456</c:v>
                </c:pt>
                <c:pt idx="70">
                  <c:v>4521.5</c:v>
                </c:pt>
                <c:pt idx="71">
                  <c:v>5597.5</c:v>
                </c:pt>
                <c:pt idx="72">
                  <c:v>5598</c:v>
                </c:pt>
                <c:pt idx="73">
                  <c:v>5671</c:v>
                </c:pt>
                <c:pt idx="74">
                  <c:v>5708.5</c:v>
                </c:pt>
                <c:pt idx="75">
                  <c:v>5764</c:v>
                </c:pt>
                <c:pt idx="76">
                  <c:v>5764.5</c:v>
                </c:pt>
                <c:pt idx="77">
                  <c:v>5809</c:v>
                </c:pt>
                <c:pt idx="78">
                  <c:v>6730.5</c:v>
                </c:pt>
                <c:pt idx="79">
                  <c:v>6731</c:v>
                </c:pt>
                <c:pt idx="80">
                  <c:v>6790</c:v>
                </c:pt>
                <c:pt idx="81">
                  <c:v>7791.5</c:v>
                </c:pt>
                <c:pt idx="82">
                  <c:v>10291</c:v>
                </c:pt>
                <c:pt idx="83">
                  <c:v>11262</c:v>
                </c:pt>
                <c:pt idx="84">
                  <c:v>11387.5</c:v>
                </c:pt>
                <c:pt idx="85">
                  <c:v>11388</c:v>
                </c:pt>
              </c:numCache>
            </c:numRef>
          </c:xVal>
          <c:yVal>
            <c:numRef>
              <c:f>Active!$N$21:$N$998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BA4-4176-8085-138E99D22A66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-9198</c:v>
                </c:pt>
                <c:pt idx="1">
                  <c:v>-9151</c:v>
                </c:pt>
                <c:pt idx="2">
                  <c:v>-4807.5</c:v>
                </c:pt>
                <c:pt idx="3">
                  <c:v>-3662.5</c:v>
                </c:pt>
                <c:pt idx="4">
                  <c:v>-3393</c:v>
                </c:pt>
                <c:pt idx="5">
                  <c:v>-3393</c:v>
                </c:pt>
                <c:pt idx="6">
                  <c:v>-2411</c:v>
                </c:pt>
                <c:pt idx="7">
                  <c:v>-2410.5</c:v>
                </c:pt>
                <c:pt idx="8">
                  <c:v>-2332.5</c:v>
                </c:pt>
                <c:pt idx="9">
                  <c:v>-2312</c:v>
                </c:pt>
                <c:pt idx="10">
                  <c:v>-2265.5</c:v>
                </c:pt>
                <c:pt idx="11">
                  <c:v>-2265</c:v>
                </c:pt>
                <c:pt idx="12">
                  <c:v>-1370.5</c:v>
                </c:pt>
                <c:pt idx="13">
                  <c:v>-1320</c:v>
                </c:pt>
                <c:pt idx="14">
                  <c:v>-1124</c:v>
                </c:pt>
                <c:pt idx="15">
                  <c:v>-929.5</c:v>
                </c:pt>
                <c:pt idx="16">
                  <c:v>-434</c:v>
                </c:pt>
                <c:pt idx="17">
                  <c:v>-245</c:v>
                </c:pt>
                <c:pt idx="18">
                  <c:v>-223.5</c:v>
                </c:pt>
                <c:pt idx="19">
                  <c:v>-135.5</c:v>
                </c:pt>
                <c:pt idx="20">
                  <c:v>-112</c:v>
                </c:pt>
                <c:pt idx="21">
                  <c:v>-110.5</c:v>
                </c:pt>
                <c:pt idx="22">
                  <c:v>-110</c:v>
                </c:pt>
                <c:pt idx="23">
                  <c:v>-104</c:v>
                </c:pt>
                <c:pt idx="24">
                  <c:v>-101</c:v>
                </c:pt>
                <c:pt idx="25">
                  <c:v>-13</c:v>
                </c:pt>
                <c:pt idx="26">
                  <c:v>-7</c:v>
                </c:pt>
                <c:pt idx="27">
                  <c:v>-6.5</c:v>
                </c:pt>
                <c:pt idx="28">
                  <c:v>0.5</c:v>
                </c:pt>
                <c:pt idx="29">
                  <c:v>5.5</c:v>
                </c:pt>
                <c:pt idx="30">
                  <c:v>6</c:v>
                </c:pt>
                <c:pt idx="31">
                  <c:v>18</c:v>
                </c:pt>
                <c:pt idx="32">
                  <c:v>112.5</c:v>
                </c:pt>
                <c:pt idx="33">
                  <c:v>112.5</c:v>
                </c:pt>
                <c:pt idx="34">
                  <c:v>112.5</c:v>
                </c:pt>
                <c:pt idx="35">
                  <c:v>197</c:v>
                </c:pt>
                <c:pt idx="36">
                  <c:v>197</c:v>
                </c:pt>
                <c:pt idx="37">
                  <c:v>197</c:v>
                </c:pt>
                <c:pt idx="38">
                  <c:v>209.5</c:v>
                </c:pt>
                <c:pt idx="39">
                  <c:v>209.5</c:v>
                </c:pt>
                <c:pt idx="40">
                  <c:v>209.5</c:v>
                </c:pt>
                <c:pt idx="41">
                  <c:v>222</c:v>
                </c:pt>
                <c:pt idx="42">
                  <c:v>222</c:v>
                </c:pt>
                <c:pt idx="43">
                  <c:v>222</c:v>
                </c:pt>
                <c:pt idx="44">
                  <c:v>1039.5</c:v>
                </c:pt>
                <c:pt idx="45">
                  <c:v>1041</c:v>
                </c:pt>
                <c:pt idx="46">
                  <c:v>1044.5</c:v>
                </c:pt>
                <c:pt idx="47">
                  <c:v>1044.5</c:v>
                </c:pt>
                <c:pt idx="48">
                  <c:v>1045</c:v>
                </c:pt>
                <c:pt idx="49">
                  <c:v>1045</c:v>
                </c:pt>
                <c:pt idx="50">
                  <c:v>1078</c:v>
                </c:pt>
                <c:pt idx="51">
                  <c:v>1147.5</c:v>
                </c:pt>
                <c:pt idx="52">
                  <c:v>1148</c:v>
                </c:pt>
                <c:pt idx="53">
                  <c:v>1207.5</c:v>
                </c:pt>
                <c:pt idx="54">
                  <c:v>1243</c:v>
                </c:pt>
                <c:pt idx="55">
                  <c:v>1289</c:v>
                </c:pt>
                <c:pt idx="56">
                  <c:v>1292</c:v>
                </c:pt>
                <c:pt idx="57">
                  <c:v>1292.5</c:v>
                </c:pt>
                <c:pt idx="58">
                  <c:v>2070</c:v>
                </c:pt>
                <c:pt idx="59">
                  <c:v>2082.5</c:v>
                </c:pt>
                <c:pt idx="60">
                  <c:v>2173</c:v>
                </c:pt>
                <c:pt idx="61">
                  <c:v>2173.5</c:v>
                </c:pt>
                <c:pt idx="62">
                  <c:v>3170.5</c:v>
                </c:pt>
                <c:pt idx="63">
                  <c:v>3401</c:v>
                </c:pt>
                <c:pt idx="64">
                  <c:v>3401.5</c:v>
                </c:pt>
                <c:pt idx="65">
                  <c:v>3426</c:v>
                </c:pt>
                <c:pt idx="66">
                  <c:v>3426.5</c:v>
                </c:pt>
                <c:pt idx="67">
                  <c:v>4440</c:v>
                </c:pt>
                <c:pt idx="68">
                  <c:v>4455.5</c:v>
                </c:pt>
                <c:pt idx="69">
                  <c:v>4456</c:v>
                </c:pt>
                <c:pt idx="70">
                  <c:v>4521.5</c:v>
                </c:pt>
                <c:pt idx="71">
                  <c:v>5597.5</c:v>
                </c:pt>
                <c:pt idx="72">
                  <c:v>5598</c:v>
                </c:pt>
                <c:pt idx="73">
                  <c:v>5671</c:v>
                </c:pt>
                <c:pt idx="74">
                  <c:v>5708.5</c:v>
                </c:pt>
                <c:pt idx="75">
                  <c:v>5764</c:v>
                </c:pt>
                <c:pt idx="76">
                  <c:v>5764.5</c:v>
                </c:pt>
                <c:pt idx="77">
                  <c:v>5809</c:v>
                </c:pt>
                <c:pt idx="78">
                  <c:v>6730.5</c:v>
                </c:pt>
                <c:pt idx="79">
                  <c:v>6731</c:v>
                </c:pt>
                <c:pt idx="80">
                  <c:v>6790</c:v>
                </c:pt>
                <c:pt idx="81">
                  <c:v>7791.5</c:v>
                </c:pt>
                <c:pt idx="82">
                  <c:v>10291</c:v>
                </c:pt>
                <c:pt idx="83">
                  <c:v>11262</c:v>
                </c:pt>
                <c:pt idx="84">
                  <c:v>11387.5</c:v>
                </c:pt>
                <c:pt idx="85">
                  <c:v>11388</c:v>
                </c:pt>
              </c:numCache>
            </c:numRef>
          </c:xVal>
          <c:yVal>
            <c:numRef>
              <c:f>Active!$O$21:$O$998</c:f>
              <c:numCache>
                <c:formatCode>General</c:formatCode>
                <c:ptCount val="978"/>
                <c:pt idx="0">
                  <c:v>-3.5119321880156001E-4</c:v>
                </c:pt>
                <c:pt idx="1">
                  <c:v>-3.5143219877105484E-4</c:v>
                </c:pt>
                <c:pt idx="2">
                  <c:v>-3.7351750722852033E-4</c:v>
                </c:pt>
                <c:pt idx="3">
                  <c:v>-3.7933946605983099E-4</c:v>
                </c:pt>
                <c:pt idx="4">
                  <c:v>-3.807097873742749E-4</c:v>
                </c:pt>
                <c:pt idx="5">
                  <c:v>-3.807097873742749E-4</c:v>
                </c:pt>
                <c:pt idx="6">
                  <c:v>-3.8570294333265665E-4</c:v>
                </c:pt>
                <c:pt idx="7">
                  <c:v>-3.8570548567275762E-4</c:v>
                </c:pt>
                <c:pt idx="8">
                  <c:v>-3.8610209072851507E-4</c:v>
                </c:pt>
                <c:pt idx="9">
                  <c:v>-3.8620632667265642E-4</c:v>
                </c:pt>
                <c:pt idx="10">
                  <c:v>-3.8644276430205028E-4</c:v>
                </c:pt>
                <c:pt idx="11">
                  <c:v>-3.8644530664215125E-4</c:v>
                </c:pt>
                <c:pt idx="12">
                  <c:v>-3.9099355308285644E-4</c:v>
                </c:pt>
                <c:pt idx="13">
                  <c:v>-3.9125032943305836E-4</c:v>
                </c:pt>
                <c:pt idx="14">
                  <c:v>-3.9224692675265391E-4</c:v>
                </c:pt>
                <c:pt idx="15">
                  <c:v>-3.9323589705194642E-4</c:v>
                </c:pt>
                <c:pt idx="16">
                  <c:v>-3.9575535609204633E-4</c:v>
                </c:pt>
                <c:pt idx="17">
                  <c:v>-3.9671636065022775E-4</c:v>
                </c:pt>
                <c:pt idx="18">
                  <c:v>-3.9682568127457116E-4</c:v>
                </c:pt>
                <c:pt idx="19">
                  <c:v>-3.9727313313234875E-4</c:v>
                </c:pt>
                <c:pt idx="20">
                  <c:v>-3.9739262311709616E-4</c:v>
                </c:pt>
                <c:pt idx="21">
                  <c:v>-3.9740025013739919E-4</c:v>
                </c:pt>
                <c:pt idx="22">
                  <c:v>-3.9740279247750022E-4</c:v>
                </c:pt>
                <c:pt idx="23">
                  <c:v>-3.9743330055871229E-4</c:v>
                </c:pt>
                <c:pt idx="24">
                  <c:v>-3.9744855459931835E-4</c:v>
                </c:pt>
                <c:pt idx="25">
                  <c:v>-3.9789600645709594E-4</c:v>
                </c:pt>
                <c:pt idx="26">
                  <c:v>-3.9792651453830806E-4</c:v>
                </c:pt>
                <c:pt idx="27">
                  <c:v>-3.9792905687840909E-4</c:v>
                </c:pt>
                <c:pt idx="28">
                  <c:v>-3.9796464963982322E-4</c:v>
                </c:pt>
                <c:pt idx="29">
                  <c:v>-3.9799007304083329E-4</c:v>
                </c:pt>
                <c:pt idx="30">
                  <c:v>-3.9799261538093431E-4</c:v>
                </c:pt>
                <c:pt idx="31">
                  <c:v>-3.9805363154335851E-4</c:v>
                </c:pt>
                <c:pt idx="32">
                  <c:v>-3.9853413382244925E-4</c:v>
                </c:pt>
                <c:pt idx="33">
                  <c:v>-3.9853413382244925E-4</c:v>
                </c:pt>
                <c:pt idx="34">
                  <c:v>-3.9853413382244925E-4</c:v>
                </c:pt>
                <c:pt idx="35">
                  <c:v>-3.9896378929951974E-4</c:v>
                </c:pt>
                <c:pt idx="36">
                  <c:v>-3.9896378929951974E-4</c:v>
                </c:pt>
                <c:pt idx="37">
                  <c:v>-3.9896378929951974E-4</c:v>
                </c:pt>
                <c:pt idx="38">
                  <c:v>-3.9902734780204496E-4</c:v>
                </c:pt>
                <c:pt idx="39">
                  <c:v>-3.9902734780204496E-4</c:v>
                </c:pt>
                <c:pt idx="40">
                  <c:v>-3.9902734780204496E-4</c:v>
                </c:pt>
                <c:pt idx="41">
                  <c:v>-3.9909090630457019E-4</c:v>
                </c:pt>
                <c:pt idx="42">
                  <c:v>-3.9909090630457019E-4</c:v>
                </c:pt>
                <c:pt idx="43">
                  <c:v>-3.9909090630457019E-4</c:v>
                </c:pt>
                <c:pt idx="44">
                  <c:v>-4.0324763236971998E-4</c:v>
                </c:pt>
                <c:pt idx="45">
                  <c:v>-4.0325525939002301E-4</c:v>
                </c:pt>
                <c:pt idx="46">
                  <c:v>-4.0327305577073005E-4</c:v>
                </c:pt>
                <c:pt idx="47">
                  <c:v>-4.0327305577073005E-4</c:v>
                </c:pt>
                <c:pt idx="48">
                  <c:v>-4.0327559811083108E-4</c:v>
                </c:pt>
                <c:pt idx="49">
                  <c:v>-4.0327559811083108E-4</c:v>
                </c:pt>
                <c:pt idx="50">
                  <c:v>-4.0344339255749765E-4</c:v>
                </c:pt>
                <c:pt idx="51">
                  <c:v>-4.0379677783153794E-4</c:v>
                </c:pt>
                <c:pt idx="52">
                  <c:v>-4.0379932017163892E-4</c:v>
                </c:pt>
                <c:pt idx="53">
                  <c:v>-4.0410185864365902E-4</c:v>
                </c:pt>
                <c:pt idx="54">
                  <c:v>-4.0428236479083063E-4</c:v>
                </c:pt>
                <c:pt idx="55">
                  <c:v>-4.0451626008012345E-4</c:v>
                </c:pt>
                <c:pt idx="56">
                  <c:v>-4.0453151412072952E-4</c:v>
                </c:pt>
                <c:pt idx="57">
                  <c:v>-4.0453405646083054E-4</c:v>
                </c:pt>
                <c:pt idx="58">
                  <c:v>-4.0848739531789958E-4</c:v>
                </c:pt>
                <c:pt idx="59">
                  <c:v>-4.0855095382042481E-4</c:v>
                </c:pt>
                <c:pt idx="60">
                  <c:v>-4.0901111737870743E-4</c:v>
                </c:pt>
                <c:pt idx="61">
                  <c:v>-4.0901365971880845E-4</c:v>
                </c:pt>
                <c:pt idx="62">
                  <c:v>-4.1408308588022046E-4</c:v>
                </c:pt>
                <c:pt idx="63">
                  <c:v>-4.1525510466678566E-4</c:v>
                </c:pt>
                <c:pt idx="64">
                  <c:v>-4.1525764700688664E-4</c:v>
                </c:pt>
                <c:pt idx="65">
                  <c:v>-4.1538222167183611E-4</c:v>
                </c:pt>
                <c:pt idx="66">
                  <c:v>-4.1538476401193708E-4</c:v>
                </c:pt>
                <c:pt idx="67">
                  <c:v>-4.2053808739668242E-4</c:v>
                </c:pt>
                <c:pt idx="68">
                  <c:v>-4.2061689993981371E-4</c:v>
                </c:pt>
                <c:pt idx="69">
                  <c:v>-4.2061944227991468E-4</c:v>
                </c:pt>
                <c:pt idx="70">
                  <c:v>-4.2095248883314686E-4</c:v>
                </c:pt>
                <c:pt idx="71">
                  <c:v>-4.2642360473051831E-4</c:v>
                </c:pt>
                <c:pt idx="72">
                  <c:v>-4.2642614707061934E-4</c:v>
                </c:pt>
                <c:pt idx="73">
                  <c:v>-4.2679732872536667E-4</c:v>
                </c:pt>
                <c:pt idx="74">
                  <c:v>-4.2698800423294234E-4</c:v>
                </c:pt>
                <c:pt idx="75">
                  <c:v>-4.2727020398415432E-4</c:v>
                </c:pt>
                <c:pt idx="76">
                  <c:v>-4.2727274632425535E-4</c:v>
                </c:pt>
                <c:pt idx="77">
                  <c:v>-4.2749901459324514E-4</c:v>
                </c:pt>
                <c:pt idx="78">
                  <c:v>-4.3218454739940478E-4</c:v>
                </c:pt>
                <c:pt idx="79">
                  <c:v>-4.3218708973950581E-4</c:v>
                </c:pt>
                <c:pt idx="80">
                  <c:v>-4.3248708587142489E-4</c:v>
                </c:pt>
                <c:pt idx="81">
                  <c:v>-4.3757939309374598E-4</c:v>
                </c:pt>
                <c:pt idx="82">
                  <c:v>-4.5028855125869014E-4</c:v>
                </c:pt>
                <c:pt idx="83">
                  <c:v>-4.5522577573484969E-4</c:v>
                </c:pt>
                <c:pt idx="84">
                  <c:v>-4.5586390310020295E-4</c:v>
                </c:pt>
                <c:pt idx="85">
                  <c:v>-4.5586644544030398E-4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BA4-4176-8085-138E99D22A66}"/>
            </c:ext>
          </c:extLst>
        </c:ser>
        <c:ser>
          <c:idx val="8"/>
          <c:order val="8"/>
          <c:tx>
            <c:strRef>
              <c:f>Active!$R$20</c:f>
              <c:strCache>
                <c:ptCount val="1"/>
                <c:pt idx="0">
                  <c:v>BAD?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-9198</c:v>
                </c:pt>
                <c:pt idx="1">
                  <c:v>-9151</c:v>
                </c:pt>
                <c:pt idx="2">
                  <c:v>-4807.5</c:v>
                </c:pt>
                <c:pt idx="3">
                  <c:v>-3662.5</c:v>
                </c:pt>
                <c:pt idx="4">
                  <c:v>-3393</c:v>
                </c:pt>
                <c:pt idx="5">
                  <c:v>-3393</c:v>
                </c:pt>
                <c:pt idx="6">
                  <c:v>-2411</c:v>
                </c:pt>
                <c:pt idx="7">
                  <c:v>-2410.5</c:v>
                </c:pt>
                <c:pt idx="8">
                  <c:v>-2332.5</c:v>
                </c:pt>
                <c:pt idx="9">
                  <c:v>-2312</c:v>
                </c:pt>
                <c:pt idx="10">
                  <c:v>-2265.5</c:v>
                </c:pt>
                <c:pt idx="11">
                  <c:v>-2265</c:v>
                </c:pt>
                <c:pt idx="12">
                  <c:v>-1370.5</c:v>
                </c:pt>
                <c:pt idx="13">
                  <c:v>-1320</c:v>
                </c:pt>
                <c:pt idx="14">
                  <c:v>-1124</c:v>
                </c:pt>
                <c:pt idx="15">
                  <c:v>-929.5</c:v>
                </c:pt>
                <c:pt idx="16">
                  <c:v>-434</c:v>
                </c:pt>
                <c:pt idx="17">
                  <c:v>-245</c:v>
                </c:pt>
                <c:pt idx="18">
                  <c:v>-223.5</c:v>
                </c:pt>
                <c:pt idx="19">
                  <c:v>-135.5</c:v>
                </c:pt>
                <c:pt idx="20">
                  <c:v>-112</c:v>
                </c:pt>
                <c:pt idx="21">
                  <c:v>-110.5</c:v>
                </c:pt>
                <c:pt idx="22">
                  <c:v>-110</c:v>
                </c:pt>
                <c:pt idx="23">
                  <c:v>-104</c:v>
                </c:pt>
                <c:pt idx="24">
                  <c:v>-101</c:v>
                </c:pt>
                <c:pt idx="25">
                  <c:v>-13</c:v>
                </c:pt>
                <c:pt idx="26">
                  <c:v>-7</c:v>
                </c:pt>
                <c:pt idx="27">
                  <c:v>-6.5</c:v>
                </c:pt>
                <c:pt idx="28">
                  <c:v>0.5</c:v>
                </c:pt>
                <c:pt idx="29">
                  <c:v>5.5</c:v>
                </c:pt>
                <c:pt idx="30">
                  <c:v>6</c:v>
                </c:pt>
                <c:pt idx="31">
                  <c:v>18</c:v>
                </c:pt>
                <c:pt idx="32">
                  <c:v>112.5</c:v>
                </c:pt>
                <c:pt idx="33">
                  <c:v>112.5</c:v>
                </c:pt>
                <c:pt idx="34">
                  <c:v>112.5</c:v>
                </c:pt>
                <c:pt idx="35">
                  <c:v>197</c:v>
                </c:pt>
                <c:pt idx="36">
                  <c:v>197</c:v>
                </c:pt>
                <c:pt idx="37">
                  <c:v>197</c:v>
                </c:pt>
                <c:pt idx="38">
                  <c:v>209.5</c:v>
                </c:pt>
                <c:pt idx="39">
                  <c:v>209.5</c:v>
                </c:pt>
                <c:pt idx="40">
                  <c:v>209.5</c:v>
                </c:pt>
                <c:pt idx="41">
                  <c:v>222</c:v>
                </c:pt>
                <c:pt idx="42">
                  <c:v>222</c:v>
                </c:pt>
                <c:pt idx="43">
                  <c:v>222</c:v>
                </c:pt>
                <c:pt idx="44">
                  <c:v>1039.5</c:v>
                </c:pt>
                <c:pt idx="45">
                  <c:v>1041</c:v>
                </c:pt>
                <c:pt idx="46">
                  <c:v>1044.5</c:v>
                </c:pt>
                <c:pt idx="47">
                  <c:v>1044.5</c:v>
                </c:pt>
                <c:pt idx="48">
                  <c:v>1045</c:v>
                </c:pt>
                <c:pt idx="49">
                  <c:v>1045</c:v>
                </c:pt>
                <c:pt idx="50">
                  <c:v>1078</c:v>
                </c:pt>
                <c:pt idx="51">
                  <c:v>1147.5</c:v>
                </c:pt>
                <c:pt idx="52">
                  <c:v>1148</c:v>
                </c:pt>
                <c:pt idx="53">
                  <c:v>1207.5</c:v>
                </c:pt>
                <c:pt idx="54">
                  <c:v>1243</c:v>
                </c:pt>
                <c:pt idx="55">
                  <c:v>1289</c:v>
                </c:pt>
                <c:pt idx="56">
                  <c:v>1292</c:v>
                </c:pt>
                <c:pt idx="57">
                  <c:v>1292.5</c:v>
                </c:pt>
                <c:pt idx="58">
                  <c:v>2070</c:v>
                </c:pt>
                <c:pt idx="59">
                  <c:v>2082.5</c:v>
                </c:pt>
                <c:pt idx="60">
                  <c:v>2173</c:v>
                </c:pt>
                <c:pt idx="61">
                  <c:v>2173.5</c:v>
                </c:pt>
                <c:pt idx="62">
                  <c:v>3170.5</c:v>
                </c:pt>
                <c:pt idx="63">
                  <c:v>3401</c:v>
                </c:pt>
                <c:pt idx="64">
                  <c:v>3401.5</c:v>
                </c:pt>
                <c:pt idx="65">
                  <c:v>3426</c:v>
                </c:pt>
                <c:pt idx="66">
                  <c:v>3426.5</c:v>
                </c:pt>
                <c:pt idx="67">
                  <c:v>4440</c:v>
                </c:pt>
                <c:pt idx="68">
                  <c:v>4455.5</c:v>
                </c:pt>
                <c:pt idx="69">
                  <c:v>4456</c:v>
                </c:pt>
                <c:pt idx="70">
                  <c:v>4521.5</c:v>
                </c:pt>
                <c:pt idx="71">
                  <c:v>5597.5</c:v>
                </c:pt>
                <c:pt idx="72">
                  <c:v>5598</c:v>
                </c:pt>
                <c:pt idx="73">
                  <c:v>5671</c:v>
                </c:pt>
                <c:pt idx="74">
                  <c:v>5708.5</c:v>
                </c:pt>
                <c:pt idx="75">
                  <c:v>5764</c:v>
                </c:pt>
                <c:pt idx="76">
                  <c:v>5764.5</c:v>
                </c:pt>
                <c:pt idx="77">
                  <c:v>5809</c:v>
                </c:pt>
                <c:pt idx="78">
                  <c:v>6730.5</c:v>
                </c:pt>
                <c:pt idx="79">
                  <c:v>6731</c:v>
                </c:pt>
                <c:pt idx="80">
                  <c:v>6790</c:v>
                </c:pt>
                <c:pt idx="81">
                  <c:v>7791.5</c:v>
                </c:pt>
                <c:pt idx="82">
                  <c:v>10291</c:v>
                </c:pt>
                <c:pt idx="83">
                  <c:v>11262</c:v>
                </c:pt>
                <c:pt idx="84">
                  <c:v>11387.5</c:v>
                </c:pt>
                <c:pt idx="85">
                  <c:v>11388</c:v>
                </c:pt>
              </c:numCache>
            </c:numRef>
          </c:xVal>
          <c:yVal>
            <c:numRef>
              <c:f>Active!$R$21:$R$998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BA4-4176-8085-138E99D22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0782328"/>
        <c:axId val="1"/>
      </c:scatterChart>
      <c:valAx>
        <c:axId val="6007823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631578947368418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078232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601503759398496"/>
          <c:y val="0.92397937099967764"/>
          <c:w val="0.72330827067669168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HH Boo - O-C Diagr.</a:t>
            </a:r>
          </a:p>
        </c:rich>
      </c:tx>
      <c:layout>
        <c:manualLayout>
          <c:xMode val="edge"/>
          <c:yMode val="edge"/>
          <c:x val="0.38345864661654133"/>
          <c:y val="3.519061583577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76246334310852"/>
          <c:w val="0.81954887218045114"/>
          <c:h val="0.645161290322580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(old)'!$D$21:$D$239</c:f>
                <c:numCache>
                  <c:formatCode>General</c:formatCode>
                  <c:ptCount val="219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4.0000000000000002E-4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3.0000000000000001E-3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1E-4</c:v>
                  </c:pt>
                  <c:pt idx="13">
                    <c:v>2.9999999999999997E-4</c:v>
                  </c:pt>
                  <c:pt idx="14">
                    <c:v>2.0000000000000001E-4</c:v>
                  </c:pt>
                </c:numCache>
              </c:numRef>
            </c:plus>
            <c:minus>
              <c:numRef>
                <c:f>'A (old)'!$D$21:$D$239</c:f>
                <c:numCache>
                  <c:formatCode>General</c:formatCode>
                  <c:ptCount val="219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4.0000000000000002E-4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3.0000000000000001E-3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1E-4</c:v>
                  </c:pt>
                  <c:pt idx="13">
                    <c:v>2.9999999999999997E-4</c:v>
                  </c:pt>
                  <c:pt idx="1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(old)'!$F$21:$F$999</c:f>
              <c:numCache>
                <c:formatCode>General</c:formatCode>
                <c:ptCount val="979"/>
                <c:pt idx="0">
                  <c:v>-47</c:v>
                </c:pt>
                <c:pt idx="1">
                  <c:v>0</c:v>
                </c:pt>
                <c:pt idx="2">
                  <c:v>4343.5</c:v>
                </c:pt>
                <c:pt idx="3">
                  <c:v>5488.5</c:v>
                </c:pt>
                <c:pt idx="4">
                  <c:v>5758</c:v>
                </c:pt>
                <c:pt idx="5">
                  <c:v>6740</c:v>
                </c:pt>
                <c:pt idx="6">
                  <c:v>6740.5</c:v>
                </c:pt>
                <c:pt idx="7">
                  <c:v>6818.5</c:v>
                </c:pt>
                <c:pt idx="8">
                  <c:v>6885.5</c:v>
                </c:pt>
                <c:pt idx="9">
                  <c:v>6886</c:v>
                </c:pt>
                <c:pt idx="10">
                  <c:v>7780.5</c:v>
                </c:pt>
                <c:pt idx="11">
                  <c:v>7831</c:v>
                </c:pt>
                <c:pt idx="12">
                  <c:v>8027</c:v>
                </c:pt>
                <c:pt idx="13">
                  <c:v>9039</c:v>
                </c:pt>
                <c:pt idx="14">
                  <c:v>9151.5</c:v>
                </c:pt>
              </c:numCache>
            </c:numRef>
          </c:xVal>
          <c:yVal>
            <c:numRef>
              <c:f>'A (old)'!$H$21:$H$999</c:f>
              <c:numCache>
                <c:formatCode>General</c:formatCode>
                <c:ptCount val="979"/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74F-4FC7-8BF3-02A10E96B51F}"/>
            </c:ext>
          </c:extLst>
        </c:ser>
        <c:ser>
          <c:idx val="1"/>
          <c:order val="1"/>
          <c:tx>
            <c:strRef>
              <c:f>'A (old)'!$I$20:$I$20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(old)'!$D$21:$D$999</c:f>
                <c:numCache>
                  <c:formatCode>General</c:formatCode>
                  <c:ptCount val="979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4.0000000000000002E-4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3.0000000000000001E-3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1E-4</c:v>
                  </c:pt>
                  <c:pt idx="13">
                    <c:v>2.9999999999999997E-4</c:v>
                  </c:pt>
                  <c:pt idx="14">
                    <c:v>2.0000000000000001E-4</c:v>
                  </c:pt>
                </c:numCache>
              </c:numRef>
            </c:plus>
            <c:minus>
              <c:numRef>
                <c:f>'A (old)'!$D$21:$D$999</c:f>
                <c:numCache>
                  <c:formatCode>General</c:formatCode>
                  <c:ptCount val="979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4.0000000000000002E-4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3.0000000000000001E-3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1E-4</c:v>
                  </c:pt>
                  <c:pt idx="13">
                    <c:v>2.9999999999999997E-4</c:v>
                  </c:pt>
                  <c:pt idx="1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(old)'!$F$21:$F$999</c:f>
              <c:numCache>
                <c:formatCode>General</c:formatCode>
                <c:ptCount val="979"/>
                <c:pt idx="0">
                  <c:v>-47</c:v>
                </c:pt>
                <c:pt idx="1">
                  <c:v>0</c:v>
                </c:pt>
                <c:pt idx="2">
                  <c:v>4343.5</c:v>
                </c:pt>
                <c:pt idx="3">
                  <c:v>5488.5</c:v>
                </c:pt>
                <c:pt idx="4">
                  <c:v>5758</c:v>
                </c:pt>
                <c:pt idx="5">
                  <c:v>6740</c:v>
                </c:pt>
                <c:pt idx="6">
                  <c:v>6740.5</c:v>
                </c:pt>
                <c:pt idx="7">
                  <c:v>6818.5</c:v>
                </c:pt>
                <c:pt idx="8">
                  <c:v>6885.5</c:v>
                </c:pt>
                <c:pt idx="9">
                  <c:v>6886</c:v>
                </c:pt>
                <c:pt idx="10">
                  <c:v>7780.5</c:v>
                </c:pt>
                <c:pt idx="11">
                  <c:v>7831</c:v>
                </c:pt>
                <c:pt idx="12">
                  <c:v>8027</c:v>
                </c:pt>
                <c:pt idx="13">
                  <c:v>9039</c:v>
                </c:pt>
                <c:pt idx="14">
                  <c:v>9151.5</c:v>
                </c:pt>
              </c:numCache>
            </c:numRef>
          </c:xVal>
          <c:yVal>
            <c:numRef>
              <c:f>'A (old)'!$I$21:$I$999</c:f>
              <c:numCache>
                <c:formatCode>General</c:formatCode>
                <c:ptCount val="979"/>
                <c:pt idx="0">
                  <c:v>-1.803999999538064E-3</c:v>
                </c:pt>
                <c:pt idx="2">
                  <c:v>0.21366699999634875</c:v>
                </c:pt>
                <c:pt idx="3">
                  <c:v>0.2690569999977015</c:v>
                </c:pt>
                <c:pt idx="5">
                  <c:v>0.32832999999664025</c:v>
                </c:pt>
                <c:pt idx="6">
                  <c:v>0.32922099999996135</c:v>
                </c:pt>
                <c:pt idx="7">
                  <c:v>0.33271700000477722</c:v>
                </c:pt>
                <c:pt idx="8">
                  <c:v>0.33481100000062725</c:v>
                </c:pt>
                <c:pt idx="9">
                  <c:v>0.33580200000142213</c:v>
                </c:pt>
                <c:pt idx="10">
                  <c:v>0.37500100000033854</c:v>
                </c:pt>
                <c:pt idx="12">
                  <c:v>0.38646399999561254</c:v>
                </c:pt>
                <c:pt idx="13">
                  <c:v>0.43584799999371171</c:v>
                </c:pt>
                <c:pt idx="14">
                  <c:v>0.44302299999981187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74F-4FC7-8BF3-02A10E96B51F}"/>
            </c:ext>
          </c:extLst>
        </c:ser>
        <c:ser>
          <c:idx val="3"/>
          <c:order val="2"/>
          <c:tx>
            <c:strRef>
              <c:f>'A (old)'!$J$20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(old)'!$D$21:$D$999</c:f>
                <c:numCache>
                  <c:formatCode>General</c:formatCode>
                  <c:ptCount val="979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4.0000000000000002E-4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3.0000000000000001E-3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1E-4</c:v>
                  </c:pt>
                  <c:pt idx="13">
                    <c:v>2.9999999999999997E-4</c:v>
                  </c:pt>
                  <c:pt idx="14">
                    <c:v>2.0000000000000001E-4</c:v>
                  </c:pt>
                </c:numCache>
              </c:numRef>
            </c:plus>
            <c:minus>
              <c:numRef>
                <c:f>'A (old)'!$D$21:$D$999</c:f>
                <c:numCache>
                  <c:formatCode>General</c:formatCode>
                  <c:ptCount val="979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4.0000000000000002E-4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3.0000000000000001E-3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1E-4</c:v>
                  </c:pt>
                  <c:pt idx="13">
                    <c:v>2.9999999999999997E-4</c:v>
                  </c:pt>
                  <c:pt idx="1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(old)'!$F$21:$F$999</c:f>
              <c:numCache>
                <c:formatCode>General</c:formatCode>
                <c:ptCount val="979"/>
                <c:pt idx="0">
                  <c:v>-47</c:v>
                </c:pt>
                <c:pt idx="1">
                  <c:v>0</c:v>
                </c:pt>
                <c:pt idx="2">
                  <c:v>4343.5</c:v>
                </c:pt>
                <c:pt idx="3">
                  <c:v>5488.5</c:v>
                </c:pt>
                <c:pt idx="4">
                  <c:v>5758</c:v>
                </c:pt>
                <c:pt idx="5">
                  <c:v>6740</c:v>
                </c:pt>
                <c:pt idx="6">
                  <c:v>6740.5</c:v>
                </c:pt>
                <c:pt idx="7">
                  <c:v>6818.5</c:v>
                </c:pt>
                <c:pt idx="8">
                  <c:v>6885.5</c:v>
                </c:pt>
                <c:pt idx="9">
                  <c:v>6886</c:v>
                </c:pt>
                <c:pt idx="10">
                  <c:v>7780.5</c:v>
                </c:pt>
                <c:pt idx="11">
                  <c:v>7831</c:v>
                </c:pt>
                <c:pt idx="12">
                  <c:v>8027</c:v>
                </c:pt>
                <c:pt idx="13">
                  <c:v>9039</c:v>
                </c:pt>
                <c:pt idx="14">
                  <c:v>9151.5</c:v>
                </c:pt>
              </c:numCache>
            </c:numRef>
          </c:xVal>
          <c:yVal>
            <c:numRef>
              <c:f>'A (old)'!$J$21:$J$999</c:f>
              <c:numCache>
                <c:formatCode>General</c:formatCode>
                <c:ptCount val="979"/>
                <c:pt idx="4">
                  <c:v>0.28142600000137463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74F-4FC7-8BF3-02A10E96B51F}"/>
            </c:ext>
          </c:extLst>
        </c:ser>
        <c:ser>
          <c:idx val="4"/>
          <c:order val="3"/>
          <c:tx>
            <c:strRef>
              <c:f>'A (old)'!$K$20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(old)'!$D$21:$D$999</c:f>
                <c:numCache>
                  <c:formatCode>General</c:formatCode>
                  <c:ptCount val="979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4.0000000000000002E-4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3.0000000000000001E-3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1E-4</c:v>
                  </c:pt>
                  <c:pt idx="13">
                    <c:v>2.9999999999999997E-4</c:v>
                  </c:pt>
                  <c:pt idx="14">
                    <c:v>2.0000000000000001E-4</c:v>
                  </c:pt>
                </c:numCache>
              </c:numRef>
            </c:plus>
            <c:minus>
              <c:numRef>
                <c:f>'A (old)'!$D$21:$D$999</c:f>
                <c:numCache>
                  <c:formatCode>General</c:formatCode>
                  <c:ptCount val="979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4.0000000000000002E-4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3.0000000000000001E-3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1E-4</c:v>
                  </c:pt>
                  <c:pt idx="13">
                    <c:v>2.9999999999999997E-4</c:v>
                  </c:pt>
                  <c:pt idx="1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(old)'!$F$21:$F$999</c:f>
              <c:numCache>
                <c:formatCode>General</c:formatCode>
                <c:ptCount val="979"/>
                <c:pt idx="0">
                  <c:v>-47</c:v>
                </c:pt>
                <c:pt idx="1">
                  <c:v>0</c:v>
                </c:pt>
                <c:pt idx="2">
                  <c:v>4343.5</c:v>
                </c:pt>
                <c:pt idx="3">
                  <c:v>5488.5</c:v>
                </c:pt>
                <c:pt idx="4">
                  <c:v>5758</c:v>
                </c:pt>
                <c:pt idx="5">
                  <c:v>6740</c:v>
                </c:pt>
                <c:pt idx="6">
                  <c:v>6740.5</c:v>
                </c:pt>
                <c:pt idx="7">
                  <c:v>6818.5</c:v>
                </c:pt>
                <c:pt idx="8">
                  <c:v>6885.5</c:v>
                </c:pt>
                <c:pt idx="9">
                  <c:v>6886</c:v>
                </c:pt>
                <c:pt idx="10">
                  <c:v>7780.5</c:v>
                </c:pt>
                <c:pt idx="11">
                  <c:v>7831</c:v>
                </c:pt>
                <c:pt idx="12">
                  <c:v>8027</c:v>
                </c:pt>
                <c:pt idx="13">
                  <c:v>9039</c:v>
                </c:pt>
                <c:pt idx="14">
                  <c:v>9151.5</c:v>
                </c:pt>
              </c:numCache>
            </c:numRef>
          </c:xVal>
          <c:yVal>
            <c:numRef>
              <c:f>'A (old)'!$K$21:$K$999</c:f>
              <c:numCache>
                <c:formatCode>General</c:formatCode>
                <c:ptCount val="979"/>
                <c:pt idx="11">
                  <c:v>0.37759199999709381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74F-4FC7-8BF3-02A10E96B51F}"/>
            </c:ext>
          </c:extLst>
        </c:ser>
        <c:ser>
          <c:idx val="2"/>
          <c:order val="4"/>
          <c:tx>
            <c:strRef>
              <c:f>'A (old)'!$L$20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(old)'!$D$21:$D$999</c:f>
                <c:numCache>
                  <c:formatCode>General</c:formatCode>
                  <c:ptCount val="979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4.0000000000000002E-4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3.0000000000000001E-3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1E-4</c:v>
                  </c:pt>
                  <c:pt idx="13">
                    <c:v>2.9999999999999997E-4</c:v>
                  </c:pt>
                  <c:pt idx="14">
                    <c:v>2.0000000000000001E-4</c:v>
                  </c:pt>
                </c:numCache>
              </c:numRef>
            </c:plus>
            <c:minus>
              <c:numRef>
                <c:f>'A (old)'!$D$21:$D$999</c:f>
                <c:numCache>
                  <c:formatCode>General</c:formatCode>
                  <c:ptCount val="979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4.0000000000000002E-4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3.0000000000000001E-3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1E-4</c:v>
                  </c:pt>
                  <c:pt idx="13">
                    <c:v>2.9999999999999997E-4</c:v>
                  </c:pt>
                  <c:pt idx="1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(old)'!$F$21:$F$999</c:f>
              <c:numCache>
                <c:formatCode>General</c:formatCode>
                <c:ptCount val="979"/>
                <c:pt idx="0">
                  <c:v>-47</c:v>
                </c:pt>
                <c:pt idx="1">
                  <c:v>0</c:v>
                </c:pt>
                <c:pt idx="2">
                  <c:v>4343.5</c:v>
                </c:pt>
                <c:pt idx="3">
                  <c:v>5488.5</c:v>
                </c:pt>
                <c:pt idx="4">
                  <c:v>5758</c:v>
                </c:pt>
                <c:pt idx="5">
                  <c:v>6740</c:v>
                </c:pt>
                <c:pt idx="6">
                  <c:v>6740.5</c:v>
                </c:pt>
                <c:pt idx="7">
                  <c:v>6818.5</c:v>
                </c:pt>
                <c:pt idx="8">
                  <c:v>6885.5</c:v>
                </c:pt>
                <c:pt idx="9">
                  <c:v>6886</c:v>
                </c:pt>
                <c:pt idx="10">
                  <c:v>7780.5</c:v>
                </c:pt>
                <c:pt idx="11">
                  <c:v>7831</c:v>
                </c:pt>
                <c:pt idx="12">
                  <c:v>8027</c:v>
                </c:pt>
                <c:pt idx="13">
                  <c:v>9039</c:v>
                </c:pt>
                <c:pt idx="14">
                  <c:v>9151.5</c:v>
                </c:pt>
              </c:numCache>
            </c:numRef>
          </c:xVal>
          <c:yVal>
            <c:numRef>
              <c:f>'A (old)'!$L$21:$L$999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74F-4FC7-8BF3-02A10E96B51F}"/>
            </c:ext>
          </c:extLst>
        </c:ser>
        <c:ser>
          <c:idx val="5"/>
          <c:order val="5"/>
          <c:tx>
            <c:strRef>
              <c:f>'A (old)'!$M$20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(old)'!$D$21:$D$999</c:f>
                <c:numCache>
                  <c:formatCode>General</c:formatCode>
                  <c:ptCount val="979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4.0000000000000002E-4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3.0000000000000001E-3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1E-4</c:v>
                  </c:pt>
                  <c:pt idx="13">
                    <c:v>2.9999999999999997E-4</c:v>
                  </c:pt>
                  <c:pt idx="14">
                    <c:v>2.0000000000000001E-4</c:v>
                  </c:pt>
                </c:numCache>
              </c:numRef>
            </c:plus>
            <c:minus>
              <c:numRef>
                <c:f>'A (old)'!$D$21:$D$999</c:f>
                <c:numCache>
                  <c:formatCode>General</c:formatCode>
                  <c:ptCount val="979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4.0000000000000002E-4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3.0000000000000001E-3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1E-4</c:v>
                  </c:pt>
                  <c:pt idx="13">
                    <c:v>2.9999999999999997E-4</c:v>
                  </c:pt>
                  <c:pt idx="1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(old)'!$F$21:$F$999</c:f>
              <c:numCache>
                <c:formatCode>General</c:formatCode>
                <c:ptCount val="979"/>
                <c:pt idx="0">
                  <c:v>-47</c:v>
                </c:pt>
                <c:pt idx="1">
                  <c:v>0</c:v>
                </c:pt>
                <c:pt idx="2">
                  <c:v>4343.5</c:v>
                </c:pt>
                <c:pt idx="3">
                  <c:v>5488.5</c:v>
                </c:pt>
                <c:pt idx="4">
                  <c:v>5758</c:v>
                </c:pt>
                <c:pt idx="5">
                  <c:v>6740</c:v>
                </c:pt>
                <c:pt idx="6">
                  <c:v>6740.5</c:v>
                </c:pt>
                <c:pt idx="7">
                  <c:v>6818.5</c:v>
                </c:pt>
                <c:pt idx="8">
                  <c:v>6885.5</c:v>
                </c:pt>
                <c:pt idx="9">
                  <c:v>6886</c:v>
                </c:pt>
                <c:pt idx="10">
                  <c:v>7780.5</c:v>
                </c:pt>
                <c:pt idx="11">
                  <c:v>7831</c:v>
                </c:pt>
                <c:pt idx="12">
                  <c:v>8027</c:v>
                </c:pt>
                <c:pt idx="13">
                  <c:v>9039</c:v>
                </c:pt>
                <c:pt idx="14">
                  <c:v>9151.5</c:v>
                </c:pt>
              </c:numCache>
            </c:numRef>
          </c:xVal>
          <c:yVal>
            <c:numRef>
              <c:f>'A (old)'!$M$21:$M$999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74F-4FC7-8BF3-02A10E96B51F}"/>
            </c:ext>
          </c:extLst>
        </c:ser>
        <c:ser>
          <c:idx val="6"/>
          <c:order val="6"/>
          <c:tx>
            <c:strRef>
              <c:f>'A (old)'!$N$20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(old)'!$D$21:$D$999</c:f>
                <c:numCache>
                  <c:formatCode>General</c:formatCode>
                  <c:ptCount val="979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4.0000000000000002E-4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3.0000000000000001E-3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1E-4</c:v>
                  </c:pt>
                  <c:pt idx="13">
                    <c:v>2.9999999999999997E-4</c:v>
                  </c:pt>
                  <c:pt idx="14">
                    <c:v>2.0000000000000001E-4</c:v>
                  </c:pt>
                </c:numCache>
              </c:numRef>
            </c:plus>
            <c:minus>
              <c:numRef>
                <c:f>'A (old)'!$D$21:$D$999</c:f>
                <c:numCache>
                  <c:formatCode>General</c:formatCode>
                  <c:ptCount val="979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4.0000000000000002E-4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3.0000000000000001E-3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1E-4</c:v>
                  </c:pt>
                  <c:pt idx="13">
                    <c:v>2.9999999999999997E-4</c:v>
                  </c:pt>
                  <c:pt idx="1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(old)'!$F$21:$F$999</c:f>
              <c:numCache>
                <c:formatCode>General</c:formatCode>
                <c:ptCount val="979"/>
                <c:pt idx="0">
                  <c:v>-47</c:v>
                </c:pt>
                <c:pt idx="1">
                  <c:v>0</c:v>
                </c:pt>
                <c:pt idx="2">
                  <c:v>4343.5</c:v>
                </c:pt>
                <c:pt idx="3">
                  <c:v>5488.5</c:v>
                </c:pt>
                <c:pt idx="4">
                  <c:v>5758</c:v>
                </c:pt>
                <c:pt idx="5">
                  <c:v>6740</c:v>
                </c:pt>
                <c:pt idx="6">
                  <c:v>6740.5</c:v>
                </c:pt>
                <c:pt idx="7">
                  <c:v>6818.5</c:v>
                </c:pt>
                <c:pt idx="8">
                  <c:v>6885.5</c:v>
                </c:pt>
                <c:pt idx="9">
                  <c:v>6886</c:v>
                </c:pt>
                <c:pt idx="10">
                  <c:v>7780.5</c:v>
                </c:pt>
                <c:pt idx="11">
                  <c:v>7831</c:v>
                </c:pt>
                <c:pt idx="12">
                  <c:v>8027</c:v>
                </c:pt>
                <c:pt idx="13">
                  <c:v>9039</c:v>
                </c:pt>
                <c:pt idx="14">
                  <c:v>9151.5</c:v>
                </c:pt>
              </c:numCache>
            </c:numRef>
          </c:xVal>
          <c:yVal>
            <c:numRef>
              <c:f>'A (old)'!$N$21:$N$999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74F-4FC7-8BF3-02A10E96B51F}"/>
            </c:ext>
          </c:extLst>
        </c:ser>
        <c:ser>
          <c:idx val="7"/>
          <c:order val="7"/>
          <c:tx>
            <c:strRef>
              <c:f>'A (old)'!$O$20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 (old)'!$F$21:$F$999</c:f>
              <c:numCache>
                <c:formatCode>General</c:formatCode>
                <c:ptCount val="979"/>
                <c:pt idx="0">
                  <c:v>-47</c:v>
                </c:pt>
                <c:pt idx="1">
                  <c:v>0</c:v>
                </c:pt>
                <c:pt idx="2">
                  <c:v>4343.5</c:v>
                </c:pt>
                <c:pt idx="3">
                  <c:v>5488.5</c:v>
                </c:pt>
                <c:pt idx="4">
                  <c:v>5758</c:v>
                </c:pt>
                <c:pt idx="5">
                  <c:v>6740</c:v>
                </c:pt>
                <c:pt idx="6">
                  <c:v>6740.5</c:v>
                </c:pt>
                <c:pt idx="7">
                  <c:v>6818.5</c:v>
                </c:pt>
                <c:pt idx="8">
                  <c:v>6885.5</c:v>
                </c:pt>
                <c:pt idx="9">
                  <c:v>6886</c:v>
                </c:pt>
                <c:pt idx="10">
                  <c:v>7780.5</c:v>
                </c:pt>
                <c:pt idx="11">
                  <c:v>7831</c:v>
                </c:pt>
                <c:pt idx="12">
                  <c:v>8027</c:v>
                </c:pt>
                <c:pt idx="13">
                  <c:v>9039</c:v>
                </c:pt>
                <c:pt idx="14">
                  <c:v>9151.5</c:v>
                </c:pt>
              </c:numCache>
            </c:numRef>
          </c:xVal>
          <c:yVal>
            <c:numRef>
              <c:f>'A (old)'!$O$21:$O$999</c:f>
              <c:numCache>
                <c:formatCode>General</c:formatCode>
                <c:ptCount val="979"/>
                <c:pt idx="0">
                  <c:v>-2.851911981999718E-4</c:v>
                </c:pt>
                <c:pt idx="1">
                  <c:v>1.982209922764433E-3</c:v>
                </c:pt>
                <c:pt idx="2">
                  <c:v>0.21152384330380469</c:v>
                </c:pt>
                <c:pt idx="3">
                  <c:v>0.26676159401666094</c:v>
                </c:pt>
                <c:pt idx="4">
                  <c:v>0.27976296852942489</c:v>
                </c:pt>
                <c:pt idx="5">
                  <c:v>0.32713717918446844</c:v>
                </c:pt>
                <c:pt idx="6">
                  <c:v>0.32716130047298936</c:v>
                </c:pt>
                <c:pt idx="7">
                  <c:v>0.33092422148224943</c:v>
                </c:pt>
                <c:pt idx="8">
                  <c:v>0.33415647414404975</c:v>
                </c:pt>
                <c:pt idx="9">
                  <c:v>0.33418059543257062</c:v>
                </c:pt>
                <c:pt idx="10">
                  <c:v>0.377333580596457</c:v>
                </c:pt>
                <c:pt idx="11">
                  <c:v>0.37976983073706772</c:v>
                </c:pt>
                <c:pt idx="12">
                  <c:v>0.38922537583725969</c:v>
                </c:pt>
                <c:pt idx="13">
                  <c:v>0.43804686380355706</c:v>
                </c:pt>
                <c:pt idx="14">
                  <c:v>0.4434741537207591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74F-4FC7-8BF3-02A10E96B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0783312"/>
        <c:axId val="1"/>
      </c:scatterChart>
      <c:valAx>
        <c:axId val="600783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4574780058651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5366568914956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078331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150375939849624"/>
          <c:y val="0.92375366568914952"/>
          <c:w val="0.72481203007518791"/>
          <c:h val="5.86510263929619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HH Boo - O-C Diagr.</a:t>
            </a:r>
          </a:p>
        </c:rich>
      </c:tx>
      <c:layout>
        <c:manualLayout>
          <c:xMode val="edge"/>
          <c:yMode val="edge"/>
          <c:x val="0.38345864661654133"/>
          <c:y val="3.519061583577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76246334310852"/>
          <c:w val="0.80751879699248119"/>
          <c:h val="0.64516129032258063"/>
        </c:manualLayout>
      </c:layout>
      <c:scatterChart>
        <c:scatterStyle val="lineMarker"/>
        <c:varyColors val="0"/>
        <c:ser>
          <c:idx val="0"/>
          <c:order val="0"/>
          <c:tx>
            <c:strRef>
              <c:f>'A (old2)'!$H$20:$H$20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(old2)'!$D$21:$D$239</c:f>
                <c:numCache>
                  <c:formatCode>General</c:formatCode>
                  <c:ptCount val="219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4.0000000000000002E-4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3.0000000000000001E-3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1E-4</c:v>
                  </c:pt>
                  <c:pt idx="13">
                    <c:v>2.9999999999999997E-4</c:v>
                  </c:pt>
                  <c:pt idx="14">
                    <c:v>2.0000000000000001E-4</c:v>
                  </c:pt>
                </c:numCache>
              </c:numRef>
            </c:plus>
            <c:minus>
              <c:numRef>
                <c:f>'A (old2)'!$D$21:$D$239</c:f>
                <c:numCache>
                  <c:formatCode>General</c:formatCode>
                  <c:ptCount val="219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4.0000000000000002E-4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3.0000000000000001E-3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1E-4</c:v>
                  </c:pt>
                  <c:pt idx="13">
                    <c:v>2.9999999999999997E-4</c:v>
                  </c:pt>
                  <c:pt idx="1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(old2)'!$F$21:$F$999</c:f>
              <c:numCache>
                <c:formatCode>General</c:formatCode>
                <c:ptCount val="979"/>
                <c:pt idx="0">
                  <c:v>-9198</c:v>
                </c:pt>
                <c:pt idx="1">
                  <c:v>-9151</c:v>
                </c:pt>
                <c:pt idx="2">
                  <c:v>-4807.5</c:v>
                </c:pt>
                <c:pt idx="3">
                  <c:v>-3662.5</c:v>
                </c:pt>
                <c:pt idx="4">
                  <c:v>-3393</c:v>
                </c:pt>
                <c:pt idx="5">
                  <c:v>-2411</c:v>
                </c:pt>
                <c:pt idx="6">
                  <c:v>-2410.5</c:v>
                </c:pt>
                <c:pt idx="7">
                  <c:v>-2332.5</c:v>
                </c:pt>
                <c:pt idx="8">
                  <c:v>-2265.5</c:v>
                </c:pt>
                <c:pt idx="9">
                  <c:v>-2265</c:v>
                </c:pt>
                <c:pt idx="10">
                  <c:v>-1370.5</c:v>
                </c:pt>
                <c:pt idx="11">
                  <c:v>-1320</c:v>
                </c:pt>
                <c:pt idx="12">
                  <c:v>-1124</c:v>
                </c:pt>
                <c:pt idx="13">
                  <c:v>-112</c:v>
                </c:pt>
                <c:pt idx="14">
                  <c:v>0.5</c:v>
                </c:pt>
              </c:numCache>
            </c:numRef>
          </c:xVal>
          <c:yVal>
            <c:numRef>
              <c:f>'A (old2)'!$H$21:$H$999</c:f>
              <c:numCache>
                <c:formatCode>General</c:formatCode>
                <c:ptCount val="979"/>
                <c:pt idx="1">
                  <c:v>-1.9822099202428944E-3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2C-4DBB-A984-D9192D401951}"/>
            </c:ext>
          </c:extLst>
        </c:ser>
        <c:ser>
          <c:idx val="1"/>
          <c:order val="1"/>
          <c:tx>
            <c:strRef>
              <c:f>'A (old2)'!$I$20:$I$20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(old2)'!$D$21:$D$999</c:f>
                <c:numCache>
                  <c:formatCode>General</c:formatCode>
                  <c:ptCount val="979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4.0000000000000002E-4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3.0000000000000001E-3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1E-4</c:v>
                  </c:pt>
                  <c:pt idx="13">
                    <c:v>2.9999999999999997E-4</c:v>
                  </c:pt>
                  <c:pt idx="14">
                    <c:v>2.0000000000000001E-4</c:v>
                  </c:pt>
                </c:numCache>
              </c:numRef>
            </c:plus>
            <c:minus>
              <c:numRef>
                <c:f>'A (old2)'!$D$21:$D$999</c:f>
                <c:numCache>
                  <c:formatCode>General</c:formatCode>
                  <c:ptCount val="979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4.0000000000000002E-4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3.0000000000000001E-3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1E-4</c:v>
                  </c:pt>
                  <c:pt idx="13">
                    <c:v>2.9999999999999997E-4</c:v>
                  </c:pt>
                  <c:pt idx="1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(old2)'!$F$21:$F$999</c:f>
              <c:numCache>
                <c:formatCode>General</c:formatCode>
                <c:ptCount val="979"/>
                <c:pt idx="0">
                  <c:v>-9198</c:v>
                </c:pt>
                <c:pt idx="1">
                  <c:v>-9151</c:v>
                </c:pt>
                <c:pt idx="2">
                  <c:v>-4807.5</c:v>
                </c:pt>
                <c:pt idx="3">
                  <c:v>-3662.5</c:v>
                </c:pt>
                <c:pt idx="4">
                  <c:v>-3393</c:v>
                </c:pt>
                <c:pt idx="5">
                  <c:v>-2411</c:v>
                </c:pt>
                <c:pt idx="6">
                  <c:v>-2410.5</c:v>
                </c:pt>
                <c:pt idx="7">
                  <c:v>-2332.5</c:v>
                </c:pt>
                <c:pt idx="8">
                  <c:v>-2265.5</c:v>
                </c:pt>
                <c:pt idx="9">
                  <c:v>-2265</c:v>
                </c:pt>
                <c:pt idx="10">
                  <c:v>-1370.5</c:v>
                </c:pt>
                <c:pt idx="11">
                  <c:v>-1320</c:v>
                </c:pt>
                <c:pt idx="12">
                  <c:v>-1124</c:v>
                </c:pt>
                <c:pt idx="13">
                  <c:v>-112</c:v>
                </c:pt>
                <c:pt idx="14">
                  <c:v>0.5</c:v>
                </c:pt>
              </c:numCache>
            </c:numRef>
          </c:xVal>
          <c:yVal>
            <c:numRef>
              <c:f>'A (old2)'!$I$21:$I$999</c:f>
              <c:numCache>
                <c:formatCode>General</c:formatCode>
                <c:ptCount val="979"/>
                <c:pt idx="0">
                  <c:v>-1.5188088000286371E-3</c:v>
                </c:pt>
                <c:pt idx="2">
                  <c:v>2.1431567001855001E-3</c:v>
                </c:pt>
                <c:pt idx="3">
                  <c:v>2.2954059822950512E-3</c:v>
                </c:pt>
                <c:pt idx="5">
                  <c:v>1.1928208186873235E-3</c:v>
                </c:pt>
                <c:pt idx="6">
                  <c:v>2.0596995309460908E-3</c:v>
                </c:pt>
                <c:pt idx="7">
                  <c:v>1.7927785229403526E-3</c:v>
                </c:pt>
                <c:pt idx="8">
                  <c:v>6.5452585840830579E-4</c:v>
                </c:pt>
                <c:pt idx="9">
                  <c:v>1.6214045754168183E-3</c:v>
                </c:pt>
                <c:pt idx="10">
                  <c:v>-2.3325805959757417E-3</c:v>
                </c:pt>
                <c:pt idx="12">
                  <c:v>-2.7613758356892504E-3</c:v>
                </c:pt>
                <c:pt idx="13">
                  <c:v>-2.1988638036418706E-3</c:v>
                </c:pt>
                <c:pt idx="14">
                  <c:v>-4.5115371176507324E-4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2C-4DBB-A984-D9192D401951}"/>
            </c:ext>
          </c:extLst>
        </c:ser>
        <c:ser>
          <c:idx val="3"/>
          <c:order val="2"/>
          <c:tx>
            <c:strRef>
              <c:f>'A (old2)'!$J$20</c:f>
              <c:strCache>
                <c:ptCount val="1"/>
                <c:pt idx="0">
                  <c:v>OEJV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(old2)'!$D$21:$D$999</c:f>
                <c:numCache>
                  <c:formatCode>General</c:formatCode>
                  <c:ptCount val="979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4.0000000000000002E-4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3.0000000000000001E-3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1E-4</c:v>
                  </c:pt>
                  <c:pt idx="13">
                    <c:v>2.9999999999999997E-4</c:v>
                  </c:pt>
                  <c:pt idx="14">
                    <c:v>2.0000000000000001E-4</c:v>
                  </c:pt>
                </c:numCache>
              </c:numRef>
            </c:plus>
            <c:minus>
              <c:numRef>
                <c:f>'A (old2)'!$D$21:$D$999</c:f>
                <c:numCache>
                  <c:formatCode>General</c:formatCode>
                  <c:ptCount val="979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4.0000000000000002E-4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3.0000000000000001E-3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1E-4</c:v>
                  </c:pt>
                  <c:pt idx="13">
                    <c:v>2.9999999999999997E-4</c:v>
                  </c:pt>
                  <c:pt idx="1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(old2)'!$F$21:$F$999</c:f>
              <c:numCache>
                <c:formatCode>General</c:formatCode>
                <c:ptCount val="979"/>
                <c:pt idx="0">
                  <c:v>-9198</c:v>
                </c:pt>
                <c:pt idx="1">
                  <c:v>-9151</c:v>
                </c:pt>
                <c:pt idx="2">
                  <c:v>-4807.5</c:v>
                </c:pt>
                <c:pt idx="3">
                  <c:v>-3662.5</c:v>
                </c:pt>
                <c:pt idx="4">
                  <c:v>-3393</c:v>
                </c:pt>
                <c:pt idx="5">
                  <c:v>-2411</c:v>
                </c:pt>
                <c:pt idx="6">
                  <c:v>-2410.5</c:v>
                </c:pt>
                <c:pt idx="7">
                  <c:v>-2332.5</c:v>
                </c:pt>
                <c:pt idx="8">
                  <c:v>-2265.5</c:v>
                </c:pt>
                <c:pt idx="9">
                  <c:v>-2265</c:v>
                </c:pt>
                <c:pt idx="10">
                  <c:v>-1370.5</c:v>
                </c:pt>
                <c:pt idx="11">
                  <c:v>-1320</c:v>
                </c:pt>
                <c:pt idx="12">
                  <c:v>-1124</c:v>
                </c:pt>
                <c:pt idx="13">
                  <c:v>-112</c:v>
                </c:pt>
                <c:pt idx="14">
                  <c:v>0.5</c:v>
                </c:pt>
              </c:numCache>
            </c:numRef>
          </c:xVal>
          <c:yVal>
            <c:numRef>
              <c:f>'A (old2)'!$J$21:$J$999</c:f>
              <c:numCache>
                <c:formatCode>General</c:formatCode>
                <c:ptCount val="979"/>
                <c:pt idx="4">
                  <c:v>1.6630314712529071E-3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92C-4DBB-A984-D9192D401951}"/>
            </c:ext>
          </c:extLst>
        </c:ser>
        <c:ser>
          <c:idx val="4"/>
          <c:order val="3"/>
          <c:tx>
            <c:strRef>
              <c:f>'A (old2)'!$K$20</c:f>
              <c:strCache>
                <c:ptCount val="1"/>
                <c:pt idx="0">
                  <c:v>Nelson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(old2)'!$D$21:$D$999</c:f>
                <c:numCache>
                  <c:formatCode>General</c:formatCode>
                  <c:ptCount val="979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4.0000000000000002E-4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3.0000000000000001E-3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1E-4</c:v>
                  </c:pt>
                  <c:pt idx="13">
                    <c:v>2.9999999999999997E-4</c:v>
                  </c:pt>
                  <c:pt idx="14">
                    <c:v>2.0000000000000001E-4</c:v>
                  </c:pt>
                </c:numCache>
              </c:numRef>
            </c:plus>
            <c:minus>
              <c:numRef>
                <c:f>'A (old2)'!$D$21:$D$999</c:f>
                <c:numCache>
                  <c:formatCode>General</c:formatCode>
                  <c:ptCount val="979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4.0000000000000002E-4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3.0000000000000001E-3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1E-4</c:v>
                  </c:pt>
                  <c:pt idx="13">
                    <c:v>2.9999999999999997E-4</c:v>
                  </c:pt>
                  <c:pt idx="1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(old2)'!$F$21:$F$999</c:f>
              <c:numCache>
                <c:formatCode>General</c:formatCode>
                <c:ptCount val="979"/>
                <c:pt idx="0">
                  <c:v>-9198</c:v>
                </c:pt>
                <c:pt idx="1">
                  <c:v>-9151</c:v>
                </c:pt>
                <c:pt idx="2">
                  <c:v>-4807.5</c:v>
                </c:pt>
                <c:pt idx="3">
                  <c:v>-3662.5</c:v>
                </c:pt>
                <c:pt idx="4">
                  <c:v>-3393</c:v>
                </c:pt>
                <c:pt idx="5">
                  <c:v>-2411</c:v>
                </c:pt>
                <c:pt idx="6">
                  <c:v>-2410.5</c:v>
                </c:pt>
                <c:pt idx="7">
                  <c:v>-2332.5</c:v>
                </c:pt>
                <c:pt idx="8">
                  <c:v>-2265.5</c:v>
                </c:pt>
                <c:pt idx="9">
                  <c:v>-2265</c:v>
                </c:pt>
                <c:pt idx="10">
                  <c:v>-1370.5</c:v>
                </c:pt>
                <c:pt idx="11">
                  <c:v>-1320</c:v>
                </c:pt>
                <c:pt idx="12">
                  <c:v>-1124</c:v>
                </c:pt>
                <c:pt idx="13">
                  <c:v>-112</c:v>
                </c:pt>
                <c:pt idx="14">
                  <c:v>0.5</c:v>
                </c:pt>
              </c:numCache>
            </c:numRef>
          </c:xVal>
          <c:yVal>
            <c:numRef>
              <c:f>'A (old2)'!$K$21:$K$999</c:f>
              <c:numCache>
                <c:formatCode>General</c:formatCode>
                <c:ptCount val="979"/>
                <c:pt idx="11">
                  <c:v>-2.1778307345812209E-3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92C-4DBB-A984-D9192D401951}"/>
            </c:ext>
          </c:extLst>
        </c:ser>
        <c:ser>
          <c:idx val="2"/>
          <c:order val="4"/>
          <c:tx>
            <c:strRef>
              <c:f>'A (old2)'!$L$20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(old2)'!$D$21:$D$999</c:f>
                <c:numCache>
                  <c:formatCode>General</c:formatCode>
                  <c:ptCount val="979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4.0000000000000002E-4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3.0000000000000001E-3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1E-4</c:v>
                  </c:pt>
                  <c:pt idx="13">
                    <c:v>2.9999999999999997E-4</c:v>
                  </c:pt>
                  <c:pt idx="14">
                    <c:v>2.0000000000000001E-4</c:v>
                  </c:pt>
                </c:numCache>
              </c:numRef>
            </c:plus>
            <c:minus>
              <c:numRef>
                <c:f>'A (old2)'!$D$21:$D$999</c:f>
                <c:numCache>
                  <c:formatCode>General</c:formatCode>
                  <c:ptCount val="979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4.0000000000000002E-4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3.0000000000000001E-3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1E-4</c:v>
                  </c:pt>
                  <c:pt idx="13">
                    <c:v>2.9999999999999997E-4</c:v>
                  </c:pt>
                  <c:pt idx="1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(old2)'!$F$21:$F$999</c:f>
              <c:numCache>
                <c:formatCode>General</c:formatCode>
                <c:ptCount val="979"/>
                <c:pt idx="0">
                  <c:v>-9198</c:v>
                </c:pt>
                <c:pt idx="1">
                  <c:v>-9151</c:v>
                </c:pt>
                <c:pt idx="2">
                  <c:v>-4807.5</c:v>
                </c:pt>
                <c:pt idx="3">
                  <c:v>-3662.5</c:v>
                </c:pt>
                <c:pt idx="4">
                  <c:v>-3393</c:v>
                </c:pt>
                <c:pt idx="5">
                  <c:v>-2411</c:v>
                </c:pt>
                <c:pt idx="6">
                  <c:v>-2410.5</c:v>
                </c:pt>
                <c:pt idx="7">
                  <c:v>-2332.5</c:v>
                </c:pt>
                <c:pt idx="8">
                  <c:v>-2265.5</c:v>
                </c:pt>
                <c:pt idx="9">
                  <c:v>-2265</c:v>
                </c:pt>
                <c:pt idx="10">
                  <c:v>-1370.5</c:v>
                </c:pt>
                <c:pt idx="11">
                  <c:v>-1320</c:v>
                </c:pt>
                <c:pt idx="12">
                  <c:v>-1124</c:v>
                </c:pt>
                <c:pt idx="13">
                  <c:v>-112</c:v>
                </c:pt>
                <c:pt idx="14">
                  <c:v>0.5</c:v>
                </c:pt>
              </c:numCache>
            </c:numRef>
          </c:xVal>
          <c:yVal>
            <c:numRef>
              <c:f>'A (old2)'!$L$21:$L$999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92C-4DBB-A984-D9192D401951}"/>
            </c:ext>
          </c:extLst>
        </c:ser>
        <c:ser>
          <c:idx val="5"/>
          <c:order val="5"/>
          <c:tx>
            <c:strRef>
              <c:f>'A (old2)'!$M$20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(old2)'!$D$21:$D$999</c:f>
                <c:numCache>
                  <c:formatCode>General</c:formatCode>
                  <c:ptCount val="979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4.0000000000000002E-4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3.0000000000000001E-3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1E-4</c:v>
                  </c:pt>
                  <c:pt idx="13">
                    <c:v>2.9999999999999997E-4</c:v>
                  </c:pt>
                  <c:pt idx="14">
                    <c:v>2.0000000000000001E-4</c:v>
                  </c:pt>
                </c:numCache>
              </c:numRef>
            </c:plus>
            <c:minus>
              <c:numRef>
                <c:f>'A (old2)'!$D$21:$D$999</c:f>
                <c:numCache>
                  <c:formatCode>General</c:formatCode>
                  <c:ptCount val="979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4.0000000000000002E-4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3.0000000000000001E-3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1E-4</c:v>
                  </c:pt>
                  <c:pt idx="13">
                    <c:v>2.9999999999999997E-4</c:v>
                  </c:pt>
                  <c:pt idx="1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(old2)'!$F$21:$F$999</c:f>
              <c:numCache>
                <c:formatCode>General</c:formatCode>
                <c:ptCount val="979"/>
                <c:pt idx="0">
                  <c:v>-9198</c:v>
                </c:pt>
                <c:pt idx="1">
                  <c:v>-9151</c:v>
                </c:pt>
                <c:pt idx="2">
                  <c:v>-4807.5</c:v>
                </c:pt>
                <c:pt idx="3">
                  <c:v>-3662.5</c:v>
                </c:pt>
                <c:pt idx="4">
                  <c:v>-3393</c:v>
                </c:pt>
                <c:pt idx="5">
                  <c:v>-2411</c:v>
                </c:pt>
                <c:pt idx="6">
                  <c:v>-2410.5</c:v>
                </c:pt>
                <c:pt idx="7">
                  <c:v>-2332.5</c:v>
                </c:pt>
                <c:pt idx="8">
                  <c:v>-2265.5</c:v>
                </c:pt>
                <c:pt idx="9">
                  <c:v>-2265</c:v>
                </c:pt>
                <c:pt idx="10">
                  <c:v>-1370.5</c:v>
                </c:pt>
                <c:pt idx="11">
                  <c:v>-1320</c:v>
                </c:pt>
                <c:pt idx="12">
                  <c:v>-1124</c:v>
                </c:pt>
                <c:pt idx="13">
                  <c:v>-112</c:v>
                </c:pt>
                <c:pt idx="14">
                  <c:v>0.5</c:v>
                </c:pt>
              </c:numCache>
            </c:numRef>
          </c:xVal>
          <c:yVal>
            <c:numRef>
              <c:f>'A (old2)'!$M$21:$M$999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92C-4DBB-A984-D9192D401951}"/>
            </c:ext>
          </c:extLst>
        </c:ser>
        <c:ser>
          <c:idx val="6"/>
          <c:order val="6"/>
          <c:tx>
            <c:strRef>
              <c:f>'A (old2)'!$N$20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 (old2)'!$D$21:$D$999</c:f>
                <c:numCache>
                  <c:formatCode>General</c:formatCode>
                  <c:ptCount val="979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4.0000000000000002E-4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3.0000000000000001E-3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1E-4</c:v>
                  </c:pt>
                  <c:pt idx="13">
                    <c:v>2.9999999999999997E-4</c:v>
                  </c:pt>
                  <c:pt idx="14">
                    <c:v>2.0000000000000001E-4</c:v>
                  </c:pt>
                </c:numCache>
              </c:numRef>
            </c:plus>
            <c:minus>
              <c:numRef>
                <c:f>'A (old2)'!$D$21:$D$999</c:f>
                <c:numCache>
                  <c:formatCode>General</c:formatCode>
                  <c:ptCount val="979"/>
                  <c:pt idx="0">
                    <c:v>6.9999999999999999E-4</c:v>
                  </c:pt>
                  <c:pt idx="1">
                    <c:v>0</c:v>
                  </c:pt>
                  <c:pt idx="2">
                    <c:v>8.0000000000000004E-4</c:v>
                  </c:pt>
                  <c:pt idx="3">
                    <c:v>0</c:v>
                  </c:pt>
                  <c:pt idx="4">
                    <c:v>4.0000000000000002E-4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8.9999999999999998E-4</c:v>
                  </c:pt>
                  <c:pt idx="9">
                    <c:v>3.0000000000000001E-3</c:v>
                  </c:pt>
                  <c:pt idx="10">
                    <c:v>2.0000000000000001E-4</c:v>
                  </c:pt>
                  <c:pt idx="11">
                    <c:v>2.0000000000000001E-4</c:v>
                  </c:pt>
                  <c:pt idx="12">
                    <c:v>1E-4</c:v>
                  </c:pt>
                  <c:pt idx="13">
                    <c:v>2.9999999999999997E-4</c:v>
                  </c:pt>
                  <c:pt idx="14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 (old2)'!$F$21:$F$999</c:f>
              <c:numCache>
                <c:formatCode>General</c:formatCode>
                <c:ptCount val="979"/>
                <c:pt idx="0">
                  <c:v>-9198</c:v>
                </c:pt>
                <c:pt idx="1">
                  <c:v>-9151</c:v>
                </c:pt>
                <c:pt idx="2">
                  <c:v>-4807.5</c:v>
                </c:pt>
                <c:pt idx="3">
                  <c:v>-3662.5</c:v>
                </c:pt>
                <c:pt idx="4">
                  <c:v>-3393</c:v>
                </c:pt>
                <c:pt idx="5">
                  <c:v>-2411</c:v>
                </c:pt>
                <c:pt idx="6">
                  <c:v>-2410.5</c:v>
                </c:pt>
                <c:pt idx="7">
                  <c:v>-2332.5</c:v>
                </c:pt>
                <c:pt idx="8">
                  <c:v>-2265.5</c:v>
                </c:pt>
                <c:pt idx="9">
                  <c:v>-2265</c:v>
                </c:pt>
                <c:pt idx="10">
                  <c:v>-1370.5</c:v>
                </c:pt>
                <c:pt idx="11">
                  <c:v>-1320</c:v>
                </c:pt>
                <c:pt idx="12">
                  <c:v>-1124</c:v>
                </c:pt>
                <c:pt idx="13">
                  <c:v>-112</c:v>
                </c:pt>
                <c:pt idx="14">
                  <c:v>0.5</c:v>
                </c:pt>
              </c:numCache>
            </c:numRef>
          </c:xVal>
          <c:yVal>
            <c:numRef>
              <c:f>'A (old2)'!$N$21:$N$999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92C-4DBB-A984-D9192D401951}"/>
            </c:ext>
          </c:extLst>
        </c:ser>
        <c:ser>
          <c:idx val="7"/>
          <c:order val="7"/>
          <c:tx>
            <c:strRef>
              <c:f>'A (old2)'!$O$20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 (old2)'!$F$21:$F$999</c:f>
              <c:numCache>
                <c:formatCode>General</c:formatCode>
                <c:ptCount val="979"/>
                <c:pt idx="0">
                  <c:v>-9198</c:v>
                </c:pt>
                <c:pt idx="1">
                  <c:v>-9151</c:v>
                </c:pt>
                <c:pt idx="2">
                  <c:v>-4807.5</c:v>
                </c:pt>
                <c:pt idx="3">
                  <c:v>-3662.5</c:v>
                </c:pt>
                <c:pt idx="4">
                  <c:v>-3393</c:v>
                </c:pt>
                <c:pt idx="5">
                  <c:v>-2411</c:v>
                </c:pt>
                <c:pt idx="6">
                  <c:v>-2410.5</c:v>
                </c:pt>
                <c:pt idx="7">
                  <c:v>-2332.5</c:v>
                </c:pt>
                <c:pt idx="8">
                  <c:v>-2265.5</c:v>
                </c:pt>
                <c:pt idx="9">
                  <c:v>-2265</c:v>
                </c:pt>
                <c:pt idx="10">
                  <c:v>-1370.5</c:v>
                </c:pt>
                <c:pt idx="11">
                  <c:v>-1320</c:v>
                </c:pt>
                <c:pt idx="12">
                  <c:v>-1124</c:v>
                </c:pt>
                <c:pt idx="13">
                  <c:v>-112</c:v>
                </c:pt>
                <c:pt idx="14">
                  <c:v>0.5</c:v>
                </c:pt>
              </c:numCache>
            </c:numRef>
          </c:xVal>
          <c:yVal>
            <c:numRef>
              <c:f>'A (old2)'!$O$21:$O$999</c:f>
              <c:numCache>
                <c:formatCode>General</c:formatCode>
                <c:ptCount val="979"/>
                <c:pt idx="0">
                  <c:v>1.4057925858330789E-12</c:v>
                </c:pt>
                <c:pt idx="1">
                  <c:v>1.4247261031821189E-12</c:v>
                </c:pt>
                <c:pt idx="2">
                  <c:v>3.1744650947896611E-12</c:v>
                </c:pt>
                <c:pt idx="3">
                  <c:v>3.6357178046758441E-12</c:v>
                </c:pt>
                <c:pt idx="4">
                  <c:v>3.744283398836828E-12</c:v>
                </c:pt>
                <c:pt idx="5">
                  <c:v>4.139873059193362E-12</c:v>
                </c:pt>
                <c:pt idx="6">
                  <c:v>4.1400744795906924E-12</c:v>
                </c:pt>
                <c:pt idx="7">
                  <c:v>4.1714960615742055E-12</c:v>
                </c:pt>
                <c:pt idx="8">
                  <c:v>4.1984863948164535E-12</c:v>
                </c:pt>
                <c:pt idx="9">
                  <c:v>4.1986878152137838E-12</c:v>
                </c:pt>
                <c:pt idx="10">
                  <c:v>4.5590289060375307E-12</c:v>
                </c:pt>
                <c:pt idx="11">
                  <c:v>4.5793723661678823E-12</c:v>
                </c:pt>
                <c:pt idx="12">
                  <c:v>4.6583291619213253E-12</c:v>
                </c:pt>
                <c:pt idx="13">
                  <c:v>5.0660040461176718E-12</c:v>
                </c:pt>
                <c:pt idx="14">
                  <c:v>5.1113236355169695E-12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92C-4DBB-A984-D9192D401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0787248"/>
        <c:axId val="1"/>
      </c:scatterChart>
      <c:valAx>
        <c:axId val="600787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631578947368418"/>
              <c:y val="0.844574780058651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5366568914956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078724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451127819548873"/>
          <c:y val="0.92375366568914952"/>
          <c:w val="0.72481203007518802"/>
          <c:h val="5.86510263929619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0</xdr:row>
      <xdr:rowOff>0</xdr:rowOff>
    </xdr:from>
    <xdr:to>
      <xdr:col>18</xdr:col>
      <xdr:colOff>142875</xdr:colOff>
      <xdr:row>18</xdr:row>
      <xdr:rowOff>114300</xdr:rowOff>
    </xdr:to>
    <xdr:graphicFrame macro="">
      <xdr:nvGraphicFramePr>
        <xdr:cNvPr id="54274" name="Chart 1">
          <a:extLst>
            <a:ext uri="{FF2B5EF4-FFF2-40B4-BE49-F238E27FC236}">
              <a16:creationId xmlns:a16="http://schemas.microsoft.com/office/drawing/2014/main" id="{58FA13F5-CFD8-0588-FF1D-82CCD4AC18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 macro="">
      <xdr:nvGraphicFramePr>
        <xdr:cNvPr id="52226" name="Chart 1">
          <a:extLst>
            <a:ext uri="{FF2B5EF4-FFF2-40B4-BE49-F238E27FC236}">
              <a16:creationId xmlns:a16="http://schemas.microsoft.com/office/drawing/2014/main" id="{1B86A331-3BB4-B1E8-0E0D-F3DD728483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0</xdr:row>
      <xdr:rowOff>0</xdr:rowOff>
    </xdr:from>
    <xdr:to>
      <xdr:col>16</xdr:col>
      <xdr:colOff>152400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C5DB674D-4998-06D8-CBE4-466CFAB34C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bulletin.html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vsolj.cetus-net.org/bulletin.html" TargetMode="External"/><Relationship Id="rId26" Type="http://schemas.openxmlformats.org/officeDocument/2006/relationships/hyperlink" Target="https://www.aavso.org/ejaavso" TargetMode="External"/><Relationship Id="rId39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s://www.aavso.org/ejaavso" TargetMode="External"/><Relationship Id="rId21" Type="http://schemas.openxmlformats.org/officeDocument/2006/relationships/hyperlink" Target="http://cdsbib.u-strasbg.fr/cgi-bin/cdsbib?1990RMxAA..21..381G" TargetMode="External"/><Relationship Id="rId34" Type="http://schemas.openxmlformats.org/officeDocument/2006/relationships/hyperlink" Target="http://vsolj.cetus-net.org/bulletin.html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s://www.aavso.org/ejaavso" TargetMode="External"/><Relationship Id="rId17" Type="http://schemas.openxmlformats.org/officeDocument/2006/relationships/hyperlink" Target="http://cdsbib.u-strasbg.fr/cgi-bin/cdsbib?1990RMxAA..21..381G" TargetMode="External"/><Relationship Id="rId25" Type="http://schemas.openxmlformats.org/officeDocument/2006/relationships/hyperlink" Target="http://cdsbib.u-strasbg.fr/cgi-bin/cdsbib?1990RMxAA..21..381G" TargetMode="External"/><Relationship Id="rId33" Type="http://schemas.openxmlformats.org/officeDocument/2006/relationships/hyperlink" Target="http://cdsbib.u-strasbg.fr/cgi-bin/cdsbib?1990RMxAA..21..381G" TargetMode="External"/><Relationship Id="rId38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://vsolj.cetus-net.org/bulletin.html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29" Type="http://schemas.openxmlformats.org/officeDocument/2006/relationships/hyperlink" Target="http://cdsbib.u-strasbg.fr/cgi-bin/cdsbib?1990RMxAA..21..381G" TargetMode="External"/><Relationship Id="rId41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24" Type="http://schemas.openxmlformats.org/officeDocument/2006/relationships/hyperlink" Target="http://vsolj.cetus-net.org/bulletin.html" TargetMode="External"/><Relationship Id="rId32" Type="http://schemas.openxmlformats.org/officeDocument/2006/relationships/hyperlink" Target="http://cdsbib.u-strasbg.fr/cgi-bin/cdsbib?1990RMxAA..21..381G" TargetMode="External"/><Relationship Id="rId37" Type="http://schemas.openxmlformats.org/officeDocument/2006/relationships/hyperlink" Target="http://cdsbib.u-strasbg.fr/cgi-bin/cdsbib?1990RMxAA..21..381G" TargetMode="External"/><Relationship Id="rId40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://cdsbib.u-strasbg.fr/cgi-bin/cdsbib?1990RMxAA..21..381G" TargetMode="External"/><Relationship Id="rId15" Type="http://schemas.openxmlformats.org/officeDocument/2006/relationships/hyperlink" Target="http://cdsbib.u-strasbg.fr/cgi-bin/cdsbib?1990RMxAA..21..381G" TargetMode="External"/><Relationship Id="rId23" Type="http://schemas.openxmlformats.org/officeDocument/2006/relationships/hyperlink" Target="https://www.aavso.org/ejaavso" TargetMode="External"/><Relationship Id="rId28" Type="http://schemas.openxmlformats.org/officeDocument/2006/relationships/hyperlink" Target="http://cdsbib.u-strasbg.fr/cgi-bin/cdsbib?1990RMxAA..21..381G" TargetMode="External"/><Relationship Id="rId36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31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cdsbib.u-strasbg.fr/cgi-bin/cdsbib?1990RMxAA..21..381G" TargetMode="External"/><Relationship Id="rId22" Type="http://schemas.openxmlformats.org/officeDocument/2006/relationships/hyperlink" Target="http://vsolj.cetus-net.org/bulletin.html" TargetMode="External"/><Relationship Id="rId27" Type="http://schemas.openxmlformats.org/officeDocument/2006/relationships/hyperlink" Target="http://cdsbib.u-strasbg.fr/cgi-bin/cdsbib?1990RMxAA..21..381G" TargetMode="External"/><Relationship Id="rId30" Type="http://schemas.openxmlformats.org/officeDocument/2006/relationships/hyperlink" Target="http://cdsbib.u-strasbg.fr/cgi-bin/cdsbib?1990RMxAA..21..381G" TargetMode="External"/><Relationship Id="rId35" Type="http://schemas.openxmlformats.org/officeDocument/2006/relationships/hyperlink" Target="http://vsolj.cetus-net.org/bulletin.html" TargetMode="External"/><Relationship Id="rId4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konkoly.hu/cgi-bin/IBVS?5966" TargetMode="External"/><Relationship Id="rId18" Type="http://schemas.openxmlformats.org/officeDocument/2006/relationships/hyperlink" Target="http://www.konkoly.hu/cgi-bin/IBVS?6039" TargetMode="External"/><Relationship Id="rId26" Type="http://schemas.openxmlformats.org/officeDocument/2006/relationships/hyperlink" Target="http://www.konkoly.hu/cgi-bin/IBVS?6041" TargetMode="External"/><Relationship Id="rId39" Type="http://schemas.openxmlformats.org/officeDocument/2006/relationships/hyperlink" Target="http://www.konkoly.hu/cgi-bin/IBVS?6075" TargetMode="External"/><Relationship Id="rId21" Type="http://schemas.openxmlformats.org/officeDocument/2006/relationships/hyperlink" Target="http://www.konkoly.hu/cgi-bin/IBVS?6039" TargetMode="External"/><Relationship Id="rId34" Type="http://schemas.openxmlformats.org/officeDocument/2006/relationships/hyperlink" Target="http://var.astro.cz/oejv/issues/oejv0160.pdf" TargetMode="External"/><Relationship Id="rId42" Type="http://schemas.openxmlformats.org/officeDocument/2006/relationships/hyperlink" Target="http://www.konkoly.hu/cgi-bin/IBVS?6029" TargetMode="External"/><Relationship Id="rId47" Type="http://schemas.openxmlformats.org/officeDocument/2006/relationships/hyperlink" Target="http://vsolj.cetus-net.org/vsoljno56.pdf" TargetMode="External"/><Relationship Id="rId50" Type="http://schemas.openxmlformats.org/officeDocument/2006/relationships/hyperlink" Target="http://www.konkoly.hu/cgi-bin/IBVS?6131" TargetMode="External"/><Relationship Id="rId55" Type="http://schemas.openxmlformats.org/officeDocument/2006/relationships/hyperlink" Target="http://www.bav-astro.de/sfs/BAVM_link.php?BAVMnr=241" TargetMode="External"/><Relationship Id="rId7" Type="http://schemas.openxmlformats.org/officeDocument/2006/relationships/hyperlink" Target="http://www.bav-astro.de/sfs/BAVM_link.php?BAVMnr=209" TargetMode="External"/><Relationship Id="rId12" Type="http://schemas.openxmlformats.org/officeDocument/2006/relationships/hyperlink" Target="http://www.konkoly.hu/cgi-bin/IBVS?5945" TargetMode="External"/><Relationship Id="rId17" Type="http://schemas.openxmlformats.org/officeDocument/2006/relationships/hyperlink" Target="http://www.konkoly.hu/cgi-bin/IBVS?6039" TargetMode="External"/><Relationship Id="rId25" Type="http://schemas.openxmlformats.org/officeDocument/2006/relationships/hyperlink" Target="http://www.bav-astro.de/sfs/BAVM_link.php?BAVMnr=225" TargetMode="External"/><Relationship Id="rId33" Type="http://schemas.openxmlformats.org/officeDocument/2006/relationships/hyperlink" Target="http://www.bav-astro.de/sfs/BAVM_link.php?BAVMnr=228" TargetMode="External"/><Relationship Id="rId38" Type="http://schemas.openxmlformats.org/officeDocument/2006/relationships/hyperlink" Target="http://vsolj.cetus-net.org/vsoljno55.pdf" TargetMode="External"/><Relationship Id="rId46" Type="http://schemas.openxmlformats.org/officeDocument/2006/relationships/hyperlink" Target="http://vsolj.cetus-net.org/vsoljno56.pdf" TargetMode="External"/><Relationship Id="rId2" Type="http://schemas.openxmlformats.org/officeDocument/2006/relationships/hyperlink" Target="http://www.konkoly.hu/cgi-bin/IBVS?5494" TargetMode="External"/><Relationship Id="rId16" Type="http://schemas.openxmlformats.org/officeDocument/2006/relationships/hyperlink" Target="http://vsolj.cetus-net.org/vsoljno51.pdf" TargetMode="External"/><Relationship Id="rId20" Type="http://schemas.openxmlformats.org/officeDocument/2006/relationships/hyperlink" Target="http://www.konkoly.hu/cgi-bin/IBVS?5992" TargetMode="External"/><Relationship Id="rId29" Type="http://schemas.openxmlformats.org/officeDocument/2006/relationships/hyperlink" Target="http://www.konkoly.hu/cgi-bin/IBVS?6041" TargetMode="External"/><Relationship Id="rId41" Type="http://schemas.openxmlformats.org/officeDocument/2006/relationships/hyperlink" Target="http://www.bav-astro.de/sfs/BAVM_link.php?BAVMnr=231" TargetMode="External"/><Relationship Id="rId54" Type="http://schemas.openxmlformats.org/officeDocument/2006/relationships/hyperlink" Target="http://www.bav-astro.de/sfs/BAVM_link.php?BAVMnr=238" TargetMode="External"/><Relationship Id="rId1" Type="http://schemas.openxmlformats.org/officeDocument/2006/relationships/hyperlink" Target="http://www.bav-astro.de/LkDB/index.php?lang=en&amp;sprache_dial=en" TargetMode="External"/><Relationship Id="rId6" Type="http://schemas.openxmlformats.org/officeDocument/2006/relationships/hyperlink" Target="http://www.bav-astro.de/sfs/BAVM_link.php?BAVMnr=209" TargetMode="External"/><Relationship Id="rId11" Type="http://schemas.openxmlformats.org/officeDocument/2006/relationships/hyperlink" Target="http://www.konkoly.hu/cgi-bin/IBVS?5894" TargetMode="External"/><Relationship Id="rId24" Type="http://schemas.openxmlformats.org/officeDocument/2006/relationships/hyperlink" Target="http://www.konkoly.hu/cgi-bin/IBVS?6039" TargetMode="External"/><Relationship Id="rId32" Type="http://schemas.openxmlformats.org/officeDocument/2006/relationships/hyperlink" Target="http://www.konkoly.hu/cgi-bin/IBVS?6029" TargetMode="External"/><Relationship Id="rId37" Type="http://schemas.openxmlformats.org/officeDocument/2006/relationships/hyperlink" Target="http://www.bav-astro.de/sfs/BAVM_link.php?BAVMnr=228" TargetMode="External"/><Relationship Id="rId40" Type="http://schemas.openxmlformats.org/officeDocument/2006/relationships/hyperlink" Target="http://www.konkoly.hu/cgi-bin/IBVS?6075" TargetMode="External"/><Relationship Id="rId45" Type="http://schemas.openxmlformats.org/officeDocument/2006/relationships/hyperlink" Target="http://www.konkoly.hu/cgi-bin/IBVS?6128" TargetMode="External"/><Relationship Id="rId53" Type="http://schemas.openxmlformats.org/officeDocument/2006/relationships/hyperlink" Target="http://www.bav-astro.de/sfs/BAVM_link.php?BAVMnr=238" TargetMode="External"/><Relationship Id="rId5" Type="http://schemas.openxmlformats.org/officeDocument/2006/relationships/hyperlink" Target="http://var.astro.cz/oejv/issues/oejv0094.pdf" TargetMode="External"/><Relationship Id="rId15" Type="http://schemas.openxmlformats.org/officeDocument/2006/relationships/hyperlink" Target="http://www.bav-astro.de/sfs/BAVM_link.php?BAVMnr=228" TargetMode="External"/><Relationship Id="rId23" Type="http://schemas.openxmlformats.org/officeDocument/2006/relationships/hyperlink" Target="http://www.konkoly.hu/cgi-bin/IBVS?6039" TargetMode="External"/><Relationship Id="rId28" Type="http://schemas.openxmlformats.org/officeDocument/2006/relationships/hyperlink" Target="http://www.konkoly.hu/cgi-bin/IBVS?5992" TargetMode="External"/><Relationship Id="rId36" Type="http://schemas.openxmlformats.org/officeDocument/2006/relationships/hyperlink" Target="http://var.astro.cz/oejv/issues/oejv0160.pdf" TargetMode="External"/><Relationship Id="rId49" Type="http://schemas.openxmlformats.org/officeDocument/2006/relationships/hyperlink" Target="http://vsolj.cetus-net.org/vsoljno56.pdf" TargetMode="External"/><Relationship Id="rId10" Type="http://schemas.openxmlformats.org/officeDocument/2006/relationships/hyperlink" Target="http://www.konkoly.hu/cgi-bin/IBVS?5894" TargetMode="External"/><Relationship Id="rId19" Type="http://schemas.openxmlformats.org/officeDocument/2006/relationships/hyperlink" Target="http://www.konkoly.hu/cgi-bin/IBVS?6039" TargetMode="External"/><Relationship Id="rId31" Type="http://schemas.openxmlformats.org/officeDocument/2006/relationships/hyperlink" Target="http://var.astro.cz/oejv/issues/oejv0160.pdf" TargetMode="External"/><Relationship Id="rId44" Type="http://schemas.openxmlformats.org/officeDocument/2006/relationships/hyperlink" Target="http://www.konkoly.hu/cgi-bin/IBVS?6128" TargetMode="External"/><Relationship Id="rId52" Type="http://schemas.openxmlformats.org/officeDocument/2006/relationships/hyperlink" Target="http://www.bav-astro.de/sfs/BAVM_link.php?BAVMnr=238" TargetMode="External"/><Relationship Id="rId4" Type="http://schemas.openxmlformats.org/officeDocument/2006/relationships/hyperlink" Target="http://www.bav-astro.de/sfs/BAVM_link.php?BAVMnr=209" TargetMode="External"/><Relationship Id="rId9" Type="http://schemas.openxmlformats.org/officeDocument/2006/relationships/hyperlink" Target="http://var.astro.cz/oejv/issues/oejv0162.pdf" TargetMode="External"/><Relationship Id="rId14" Type="http://schemas.openxmlformats.org/officeDocument/2006/relationships/hyperlink" Target="http://www.konkoly.hu/cgi-bin/IBVS?5965" TargetMode="External"/><Relationship Id="rId22" Type="http://schemas.openxmlformats.org/officeDocument/2006/relationships/hyperlink" Target="http://www.konkoly.hu/cgi-bin/IBVS?6039" TargetMode="External"/><Relationship Id="rId27" Type="http://schemas.openxmlformats.org/officeDocument/2006/relationships/hyperlink" Target="http://www.konkoly.hu/cgi-bin/IBVS?6041" TargetMode="External"/><Relationship Id="rId30" Type="http://schemas.openxmlformats.org/officeDocument/2006/relationships/hyperlink" Target="http://www.konkoly.hu/cgi-bin/IBVS?6041" TargetMode="External"/><Relationship Id="rId35" Type="http://schemas.openxmlformats.org/officeDocument/2006/relationships/hyperlink" Target="http://www.bav-astro.de/sfs/BAVM_link.php?BAVMnr=228" TargetMode="External"/><Relationship Id="rId43" Type="http://schemas.openxmlformats.org/officeDocument/2006/relationships/hyperlink" Target="http://www.konkoly.hu/cgi-bin/IBVS?6128" TargetMode="External"/><Relationship Id="rId48" Type="http://schemas.openxmlformats.org/officeDocument/2006/relationships/hyperlink" Target="http://vsolj.cetus-net.org/vsoljno56.pdf" TargetMode="External"/><Relationship Id="rId56" Type="http://schemas.openxmlformats.org/officeDocument/2006/relationships/hyperlink" Target="http://www.bav-astro.de/sfs/BAVM_link.php?BAVMnr=241" TargetMode="External"/><Relationship Id="rId8" Type="http://schemas.openxmlformats.org/officeDocument/2006/relationships/hyperlink" Target="http://www.bav-astro.de/sfs/BAVM_link.php?BAVMnr=209" TargetMode="External"/><Relationship Id="rId51" Type="http://schemas.openxmlformats.org/officeDocument/2006/relationships/hyperlink" Target="http://www.bav-astro.de/sfs/BAVM_link.php?BAVMnr=238" TargetMode="External"/><Relationship Id="rId3" Type="http://schemas.openxmlformats.org/officeDocument/2006/relationships/hyperlink" Target="http://www.bav-astro.de/sfs/BAVM_link.php?BAVMnr=20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12"/>
  </sheetPr>
  <dimension ref="A1:R6939"/>
  <sheetViews>
    <sheetView tabSelected="1" workbookViewId="0">
      <pane xSplit="14" ySplit="21" topLeftCell="O93" activePane="bottomRight" state="frozen"/>
      <selection pane="topRight" activeCell="O1" sqref="O1"/>
      <selection pane="bottomLeft" activeCell="A22" sqref="A22"/>
      <selection pane="bottomRight" activeCell="A93" sqref="A93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10.140625" customWidth="1"/>
    <col min="6" max="6" width="15.85546875" customWidth="1"/>
    <col min="7" max="7" width="10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6" ht="20.25" x14ac:dyDescent="0.3">
      <c r="A1" s="1" t="s">
        <v>40</v>
      </c>
    </row>
    <row r="2" spans="1:6" x14ac:dyDescent="0.2">
      <c r="A2" t="s">
        <v>28</v>
      </c>
      <c r="B2" s="29" t="s">
        <v>41</v>
      </c>
      <c r="C2" s="3"/>
      <c r="D2" s="3"/>
    </row>
    <row r="3" spans="1:6" ht="13.5" thickBot="1" x14ac:dyDescent="0.25"/>
    <row r="4" spans="1:6" ht="14.25" thickTop="1" thickBot="1" x14ac:dyDescent="0.25">
      <c r="A4" s="5" t="s">
        <v>4</v>
      </c>
      <c r="C4" s="8">
        <v>52764.50965</v>
      </c>
      <c r="D4" s="9">
        <v>0.31861800000000001</v>
      </c>
    </row>
    <row r="5" spans="1:6" ht="13.5" thickTop="1" x14ac:dyDescent="0.2">
      <c r="A5" s="11" t="s">
        <v>33</v>
      </c>
      <c r="B5" s="12"/>
      <c r="C5" s="13">
        <v>-9.5</v>
      </c>
      <c r="D5" s="12" t="s">
        <v>34</v>
      </c>
    </row>
    <row r="6" spans="1:6" x14ac:dyDescent="0.2">
      <c r="A6" s="5" t="s">
        <v>5</v>
      </c>
    </row>
    <row r="7" spans="1:6" x14ac:dyDescent="0.2">
      <c r="A7" t="s">
        <v>6</v>
      </c>
      <c r="C7">
        <v>55680.626418032429</v>
      </c>
    </row>
    <row r="8" spans="1:6" x14ac:dyDescent="0.2">
      <c r="A8" t="s">
        <v>7</v>
      </c>
      <c r="C8">
        <v>0.31866624257704179</v>
      </c>
    </row>
    <row r="9" spans="1:6" x14ac:dyDescent="0.2">
      <c r="A9" s="27" t="s">
        <v>39</v>
      </c>
      <c r="B9" s="28">
        <v>21</v>
      </c>
      <c r="C9" s="25" t="str">
        <f>"F"&amp;B9</f>
        <v>F21</v>
      </c>
      <c r="D9" s="26" t="str">
        <f>"G"&amp;B9</f>
        <v>G21</v>
      </c>
    </row>
    <row r="10" spans="1:6" ht="13.5" thickBot="1" x14ac:dyDescent="0.25">
      <c r="A10" s="12"/>
      <c r="B10" s="12"/>
      <c r="C10" s="4" t="s">
        <v>24</v>
      </c>
      <c r="D10" s="4" t="s">
        <v>25</v>
      </c>
      <c r="E10" s="12"/>
    </row>
    <row r="11" spans="1:6" x14ac:dyDescent="0.2">
      <c r="A11" s="12" t="s">
        <v>20</v>
      </c>
      <c r="B11" s="12"/>
      <c r="C11" s="24">
        <f ca="1">INTERCEPT(INDIRECT($D$9):G991,INDIRECT($C$9):F991)</f>
        <v>-3.9796210729972219E-4</v>
      </c>
      <c r="D11" s="3"/>
      <c r="E11" s="12"/>
    </row>
    <row r="12" spans="1:6" x14ac:dyDescent="0.2">
      <c r="A12" s="12" t="s">
        <v>21</v>
      </c>
      <c r="B12" s="12"/>
      <c r="C12" s="24">
        <f ca="1">SLOPE(INDIRECT($D$9):G991,INDIRECT($C$9):F991)</f>
        <v>-5.0846802020180679E-9</v>
      </c>
      <c r="D12" s="3"/>
      <c r="E12" s="12"/>
    </row>
    <row r="13" spans="1:6" x14ac:dyDescent="0.2">
      <c r="A13" s="12" t="s">
        <v>23</v>
      </c>
      <c r="B13" s="12"/>
      <c r="C13" s="3" t="s">
        <v>18</v>
      </c>
    </row>
    <row r="14" spans="1:6" x14ac:dyDescent="0.2">
      <c r="A14" s="12"/>
      <c r="B14" s="12"/>
      <c r="C14" s="12"/>
    </row>
    <row r="15" spans="1:6" x14ac:dyDescent="0.2">
      <c r="A15" s="14" t="s">
        <v>22</v>
      </c>
      <c r="B15" s="12"/>
      <c r="C15" s="15">
        <f ca="1">(C7+C11)+(C8+C12)*INT(MAX(F21:F3532))</f>
        <v>59309.597132633331</v>
      </c>
      <c r="E15" s="16" t="s">
        <v>53</v>
      </c>
      <c r="F15" s="13">
        <v>1</v>
      </c>
    </row>
    <row r="16" spans="1:6" x14ac:dyDescent="0.2">
      <c r="A16" s="18" t="s">
        <v>8</v>
      </c>
      <c r="B16" s="12"/>
      <c r="C16" s="19">
        <f ca="1">+C8+C12</f>
        <v>0.31866623749236161</v>
      </c>
      <c r="E16" s="16" t="s">
        <v>35</v>
      </c>
      <c r="F16" s="17">
        <f ca="1">NOW()+15018.5+$C$5/24</f>
        <v>60324.733154050926</v>
      </c>
    </row>
    <row r="17" spans="1:18" ht="13.5" thickBot="1" x14ac:dyDescent="0.25">
      <c r="A17" s="16" t="s">
        <v>32</v>
      </c>
      <c r="B17" s="12"/>
      <c r="C17" s="12">
        <f>COUNT(C21:C2190)</f>
        <v>86</v>
      </c>
      <c r="E17" s="16" t="s">
        <v>54</v>
      </c>
      <c r="F17" s="17">
        <f ca="1">ROUND(2*(F16-$C$7)/$C$8,0)/2+F15</f>
        <v>14574.5</v>
      </c>
    </row>
    <row r="18" spans="1:18" ht="14.25" thickTop="1" thickBot="1" x14ac:dyDescent="0.25">
      <c r="A18" s="18" t="s">
        <v>9</v>
      </c>
      <c r="B18" s="12"/>
      <c r="C18" s="21">
        <f ca="1">+C15</f>
        <v>59309.597132633331</v>
      </c>
      <c r="D18" s="22">
        <f ca="1">+C16</f>
        <v>0.31866623749236161</v>
      </c>
      <c r="E18" s="16" t="s">
        <v>36</v>
      </c>
      <c r="F18" s="26">
        <f ca="1">ROUND(2*(F16-$C$15)/$C$16,0)/2+F15</f>
        <v>3186.5</v>
      </c>
    </row>
    <row r="19" spans="1:18" ht="13.5" thickTop="1" x14ac:dyDescent="0.2">
      <c r="E19" s="16" t="s">
        <v>37</v>
      </c>
      <c r="F19" s="20">
        <f ca="1">+$C$15+$C$16*F18-15018.5-$C$5/24</f>
        <v>45306.92293173608</v>
      </c>
    </row>
    <row r="20" spans="1:18" ht="13.5" thickBot="1" x14ac:dyDescent="0.25">
      <c r="A20" s="4" t="s">
        <v>10</v>
      </c>
      <c r="B20" s="4" t="s">
        <v>11</v>
      </c>
      <c r="C20" s="4" t="s">
        <v>12</v>
      </c>
      <c r="D20" s="4" t="s">
        <v>17</v>
      </c>
      <c r="E20" s="4" t="s">
        <v>13</v>
      </c>
      <c r="F20" s="4" t="s">
        <v>14</v>
      </c>
      <c r="G20" s="4" t="s">
        <v>15</v>
      </c>
      <c r="H20" s="7" t="s">
        <v>80</v>
      </c>
      <c r="I20" s="7" t="s">
        <v>83</v>
      </c>
      <c r="J20" s="7" t="s">
        <v>77</v>
      </c>
      <c r="K20" s="7" t="s">
        <v>75</v>
      </c>
      <c r="L20" s="7" t="s">
        <v>29</v>
      </c>
      <c r="M20" s="7" t="s">
        <v>30</v>
      </c>
      <c r="N20" s="7" t="s">
        <v>31</v>
      </c>
      <c r="O20" s="7" t="s">
        <v>27</v>
      </c>
      <c r="P20" s="6" t="s">
        <v>26</v>
      </c>
      <c r="Q20" s="4" t="s">
        <v>19</v>
      </c>
      <c r="R20" s="60" t="s">
        <v>69</v>
      </c>
    </row>
    <row r="21" spans="1:18" x14ac:dyDescent="0.2">
      <c r="A21" s="48" t="s">
        <v>50</v>
      </c>
      <c r="B21" s="49" t="s">
        <v>43</v>
      </c>
      <c r="C21" s="50">
        <v>52749.532800000001</v>
      </c>
      <c r="D21" s="50">
        <v>6.9999999999999999E-4</v>
      </c>
      <c r="E21">
        <f t="shared" ref="E21:E52" si="0">+(C21-C$7)/C$8</f>
        <v>-9198.0047661427361</v>
      </c>
      <c r="F21" s="36">
        <f t="shared" ref="F21:F52" si="1">ROUND(2*E21,0)/2</f>
        <v>-9198</v>
      </c>
      <c r="G21" s="98">
        <f t="shared" ref="G21:G52" si="2">+C21-(C$7+F21*C$8)</f>
        <v>-1.5188088000286371E-3</v>
      </c>
      <c r="K21">
        <f>+G21</f>
        <v>-1.5188088000286371E-3</v>
      </c>
      <c r="O21">
        <f t="shared" ref="O21:O32" ca="1" si="3">+C$11+C$12*$F21</f>
        <v>-3.5119321880156001E-4</v>
      </c>
      <c r="Q21" s="2">
        <f t="shared" ref="Q21:Q52" si="4">+C21-15018.5</f>
        <v>37731.032800000001</v>
      </c>
    </row>
    <row r="22" spans="1:18" x14ac:dyDescent="0.2">
      <c r="A22" s="51" t="s">
        <v>16</v>
      </c>
      <c r="B22" s="51"/>
      <c r="C22" s="52">
        <v>52764.50965</v>
      </c>
      <c r="D22" s="52" t="s">
        <v>18</v>
      </c>
      <c r="E22" s="36">
        <f t="shared" si="0"/>
        <v>-9151.0062203322923</v>
      </c>
      <c r="F22" s="36">
        <f t="shared" si="1"/>
        <v>-9151</v>
      </c>
      <c r="G22" s="99">
        <f t="shared" si="2"/>
        <v>-1.9822099202428944E-3</v>
      </c>
      <c r="K22">
        <f>+G22</f>
        <v>-1.9822099202428944E-3</v>
      </c>
      <c r="O22">
        <f t="shared" ca="1" si="3"/>
        <v>-3.5143219877105484E-4</v>
      </c>
      <c r="Q22" s="2">
        <f t="shared" si="4"/>
        <v>37746.00965</v>
      </c>
    </row>
    <row r="23" spans="1:18" x14ac:dyDescent="0.2">
      <c r="A23" s="52" t="s">
        <v>44</v>
      </c>
      <c r="B23" s="53" t="s">
        <v>43</v>
      </c>
      <c r="C23" s="52">
        <v>54148.640599999999</v>
      </c>
      <c r="D23" s="52">
        <v>8.0000000000000004E-4</v>
      </c>
      <c r="E23" s="36">
        <f t="shared" si="0"/>
        <v>-4807.4932746039203</v>
      </c>
      <c r="F23" s="36">
        <f t="shared" si="1"/>
        <v>-4807.5</v>
      </c>
      <c r="G23" s="99">
        <f t="shared" si="2"/>
        <v>2.1431567001855001E-3</v>
      </c>
      <c r="J23">
        <f>+G23</f>
        <v>2.1431567001855001E-3</v>
      </c>
      <c r="O23">
        <f t="shared" ca="1" si="3"/>
        <v>-3.7351750722852033E-4</v>
      </c>
      <c r="Q23" s="2">
        <f t="shared" si="4"/>
        <v>39130.140599999999</v>
      </c>
    </row>
    <row r="24" spans="1:18" x14ac:dyDescent="0.2">
      <c r="A24" s="48" t="s">
        <v>56</v>
      </c>
      <c r="B24" s="49" t="s">
        <v>46</v>
      </c>
      <c r="C24" s="48">
        <v>54513.513599999998</v>
      </c>
      <c r="D24" s="48" t="s">
        <v>57</v>
      </c>
      <c r="E24" s="36">
        <f t="shared" si="0"/>
        <v>-3662.4927968335564</v>
      </c>
      <c r="F24" s="36">
        <f t="shared" si="1"/>
        <v>-3662.5</v>
      </c>
      <c r="G24" s="99">
        <f t="shared" si="2"/>
        <v>2.2954059822950512E-3</v>
      </c>
      <c r="J24">
        <f>+G24</f>
        <v>2.2954059822950512E-3</v>
      </c>
      <c r="O24">
        <f t="shared" ca="1" si="3"/>
        <v>-3.7933946605983099E-4</v>
      </c>
      <c r="Q24" s="2">
        <f t="shared" si="4"/>
        <v>39495.013599999998</v>
      </c>
    </row>
    <row r="25" spans="1:18" x14ac:dyDescent="0.2">
      <c r="A25" s="78" t="s">
        <v>367</v>
      </c>
      <c r="B25" s="79" t="s">
        <v>43</v>
      </c>
      <c r="C25" s="78">
        <v>54599.393499999998</v>
      </c>
      <c r="D25" s="78" t="s">
        <v>83</v>
      </c>
      <c r="E25" s="59">
        <f t="shared" si="0"/>
        <v>-3392.9948440366352</v>
      </c>
      <c r="F25" s="36">
        <f t="shared" si="1"/>
        <v>-3393</v>
      </c>
      <c r="G25" s="99">
        <f t="shared" si="2"/>
        <v>1.6430314717581496E-3</v>
      </c>
      <c r="I25">
        <f>G25</f>
        <v>1.6430314717581496E-3</v>
      </c>
      <c r="O25">
        <f t="shared" ca="1" si="3"/>
        <v>-3.807097873742749E-4</v>
      </c>
      <c r="Q25" s="2">
        <f t="shared" si="4"/>
        <v>39580.893499999998</v>
      </c>
    </row>
    <row r="26" spans="1:18" x14ac:dyDescent="0.2">
      <c r="A26" s="54" t="s">
        <v>42</v>
      </c>
      <c r="B26" s="53" t="s">
        <v>43</v>
      </c>
      <c r="C26" s="55">
        <v>54599.393519999998</v>
      </c>
      <c r="D26" s="55">
        <v>4.0000000000000002E-4</v>
      </c>
      <c r="E26" s="36">
        <f t="shared" si="0"/>
        <v>-3392.994781275047</v>
      </c>
      <c r="F26" s="36">
        <f t="shared" si="1"/>
        <v>-3393</v>
      </c>
      <c r="G26" s="99">
        <f t="shared" si="2"/>
        <v>1.6630314712529071E-3</v>
      </c>
      <c r="O26">
        <f t="shared" ca="1" si="3"/>
        <v>-3.807097873742749E-4</v>
      </c>
      <c r="Q26" s="2">
        <f t="shared" si="4"/>
        <v>39580.893519999998</v>
      </c>
    </row>
    <row r="27" spans="1:18" x14ac:dyDescent="0.2">
      <c r="A27" s="48" t="s">
        <v>56</v>
      </c>
      <c r="B27" s="49" t="s">
        <v>43</v>
      </c>
      <c r="C27" s="48">
        <v>54912.323299999996</v>
      </c>
      <c r="D27" s="48" t="s">
        <v>58</v>
      </c>
      <c r="E27" s="36">
        <f t="shared" si="0"/>
        <v>-2410.996256833464</v>
      </c>
      <c r="F27" s="36">
        <f t="shared" si="1"/>
        <v>-2411</v>
      </c>
      <c r="G27" s="99">
        <f t="shared" si="2"/>
        <v>1.1928208186873235E-3</v>
      </c>
      <c r="J27">
        <f>+G27</f>
        <v>1.1928208186873235E-3</v>
      </c>
      <c r="O27">
        <f t="shared" ca="1" si="3"/>
        <v>-3.8570294333265665E-4</v>
      </c>
      <c r="Q27" s="2">
        <f t="shared" si="4"/>
        <v>39893.823299999996</v>
      </c>
    </row>
    <row r="28" spans="1:18" x14ac:dyDescent="0.2">
      <c r="A28" s="48" t="s">
        <v>56</v>
      </c>
      <c r="B28" s="49" t="s">
        <v>46</v>
      </c>
      <c r="C28" s="48">
        <v>54912.483500000002</v>
      </c>
      <c r="D28" s="48" t="s">
        <v>59</v>
      </c>
      <c r="E28" s="36">
        <f t="shared" si="0"/>
        <v>-2410.4935364991411</v>
      </c>
      <c r="F28" s="36">
        <f t="shared" si="1"/>
        <v>-2410.5</v>
      </c>
      <c r="G28" s="99">
        <f t="shared" si="2"/>
        <v>2.0596995309460908E-3</v>
      </c>
      <c r="J28">
        <f>+G28</f>
        <v>2.0596995309460908E-3</v>
      </c>
      <c r="O28">
        <f t="shared" ca="1" si="3"/>
        <v>-3.8570548567275762E-4</v>
      </c>
      <c r="Q28" s="2">
        <f t="shared" si="4"/>
        <v>39893.983500000002</v>
      </c>
    </row>
    <row r="29" spans="1:18" x14ac:dyDescent="0.2">
      <c r="A29" s="48" t="s">
        <v>56</v>
      </c>
      <c r="B29" s="49" t="s">
        <v>46</v>
      </c>
      <c r="C29" s="48">
        <v>54937.339200000002</v>
      </c>
      <c r="D29" s="48" t="s">
        <v>60</v>
      </c>
      <c r="E29" s="36">
        <f t="shared" si="0"/>
        <v>-2332.4943741184857</v>
      </c>
      <c r="F29" s="36">
        <f t="shared" si="1"/>
        <v>-2332.5</v>
      </c>
      <c r="G29" s="99">
        <f t="shared" si="2"/>
        <v>1.7927785229403526E-3</v>
      </c>
      <c r="J29">
        <f>+G29</f>
        <v>1.7927785229403526E-3</v>
      </c>
      <c r="O29">
        <f t="shared" ca="1" si="3"/>
        <v>-3.8610209072851507E-4</v>
      </c>
      <c r="Q29" s="2">
        <f t="shared" si="4"/>
        <v>39918.839200000002</v>
      </c>
    </row>
    <row r="30" spans="1:18" x14ac:dyDescent="0.2">
      <c r="A30" s="78" t="s">
        <v>128</v>
      </c>
      <c r="B30" s="79" t="s">
        <v>43</v>
      </c>
      <c r="C30" s="78">
        <v>54943.868000000002</v>
      </c>
      <c r="D30" s="78" t="s">
        <v>83</v>
      </c>
      <c r="E30" s="59">
        <f t="shared" si="0"/>
        <v>-2312.0064807438944</v>
      </c>
      <c r="F30" s="36">
        <f t="shared" si="1"/>
        <v>-2312</v>
      </c>
      <c r="G30" s="99">
        <f t="shared" si="2"/>
        <v>-2.0651943050324917E-3</v>
      </c>
      <c r="I30">
        <f>G30</f>
        <v>-2.0651943050324917E-3</v>
      </c>
      <c r="O30">
        <f t="shared" ca="1" si="3"/>
        <v>-3.8620632667265642E-4</v>
      </c>
      <c r="Q30" s="2">
        <f t="shared" si="4"/>
        <v>39925.368000000002</v>
      </c>
    </row>
    <row r="31" spans="1:18" x14ac:dyDescent="0.2">
      <c r="A31" s="52" t="s">
        <v>45</v>
      </c>
      <c r="B31" s="53" t="s">
        <v>46</v>
      </c>
      <c r="C31" s="52">
        <v>54958.688699999999</v>
      </c>
      <c r="D31" s="52">
        <v>8.9999999999999998E-4</v>
      </c>
      <c r="E31" s="36">
        <f t="shared" si="0"/>
        <v>-2265.4979460458285</v>
      </c>
      <c r="F31" s="36">
        <f t="shared" si="1"/>
        <v>-2265.5</v>
      </c>
      <c r="G31" s="99">
        <f t="shared" si="2"/>
        <v>6.5452585840830579E-4</v>
      </c>
      <c r="K31">
        <f>+G31</f>
        <v>6.5452585840830579E-4</v>
      </c>
      <c r="O31">
        <f t="shared" ca="1" si="3"/>
        <v>-3.8644276430205028E-4</v>
      </c>
      <c r="Q31" s="2">
        <f t="shared" si="4"/>
        <v>39940.188699999999</v>
      </c>
    </row>
    <row r="32" spans="1:18" x14ac:dyDescent="0.2">
      <c r="A32" s="52" t="s">
        <v>45</v>
      </c>
      <c r="B32" s="53" t="s">
        <v>43</v>
      </c>
      <c r="C32" s="52">
        <v>54958.849000000002</v>
      </c>
      <c r="D32" s="52">
        <v>3.0000000000000001E-3</v>
      </c>
      <c r="E32" s="36">
        <f t="shared" si="0"/>
        <v>-2264.994911903565</v>
      </c>
      <c r="F32" s="36">
        <f t="shared" si="1"/>
        <v>-2265</v>
      </c>
      <c r="G32" s="99">
        <f t="shared" si="2"/>
        <v>1.6214045754168183E-3</v>
      </c>
      <c r="K32">
        <f>+G32</f>
        <v>1.6214045754168183E-3</v>
      </c>
      <c r="O32">
        <f t="shared" ca="1" si="3"/>
        <v>-3.8644530664215125E-4</v>
      </c>
      <c r="Q32" s="2">
        <f t="shared" si="4"/>
        <v>39940.349000000002</v>
      </c>
    </row>
    <row r="33" spans="1:17" x14ac:dyDescent="0.2">
      <c r="A33" s="48" t="s">
        <v>51</v>
      </c>
      <c r="B33" s="49" t="s">
        <v>46</v>
      </c>
      <c r="C33" s="48">
        <v>55243.892</v>
      </c>
      <c r="D33" s="48">
        <v>2.0000000000000001E-4</v>
      </c>
      <c r="E33" s="59">
        <f t="shared" si="0"/>
        <v>-1370.5073198233183</v>
      </c>
      <c r="F33" s="36">
        <f t="shared" si="1"/>
        <v>-1370.5</v>
      </c>
      <c r="G33" s="99">
        <f t="shared" si="2"/>
        <v>-2.3325805959757417E-3</v>
      </c>
      <c r="K33">
        <f>+G33</f>
        <v>-2.3325805959757417E-3</v>
      </c>
      <c r="O33">
        <f t="shared" ref="O33:O64" ca="1" si="5">+C$11+C$12*$F33</f>
        <v>-3.9099355308285644E-4</v>
      </c>
      <c r="Q33" s="2">
        <f t="shared" si="4"/>
        <v>40225.392</v>
      </c>
    </row>
    <row r="34" spans="1:17" x14ac:dyDescent="0.2">
      <c r="A34" s="35" t="s">
        <v>52</v>
      </c>
      <c r="B34" s="51"/>
      <c r="C34" s="52">
        <v>55259.984799999998</v>
      </c>
      <c r="D34" s="52">
        <v>2.0000000000000001E-4</v>
      </c>
      <c r="E34" s="59">
        <f t="shared" si="0"/>
        <v>-1320.0068342059631</v>
      </c>
      <c r="F34" s="36">
        <f t="shared" si="1"/>
        <v>-1320</v>
      </c>
      <c r="G34" s="99">
        <f t="shared" si="2"/>
        <v>-2.1778307345812209E-3</v>
      </c>
      <c r="K34">
        <f>+G34</f>
        <v>-2.1778307345812209E-3</v>
      </c>
      <c r="O34">
        <f t="shared" ca="1" si="5"/>
        <v>-3.9125032943305836E-4</v>
      </c>
      <c r="Q34" s="2">
        <f t="shared" si="4"/>
        <v>40241.484799999998</v>
      </c>
    </row>
    <row r="35" spans="1:17" x14ac:dyDescent="0.2">
      <c r="A35" s="56" t="s">
        <v>55</v>
      </c>
      <c r="B35" s="57" t="s">
        <v>43</v>
      </c>
      <c r="C35" s="58">
        <v>55322.442799999997</v>
      </c>
      <c r="D35" s="58">
        <v>1E-4</v>
      </c>
      <c r="E35" s="59">
        <f t="shared" si="0"/>
        <v>-1124.0086654168774</v>
      </c>
      <c r="F35" s="36">
        <f t="shared" si="1"/>
        <v>-1124</v>
      </c>
      <c r="G35" s="99">
        <f t="shared" si="2"/>
        <v>-2.7613758356892504E-3</v>
      </c>
      <c r="K35">
        <f>+G35</f>
        <v>-2.7613758356892504E-3</v>
      </c>
      <c r="O35">
        <f t="shared" ca="1" si="5"/>
        <v>-3.9224692675265391E-4</v>
      </c>
      <c r="Q35" s="2">
        <f t="shared" si="4"/>
        <v>40303.942799999997</v>
      </c>
    </row>
    <row r="36" spans="1:17" x14ac:dyDescent="0.2">
      <c r="A36" s="54" t="s">
        <v>65</v>
      </c>
      <c r="B36" s="53" t="s">
        <v>46</v>
      </c>
      <c r="C36" s="52">
        <v>55384.424800000001</v>
      </c>
      <c r="D36" s="52">
        <v>4.1999999999999997E-3</v>
      </c>
      <c r="E36" s="59">
        <f t="shared" si="0"/>
        <v>-929.50422246503695</v>
      </c>
      <c r="F36" s="36">
        <f t="shared" si="1"/>
        <v>-929.5</v>
      </c>
      <c r="G36" s="99">
        <f t="shared" si="2"/>
        <v>-1.3455570660880767E-3</v>
      </c>
      <c r="J36">
        <f>+G36</f>
        <v>-1.3455570660880767E-3</v>
      </c>
      <c r="O36">
        <f t="shared" ca="1" si="5"/>
        <v>-3.9323589705194642E-4</v>
      </c>
      <c r="Q36" s="2">
        <f t="shared" si="4"/>
        <v>40365.924800000001</v>
      </c>
    </row>
    <row r="37" spans="1:17" x14ac:dyDescent="0.2">
      <c r="A37" s="78" t="s">
        <v>168</v>
      </c>
      <c r="B37" s="79" t="s">
        <v>43</v>
      </c>
      <c r="C37" s="78">
        <v>55542.326500000003</v>
      </c>
      <c r="D37" s="78" t="s">
        <v>83</v>
      </c>
      <c r="E37" s="59">
        <f t="shared" si="0"/>
        <v>-433.99613625214812</v>
      </c>
      <c r="F37" s="36">
        <f t="shared" si="1"/>
        <v>-434</v>
      </c>
      <c r="G37" s="99">
        <f t="shared" si="2"/>
        <v>1.2312460094108246E-3</v>
      </c>
      <c r="K37">
        <f>G37</f>
        <v>1.2312460094108246E-3</v>
      </c>
      <c r="O37">
        <f t="shared" ca="1" si="5"/>
        <v>-3.9575535609204633E-4</v>
      </c>
      <c r="Q37" s="2">
        <f t="shared" si="4"/>
        <v>40523.826500000003</v>
      </c>
    </row>
    <row r="38" spans="1:17" x14ac:dyDescent="0.2">
      <c r="A38" s="56" t="s">
        <v>63</v>
      </c>
      <c r="B38" s="57" t="s">
        <v>43</v>
      </c>
      <c r="C38" s="58">
        <v>55602.550799999997</v>
      </c>
      <c r="D38" s="58">
        <v>5.9999999999999995E-4</v>
      </c>
      <c r="E38" s="59">
        <f t="shared" si="0"/>
        <v>-245.00749561998461</v>
      </c>
      <c r="F38" s="36">
        <f t="shared" si="1"/>
        <v>-245</v>
      </c>
      <c r="G38" s="99">
        <f t="shared" si="2"/>
        <v>-2.3886010530986823E-3</v>
      </c>
      <c r="K38">
        <f t="shared" ref="K38:K51" si="6">+G38</f>
        <v>-2.3886010530986823E-3</v>
      </c>
      <c r="O38">
        <f t="shared" ca="1" si="5"/>
        <v>-3.9671636065022775E-4</v>
      </c>
      <c r="Q38" s="2">
        <f t="shared" si="4"/>
        <v>40584.050799999997</v>
      </c>
    </row>
    <row r="39" spans="1:17" x14ac:dyDescent="0.2">
      <c r="A39" s="56" t="s">
        <v>63</v>
      </c>
      <c r="B39" s="57" t="s">
        <v>46</v>
      </c>
      <c r="C39" s="58">
        <v>55609.402999999998</v>
      </c>
      <c r="D39" s="58">
        <v>1E-3</v>
      </c>
      <c r="E39" s="59">
        <f t="shared" si="0"/>
        <v>-223.50474733831004</v>
      </c>
      <c r="F39" s="36">
        <f t="shared" si="1"/>
        <v>-223.5</v>
      </c>
      <c r="G39" s="99">
        <f t="shared" si="2"/>
        <v>-1.5128164595807903E-3</v>
      </c>
      <c r="K39">
        <f t="shared" si="6"/>
        <v>-1.5128164595807903E-3</v>
      </c>
      <c r="O39">
        <f t="shared" ca="1" si="5"/>
        <v>-3.9682568127457116E-4</v>
      </c>
      <c r="Q39" s="2">
        <f t="shared" si="4"/>
        <v>40590.902999999998</v>
      </c>
    </row>
    <row r="40" spans="1:17" x14ac:dyDescent="0.2">
      <c r="A40" s="56" t="s">
        <v>63</v>
      </c>
      <c r="B40" s="57" t="s">
        <v>46</v>
      </c>
      <c r="C40" s="58">
        <v>55637.445899999999</v>
      </c>
      <c r="D40" s="58">
        <v>5.9999999999999995E-4</v>
      </c>
      <c r="E40" s="59">
        <f t="shared" si="0"/>
        <v>-135.50389800698926</v>
      </c>
      <c r="F40" s="36">
        <f t="shared" si="1"/>
        <v>-135.5</v>
      </c>
      <c r="G40" s="99">
        <f t="shared" si="2"/>
        <v>-1.242163241840899E-3</v>
      </c>
      <c r="K40">
        <f t="shared" si="6"/>
        <v>-1.242163241840899E-3</v>
      </c>
      <c r="O40">
        <f t="shared" ca="1" si="5"/>
        <v>-3.9727313313234875E-4</v>
      </c>
      <c r="Q40" s="2">
        <f t="shared" si="4"/>
        <v>40618.945899999999</v>
      </c>
    </row>
    <row r="41" spans="1:17" x14ac:dyDescent="0.2">
      <c r="A41" s="48" t="s">
        <v>61</v>
      </c>
      <c r="B41" s="49" t="s">
        <v>43</v>
      </c>
      <c r="C41" s="48">
        <v>55644.933599999997</v>
      </c>
      <c r="D41" s="48">
        <v>2.9999999999999997E-4</v>
      </c>
      <c r="E41" s="59">
        <f t="shared" si="0"/>
        <v>-112.00690020940296</v>
      </c>
      <c r="F41" s="36">
        <f t="shared" si="1"/>
        <v>-112</v>
      </c>
      <c r="G41" s="99">
        <f t="shared" si="2"/>
        <v>-2.1988638036418706E-3</v>
      </c>
      <c r="K41">
        <f t="shared" si="6"/>
        <v>-2.1988638036418706E-3</v>
      </c>
      <c r="O41">
        <f t="shared" ca="1" si="5"/>
        <v>-3.9739262311709616E-4</v>
      </c>
      <c r="Q41" s="2">
        <f t="shared" si="4"/>
        <v>40626.433599999997</v>
      </c>
    </row>
    <row r="42" spans="1:17" x14ac:dyDescent="0.2">
      <c r="A42" s="56" t="s">
        <v>63</v>
      </c>
      <c r="B42" s="57" t="s">
        <v>46</v>
      </c>
      <c r="C42" s="58">
        <v>55645.412799999998</v>
      </c>
      <c r="D42" s="58">
        <v>2.0000000000000001E-4</v>
      </c>
      <c r="E42" s="59">
        <f t="shared" si="0"/>
        <v>-110.5031325177695</v>
      </c>
      <c r="F42" s="36">
        <f t="shared" si="1"/>
        <v>-110.5</v>
      </c>
      <c r="G42" s="99">
        <f t="shared" si="2"/>
        <v>-9.9822766787838191E-4</v>
      </c>
      <c r="K42">
        <f t="shared" si="6"/>
        <v>-9.9822766787838191E-4</v>
      </c>
      <c r="O42">
        <f t="shared" ca="1" si="5"/>
        <v>-3.9740025013739919E-4</v>
      </c>
      <c r="Q42" s="2">
        <f t="shared" si="4"/>
        <v>40626.912799999998</v>
      </c>
    </row>
    <row r="43" spans="1:17" x14ac:dyDescent="0.2">
      <c r="A43" s="56" t="s">
        <v>63</v>
      </c>
      <c r="B43" s="57" t="s">
        <v>43</v>
      </c>
      <c r="C43" s="58">
        <v>55645.570800000001</v>
      </c>
      <c r="D43" s="58">
        <v>2.9999999999999997E-4</v>
      </c>
      <c r="E43" s="59">
        <f t="shared" si="0"/>
        <v>-110.00731595833307</v>
      </c>
      <c r="F43" s="36">
        <f t="shared" si="1"/>
        <v>-110</v>
      </c>
      <c r="G43" s="99">
        <f t="shared" si="2"/>
        <v>-2.3313489509746432E-3</v>
      </c>
      <c r="K43">
        <f t="shared" si="6"/>
        <v>-2.3313489509746432E-3</v>
      </c>
      <c r="O43">
        <f t="shared" ca="1" si="5"/>
        <v>-3.9740279247750022E-4</v>
      </c>
      <c r="Q43" s="2">
        <f t="shared" si="4"/>
        <v>40627.070800000001</v>
      </c>
    </row>
    <row r="44" spans="1:17" x14ac:dyDescent="0.2">
      <c r="A44" s="56" t="s">
        <v>63</v>
      </c>
      <c r="B44" s="57" t="s">
        <v>43</v>
      </c>
      <c r="C44" s="58">
        <v>55647.483</v>
      </c>
      <c r="D44" s="58">
        <v>5.0000000000000001E-4</v>
      </c>
      <c r="E44" s="59">
        <f t="shared" si="0"/>
        <v>-104.00668035747695</v>
      </c>
      <c r="F44" s="36">
        <f t="shared" si="1"/>
        <v>-104</v>
      </c>
      <c r="G44" s="99">
        <f t="shared" si="2"/>
        <v>-2.1288044154061936E-3</v>
      </c>
      <c r="K44">
        <f t="shared" si="6"/>
        <v>-2.1288044154061936E-3</v>
      </c>
      <c r="O44">
        <f t="shared" ca="1" si="5"/>
        <v>-3.9743330055871229E-4</v>
      </c>
      <c r="Q44" s="2">
        <f t="shared" si="4"/>
        <v>40628.983</v>
      </c>
    </row>
    <row r="45" spans="1:17" x14ac:dyDescent="0.2">
      <c r="A45" s="56" t="s">
        <v>63</v>
      </c>
      <c r="B45" s="57" t="s">
        <v>43</v>
      </c>
      <c r="C45" s="58">
        <v>55648.438600000001</v>
      </c>
      <c r="D45" s="58">
        <v>1.1999999999999999E-3</v>
      </c>
      <c r="E45" s="59">
        <f t="shared" si="0"/>
        <v>-101.00793159678852</v>
      </c>
      <c r="F45" s="36">
        <f t="shared" si="1"/>
        <v>-101</v>
      </c>
      <c r="G45" s="99">
        <f t="shared" si="2"/>
        <v>-2.5275321459048428E-3</v>
      </c>
      <c r="K45">
        <f t="shared" si="6"/>
        <v>-2.5275321459048428E-3</v>
      </c>
      <c r="O45">
        <f t="shared" ca="1" si="5"/>
        <v>-3.9744855459931835E-4</v>
      </c>
      <c r="Q45" s="2">
        <f t="shared" si="4"/>
        <v>40629.938600000001</v>
      </c>
    </row>
    <row r="46" spans="1:17" x14ac:dyDescent="0.2">
      <c r="A46" s="78" t="s">
        <v>210</v>
      </c>
      <c r="B46" s="79" t="s">
        <v>43</v>
      </c>
      <c r="C46" s="78">
        <v>55676.481200000002</v>
      </c>
      <c r="D46" s="78" t="s">
        <v>83</v>
      </c>
      <c r="E46" s="59">
        <f t="shared" si="0"/>
        <v>-13.008023689313816</v>
      </c>
      <c r="F46" s="36">
        <f t="shared" si="1"/>
        <v>-13</v>
      </c>
      <c r="G46" s="99">
        <f t="shared" si="2"/>
        <v>-2.5568789278622717E-3</v>
      </c>
      <c r="K46">
        <f t="shared" si="6"/>
        <v>-2.5568789278622717E-3</v>
      </c>
      <c r="O46">
        <f t="shared" ca="1" si="5"/>
        <v>-3.9789600645709594E-4</v>
      </c>
      <c r="Q46" s="2">
        <f t="shared" si="4"/>
        <v>40657.981200000002</v>
      </c>
    </row>
    <row r="47" spans="1:17" x14ac:dyDescent="0.2">
      <c r="A47" s="52" t="s">
        <v>64</v>
      </c>
      <c r="B47" s="53" t="s">
        <v>43</v>
      </c>
      <c r="C47" s="52">
        <v>55678.392899999999</v>
      </c>
      <c r="D47" s="52">
        <v>2.0000000000000001E-4</v>
      </c>
      <c r="E47" s="59">
        <f t="shared" si="0"/>
        <v>-7.0089571282087517</v>
      </c>
      <c r="F47" s="36">
        <f t="shared" si="1"/>
        <v>-7</v>
      </c>
      <c r="G47" s="99">
        <f t="shared" si="2"/>
        <v>-2.8543343869387172E-3</v>
      </c>
      <c r="K47">
        <f t="shared" si="6"/>
        <v>-2.8543343869387172E-3</v>
      </c>
      <c r="O47">
        <f t="shared" ca="1" si="5"/>
        <v>-3.9792651453830806E-4</v>
      </c>
      <c r="Q47" s="2">
        <f t="shared" si="4"/>
        <v>40659.892899999999</v>
      </c>
    </row>
    <row r="48" spans="1:17" x14ac:dyDescent="0.2">
      <c r="A48" s="52" t="s">
        <v>64</v>
      </c>
      <c r="B48" s="53" t="s">
        <v>46</v>
      </c>
      <c r="C48" s="52">
        <v>55678.553800000002</v>
      </c>
      <c r="D48" s="52">
        <v>4.0000000000000002E-4</v>
      </c>
      <c r="E48" s="59">
        <f t="shared" si="0"/>
        <v>-6.5040401382527646</v>
      </c>
      <c r="F48" s="36">
        <f t="shared" si="1"/>
        <v>-6.5</v>
      </c>
      <c r="G48" s="99">
        <f t="shared" si="2"/>
        <v>-1.287455677811522E-3</v>
      </c>
      <c r="K48">
        <f t="shared" si="6"/>
        <v>-1.287455677811522E-3</v>
      </c>
      <c r="O48">
        <f t="shared" ca="1" si="5"/>
        <v>-3.9792905687840909E-4</v>
      </c>
      <c r="Q48" s="2">
        <f t="shared" si="4"/>
        <v>40660.053800000002</v>
      </c>
    </row>
    <row r="49" spans="1:17" x14ac:dyDescent="0.2">
      <c r="A49" s="48" t="s">
        <v>61</v>
      </c>
      <c r="B49" s="49" t="s">
        <v>46</v>
      </c>
      <c r="C49" s="48">
        <v>55680.785300000003</v>
      </c>
      <c r="D49" s="48">
        <v>2.0000000000000001E-4</v>
      </c>
      <c r="E49" s="59">
        <f t="shared" si="0"/>
        <v>0.49858424378291144</v>
      </c>
      <c r="F49" s="36">
        <f t="shared" si="1"/>
        <v>0.5</v>
      </c>
      <c r="G49" s="99">
        <f t="shared" si="2"/>
        <v>-4.5115371176507324E-4</v>
      </c>
      <c r="K49">
        <f t="shared" si="6"/>
        <v>-4.5115371176507324E-4</v>
      </c>
      <c r="O49">
        <f t="shared" ca="1" si="5"/>
        <v>-3.9796464963982322E-4</v>
      </c>
      <c r="Q49" s="2">
        <f t="shared" si="4"/>
        <v>40662.285300000003</v>
      </c>
    </row>
    <row r="50" spans="1:17" x14ac:dyDescent="0.2">
      <c r="A50" s="52" t="s">
        <v>64</v>
      </c>
      <c r="B50" s="53" t="s">
        <v>46</v>
      </c>
      <c r="C50" s="52">
        <v>55682.378100000002</v>
      </c>
      <c r="D50" s="52">
        <v>4.0000000000000002E-4</v>
      </c>
      <c r="E50" s="59">
        <f t="shared" si="0"/>
        <v>5.4969172555183876</v>
      </c>
      <c r="F50" s="36">
        <f t="shared" si="1"/>
        <v>5.5</v>
      </c>
      <c r="G50" s="99">
        <f t="shared" si="2"/>
        <v>-9.8236660414841026E-4</v>
      </c>
      <c r="K50">
        <f t="shared" si="6"/>
        <v>-9.8236660414841026E-4</v>
      </c>
      <c r="O50">
        <f t="shared" ca="1" si="5"/>
        <v>-3.9799007304083329E-4</v>
      </c>
      <c r="Q50" s="2">
        <f t="shared" si="4"/>
        <v>40663.878100000002</v>
      </c>
    </row>
    <row r="51" spans="1:17" x14ac:dyDescent="0.2">
      <c r="A51" s="52" t="s">
        <v>64</v>
      </c>
      <c r="B51" s="53" t="s">
        <v>43</v>
      </c>
      <c r="C51" s="52">
        <v>55682.535600000003</v>
      </c>
      <c r="D51" s="52">
        <v>2.9999999999999997E-4</v>
      </c>
      <c r="E51" s="59">
        <f t="shared" si="0"/>
        <v>5.9911647752037727</v>
      </c>
      <c r="F51" s="36">
        <f t="shared" si="1"/>
        <v>6</v>
      </c>
      <c r="G51" s="99">
        <f t="shared" si="2"/>
        <v>-2.8154878891655244E-3</v>
      </c>
      <c r="K51">
        <f t="shared" si="6"/>
        <v>-2.8154878891655244E-3</v>
      </c>
      <c r="O51">
        <f t="shared" ca="1" si="5"/>
        <v>-3.9799261538093431E-4</v>
      </c>
      <c r="Q51" s="2">
        <f t="shared" si="4"/>
        <v>40664.035600000003</v>
      </c>
    </row>
    <row r="52" spans="1:17" x14ac:dyDescent="0.2">
      <c r="A52" s="54" t="s">
        <v>66</v>
      </c>
      <c r="B52" s="53" t="s">
        <v>43</v>
      </c>
      <c r="C52" s="52">
        <v>55686.367489999997</v>
      </c>
      <c r="D52" s="52">
        <v>8.0000000000000004E-4</v>
      </c>
      <c r="E52" s="59">
        <f t="shared" si="0"/>
        <v>18.015940192284884</v>
      </c>
      <c r="F52" s="36">
        <f t="shared" si="1"/>
        <v>18</v>
      </c>
      <c r="G52" s="99">
        <f t="shared" si="2"/>
        <v>5.079601178294979E-3</v>
      </c>
      <c r="K52">
        <f>G52</f>
        <v>5.079601178294979E-3</v>
      </c>
      <c r="O52">
        <f t="shared" ca="1" si="5"/>
        <v>-3.9805363154335851E-4</v>
      </c>
      <c r="Q52" s="2">
        <f t="shared" si="4"/>
        <v>40667.867489999997</v>
      </c>
    </row>
    <row r="53" spans="1:17" x14ac:dyDescent="0.2">
      <c r="A53" s="78" t="s">
        <v>241</v>
      </c>
      <c r="B53" s="79" t="s">
        <v>46</v>
      </c>
      <c r="C53" s="78">
        <v>55716.476699999999</v>
      </c>
      <c r="D53" s="78" t="s">
        <v>83</v>
      </c>
      <c r="E53" s="59">
        <f t="shared" ref="E53:E73" si="7">+(C53-C$7)/C$8</f>
        <v>112.50103455468208</v>
      </c>
      <c r="F53" s="36">
        <f t="shared" ref="F53:F73" si="8">ROUND(2*E53,0)/2</f>
        <v>112.5</v>
      </c>
      <c r="G53" s="99">
        <f t="shared" ref="G53:G73" si="9">+C53-(C$7+F53*C$8)</f>
        <v>3.2967765582725406E-4</v>
      </c>
      <c r="K53">
        <f t="shared" ref="K53:K65" si="10">+G53</f>
        <v>3.2967765582725406E-4</v>
      </c>
      <c r="O53">
        <f t="shared" ca="1" si="5"/>
        <v>-3.9853413382244925E-4</v>
      </c>
      <c r="Q53" s="2">
        <f t="shared" ref="Q53:Q73" si="11">+C53-15018.5</f>
        <v>40697.976699999999</v>
      </c>
    </row>
    <row r="54" spans="1:17" x14ac:dyDescent="0.2">
      <c r="A54" s="78" t="s">
        <v>241</v>
      </c>
      <c r="B54" s="79" t="s">
        <v>46</v>
      </c>
      <c r="C54" s="78">
        <v>55716.476799999997</v>
      </c>
      <c r="D54" s="78" t="s">
        <v>83</v>
      </c>
      <c r="E54" s="59">
        <f t="shared" si="7"/>
        <v>112.50134836262316</v>
      </c>
      <c r="F54" s="36">
        <f t="shared" si="8"/>
        <v>112.5</v>
      </c>
      <c r="G54" s="99">
        <f t="shared" si="9"/>
        <v>4.2967765330104157E-4</v>
      </c>
      <c r="K54">
        <f t="shared" si="10"/>
        <v>4.2967765330104157E-4</v>
      </c>
      <c r="O54">
        <f t="shared" ca="1" si="5"/>
        <v>-3.9853413382244925E-4</v>
      </c>
      <c r="Q54" s="2">
        <f t="shared" si="11"/>
        <v>40697.976799999997</v>
      </c>
    </row>
    <row r="55" spans="1:17" x14ac:dyDescent="0.2">
      <c r="A55" s="78" t="s">
        <v>241</v>
      </c>
      <c r="B55" s="79" t="s">
        <v>46</v>
      </c>
      <c r="C55" s="78">
        <v>55716.476799999997</v>
      </c>
      <c r="D55" s="78" t="s">
        <v>83</v>
      </c>
      <c r="E55" s="59">
        <f t="shared" si="7"/>
        <v>112.50134836262316</v>
      </c>
      <c r="F55" s="36">
        <f t="shared" si="8"/>
        <v>112.5</v>
      </c>
      <c r="G55" s="99">
        <f t="shared" si="9"/>
        <v>4.2967765330104157E-4</v>
      </c>
      <c r="K55">
        <f t="shared" si="10"/>
        <v>4.2967765330104157E-4</v>
      </c>
      <c r="O55">
        <f t="shared" ca="1" si="5"/>
        <v>-3.9853413382244925E-4</v>
      </c>
      <c r="Q55" s="2">
        <f t="shared" si="11"/>
        <v>40697.976799999997</v>
      </c>
    </row>
    <row r="56" spans="1:17" x14ac:dyDescent="0.2">
      <c r="A56" s="78" t="s">
        <v>241</v>
      </c>
      <c r="B56" s="79" t="s">
        <v>43</v>
      </c>
      <c r="C56" s="78">
        <v>55743.402600000001</v>
      </c>
      <c r="D56" s="78" t="s">
        <v>83</v>
      </c>
      <c r="E56" s="59">
        <f t="shared" si="7"/>
        <v>196.99664909563023</v>
      </c>
      <c r="F56" s="36">
        <f t="shared" si="8"/>
        <v>197</v>
      </c>
      <c r="G56" s="99">
        <f t="shared" si="9"/>
        <v>-1.0678201069822535E-3</v>
      </c>
      <c r="K56">
        <f t="shared" si="10"/>
        <v>-1.0678201069822535E-3</v>
      </c>
      <c r="O56">
        <f t="shared" ca="1" si="5"/>
        <v>-3.9896378929951974E-4</v>
      </c>
      <c r="Q56" s="2">
        <f t="shared" si="11"/>
        <v>40724.902600000001</v>
      </c>
    </row>
    <row r="57" spans="1:17" x14ac:dyDescent="0.2">
      <c r="A57" s="78" t="s">
        <v>241</v>
      </c>
      <c r="B57" s="79" t="s">
        <v>43</v>
      </c>
      <c r="C57" s="78">
        <v>55743.403200000001</v>
      </c>
      <c r="D57" s="78" t="s">
        <v>83</v>
      </c>
      <c r="E57" s="59">
        <f t="shared" si="7"/>
        <v>196.99853194332235</v>
      </c>
      <c r="F57" s="36">
        <f t="shared" si="8"/>
        <v>197</v>
      </c>
      <c r="G57" s="99">
        <f t="shared" si="9"/>
        <v>-4.6782010758761317E-4</v>
      </c>
      <c r="K57">
        <f t="shared" si="10"/>
        <v>-4.6782010758761317E-4</v>
      </c>
      <c r="O57">
        <f t="shared" ca="1" si="5"/>
        <v>-3.9896378929951974E-4</v>
      </c>
      <c r="Q57" s="2">
        <f t="shared" si="11"/>
        <v>40724.903200000001</v>
      </c>
    </row>
    <row r="58" spans="1:17" x14ac:dyDescent="0.2">
      <c r="A58" s="78" t="s">
        <v>241</v>
      </c>
      <c r="B58" s="79" t="s">
        <v>43</v>
      </c>
      <c r="C58" s="78">
        <v>55743.4038</v>
      </c>
      <c r="D58" s="78" t="s">
        <v>83</v>
      </c>
      <c r="E58" s="59">
        <f t="shared" si="7"/>
        <v>197.00041479101449</v>
      </c>
      <c r="F58" s="36">
        <f t="shared" si="8"/>
        <v>197</v>
      </c>
      <c r="G58" s="99">
        <f t="shared" si="9"/>
        <v>1.3217989180702716E-4</v>
      </c>
      <c r="K58">
        <f t="shared" si="10"/>
        <v>1.3217989180702716E-4</v>
      </c>
      <c r="O58">
        <f t="shared" ca="1" si="5"/>
        <v>-3.9896378929951974E-4</v>
      </c>
      <c r="Q58" s="2">
        <f t="shared" si="11"/>
        <v>40724.9038</v>
      </c>
    </row>
    <row r="59" spans="1:17" x14ac:dyDescent="0.2">
      <c r="A59" s="78" t="s">
        <v>241</v>
      </c>
      <c r="B59" s="79" t="s">
        <v>46</v>
      </c>
      <c r="C59" s="78">
        <v>55747.386299999998</v>
      </c>
      <c r="D59" s="78" t="s">
        <v>83</v>
      </c>
      <c r="E59" s="59">
        <f t="shared" si="7"/>
        <v>209.49781636010422</v>
      </c>
      <c r="F59" s="36">
        <f t="shared" si="8"/>
        <v>209.5</v>
      </c>
      <c r="G59" s="99">
        <f t="shared" si="9"/>
        <v>-6.9585232267854735E-4</v>
      </c>
      <c r="K59">
        <f t="shared" si="10"/>
        <v>-6.9585232267854735E-4</v>
      </c>
      <c r="O59">
        <f t="shared" ca="1" si="5"/>
        <v>-3.9902734780204496E-4</v>
      </c>
      <c r="Q59" s="2">
        <f t="shared" si="11"/>
        <v>40728.886299999998</v>
      </c>
    </row>
    <row r="60" spans="1:17" x14ac:dyDescent="0.2">
      <c r="A60" s="78" t="s">
        <v>241</v>
      </c>
      <c r="B60" s="79" t="s">
        <v>46</v>
      </c>
      <c r="C60" s="78">
        <v>55747.3871</v>
      </c>
      <c r="D60" s="78" t="s">
        <v>83</v>
      </c>
      <c r="E60" s="59">
        <f t="shared" si="7"/>
        <v>209.50032682370133</v>
      </c>
      <c r="F60" s="36">
        <f t="shared" si="8"/>
        <v>209.5</v>
      </c>
      <c r="G60" s="99">
        <f t="shared" si="9"/>
        <v>1.0414767893962562E-4</v>
      </c>
      <c r="K60">
        <f t="shared" si="10"/>
        <v>1.0414767893962562E-4</v>
      </c>
      <c r="O60">
        <f t="shared" ca="1" si="5"/>
        <v>-3.9902734780204496E-4</v>
      </c>
      <c r="Q60" s="2">
        <f t="shared" si="11"/>
        <v>40728.8871</v>
      </c>
    </row>
    <row r="61" spans="1:17" x14ac:dyDescent="0.2">
      <c r="A61" s="78" t="s">
        <v>241</v>
      </c>
      <c r="B61" s="79" t="s">
        <v>46</v>
      </c>
      <c r="C61" s="78">
        <v>55747.3874</v>
      </c>
      <c r="D61" s="78" t="s">
        <v>83</v>
      </c>
      <c r="E61" s="59">
        <f t="shared" si="7"/>
        <v>209.50126824754739</v>
      </c>
      <c r="F61" s="36">
        <f t="shared" si="8"/>
        <v>209.5</v>
      </c>
      <c r="G61" s="99">
        <f t="shared" si="9"/>
        <v>4.0414767863694578E-4</v>
      </c>
      <c r="K61">
        <f t="shared" si="10"/>
        <v>4.0414767863694578E-4</v>
      </c>
      <c r="O61">
        <f t="shared" ca="1" si="5"/>
        <v>-3.9902734780204496E-4</v>
      </c>
      <c r="Q61" s="2">
        <f t="shared" si="11"/>
        <v>40728.8874</v>
      </c>
    </row>
    <row r="62" spans="1:17" x14ac:dyDescent="0.2">
      <c r="A62" s="78" t="s">
        <v>241</v>
      </c>
      <c r="B62" s="79" t="s">
        <v>43</v>
      </c>
      <c r="C62" s="78">
        <v>55751.369899999998</v>
      </c>
      <c r="D62" s="78" t="s">
        <v>83</v>
      </c>
      <c r="E62" s="59">
        <f t="shared" si="7"/>
        <v>221.99866981663715</v>
      </c>
      <c r="F62" s="36">
        <f t="shared" si="8"/>
        <v>222</v>
      </c>
      <c r="G62" s="99">
        <f t="shared" si="9"/>
        <v>-4.2388453584862873E-4</v>
      </c>
      <c r="K62">
        <f t="shared" si="10"/>
        <v>-4.2388453584862873E-4</v>
      </c>
      <c r="O62">
        <f t="shared" ca="1" si="5"/>
        <v>-3.9909090630457019E-4</v>
      </c>
      <c r="Q62" s="2">
        <f t="shared" si="11"/>
        <v>40732.869899999998</v>
      </c>
    </row>
    <row r="63" spans="1:17" x14ac:dyDescent="0.2">
      <c r="A63" s="78" t="s">
        <v>241</v>
      </c>
      <c r="B63" s="79" t="s">
        <v>43</v>
      </c>
      <c r="C63" s="78">
        <v>55751.3701</v>
      </c>
      <c r="D63" s="78" t="s">
        <v>83</v>
      </c>
      <c r="E63" s="59">
        <f t="shared" si="7"/>
        <v>221.99929743254214</v>
      </c>
      <c r="F63" s="36">
        <f t="shared" si="8"/>
        <v>222</v>
      </c>
      <c r="G63" s="99">
        <f t="shared" si="9"/>
        <v>-2.2388453362509608E-4</v>
      </c>
      <c r="K63">
        <f t="shared" si="10"/>
        <v>-2.2388453362509608E-4</v>
      </c>
      <c r="O63">
        <f t="shared" ca="1" si="5"/>
        <v>-3.9909090630457019E-4</v>
      </c>
      <c r="Q63" s="2">
        <f t="shared" si="11"/>
        <v>40732.8701</v>
      </c>
    </row>
    <row r="64" spans="1:17" x14ac:dyDescent="0.2">
      <c r="A64" s="78" t="s">
        <v>241</v>
      </c>
      <c r="B64" s="79" t="s">
        <v>43</v>
      </c>
      <c r="C64" s="78">
        <v>55751.3701</v>
      </c>
      <c r="D64" s="78" t="s">
        <v>83</v>
      </c>
      <c r="E64" s="59">
        <f t="shared" si="7"/>
        <v>221.99929743254214</v>
      </c>
      <c r="F64" s="36">
        <f t="shared" si="8"/>
        <v>222</v>
      </c>
      <c r="G64" s="99">
        <f t="shared" si="9"/>
        <v>-2.2388453362509608E-4</v>
      </c>
      <c r="K64">
        <f t="shared" si="10"/>
        <v>-2.2388453362509608E-4</v>
      </c>
      <c r="O64">
        <f t="shared" ca="1" si="5"/>
        <v>-3.9909090630457019E-4</v>
      </c>
      <c r="Q64" s="2">
        <f t="shared" si="11"/>
        <v>40732.8701</v>
      </c>
    </row>
    <row r="65" spans="1:17" x14ac:dyDescent="0.2">
      <c r="A65" s="52" t="s">
        <v>62</v>
      </c>
      <c r="B65" s="53" t="s">
        <v>46</v>
      </c>
      <c r="C65" s="52">
        <v>56011.877800000002</v>
      </c>
      <c r="D65" s="52">
        <v>4.0000000000000002E-4</v>
      </c>
      <c r="E65" s="59">
        <f t="shared" si="7"/>
        <v>1039.4931678007558</v>
      </c>
      <c r="F65" s="36">
        <f t="shared" si="8"/>
        <v>1039.5</v>
      </c>
      <c r="G65" s="99">
        <f t="shared" si="9"/>
        <v>-2.1771912652184255E-3</v>
      </c>
      <c r="K65">
        <f t="shared" si="10"/>
        <v>-2.1771912652184255E-3</v>
      </c>
      <c r="O65">
        <f t="shared" ref="O65:O80" ca="1" si="12">+C$11+C$12*$F65</f>
        <v>-4.0324763236971998E-4</v>
      </c>
      <c r="Q65" s="2">
        <f t="shared" si="11"/>
        <v>40993.377800000002</v>
      </c>
    </row>
    <row r="66" spans="1:17" x14ac:dyDescent="0.2">
      <c r="A66" s="54" t="s">
        <v>65</v>
      </c>
      <c r="B66" s="53" t="s">
        <v>46</v>
      </c>
      <c r="C66" s="52">
        <v>56012.357000000004</v>
      </c>
      <c r="D66" s="52">
        <v>1E-4</v>
      </c>
      <c r="E66" s="59">
        <f t="shared" si="7"/>
        <v>1040.9969354923892</v>
      </c>
      <c r="F66" s="36">
        <f t="shared" si="8"/>
        <v>1041</v>
      </c>
      <c r="G66" s="99">
        <f t="shared" si="9"/>
        <v>-9.7655512217897922E-4</v>
      </c>
      <c r="J66">
        <f>+G66</f>
        <v>-9.7655512217897922E-4</v>
      </c>
      <c r="O66">
        <f t="shared" ca="1" si="12"/>
        <v>-4.0325525939002301E-4</v>
      </c>
      <c r="Q66" s="2">
        <f t="shared" si="11"/>
        <v>40993.857000000004</v>
      </c>
    </row>
    <row r="67" spans="1:17" x14ac:dyDescent="0.2">
      <c r="A67" s="54" t="s">
        <v>66</v>
      </c>
      <c r="B67" s="53" t="s">
        <v>46</v>
      </c>
      <c r="C67" s="52">
        <v>56013.471980000002</v>
      </c>
      <c r="D67" s="52">
        <v>1E-4</v>
      </c>
      <c r="E67" s="59">
        <f t="shared" si="7"/>
        <v>1044.4958313621923</v>
      </c>
      <c r="F67" s="36">
        <f t="shared" si="8"/>
        <v>1044.5</v>
      </c>
      <c r="G67" s="99">
        <f t="shared" si="9"/>
        <v>-1.3284041488077492E-3</v>
      </c>
      <c r="K67">
        <f>G67</f>
        <v>-1.3284041488077492E-3</v>
      </c>
      <c r="O67">
        <f t="shared" ca="1" si="12"/>
        <v>-4.0327305577073005E-4</v>
      </c>
      <c r="Q67" s="2">
        <f t="shared" si="11"/>
        <v>40994.971980000002</v>
      </c>
    </row>
    <row r="68" spans="1:17" x14ac:dyDescent="0.2">
      <c r="A68" s="54" t="s">
        <v>65</v>
      </c>
      <c r="B68" s="53" t="s">
        <v>43</v>
      </c>
      <c r="C68" s="52">
        <v>56013.4735</v>
      </c>
      <c r="D68" s="52">
        <v>5.0000000000000001E-4</v>
      </c>
      <c r="E68" s="59">
        <f t="shared" si="7"/>
        <v>1044.5006012430108</v>
      </c>
      <c r="F68" s="36">
        <f t="shared" si="8"/>
        <v>1044.5</v>
      </c>
      <c r="G68" s="99">
        <f t="shared" si="9"/>
        <v>1.9159584917360917E-4</v>
      </c>
      <c r="J68">
        <f>+G68</f>
        <v>1.9159584917360917E-4</v>
      </c>
      <c r="O68">
        <f t="shared" ca="1" si="12"/>
        <v>-4.0327305577073005E-4</v>
      </c>
      <c r="Q68" s="2">
        <f t="shared" si="11"/>
        <v>40994.9735</v>
      </c>
    </row>
    <row r="69" spans="1:17" x14ac:dyDescent="0.2">
      <c r="A69" s="54" t="s">
        <v>66</v>
      </c>
      <c r="B69" s="53" t="s">
        <v>43</v>
      </c>
      <c r="C69" s="52">
        <v>56013.629180000004</v>
      </c>
      <c r="D69" s="52">
        <v>1E-4</v>
      </c>
      <c r="E69" s="59">
        <f t="shared" si="7"/>
        <v>1044.9891374580316</v>
      </c>
      <c r="F69" s="36">
        <f t="shared" si="8"/>
        <v>1045</v>
      </c>
      <c r="G69" s="99">
        <f t="shared" si="9"/>
        <v>-3.4615254335221834E-3</v>
      </c>
      <c r="K69">
        <f>G69</f>
        <v>-3.4615254335221834E-3</v>
      </c>
      <c r="O69">
        <f t="shared" ca="1" si="12"/>
        <v>-4.0327559811083108E-4</v>
      </c>
      <c r="Q69" s="2">
        <f t="shared" si="11"/>
        <v>40995.129180000004</v>
      </c>
    </row>
    <row r="70" spans="1:17" x14ac:dyDescent="0.2">
      <c r="A70" s="54" t="s">
        <v>65</v>
      </c>
      <c r="B70" s="53" t="s">
        <v>46</v>
      </c>
      <c r="C70" s="52">
        <v>56013.632299999997</v>
      </c>
      <c r="D70" s="52">
        <v>1.1000000000000001E-3</v>
      </c>
      <c r="E70" s="59">
        <f t="shared" si="7"/>
        <v>1044.9989282660215</v>
      </c>
      <c r="F70" s="36">
        <f t="shared" si="8"/>
        <v>1045</v>
      </c>
      <c r="G70" s="99">
        <f t="shared" si="9"/>
        <v>-3.415254395804368E-4</v>
      </c>
      <c r="J70">
        <f>+G70</f>
        <v>-3.415254395804368E-4</v>
      </c>
      <c r="O70">
        <f t="shared" ca="1" si="12"/>
        <v>-4.0327559811083108E-4</v>
      </c>
      <c r="Q70" s="2">
        <f t="shared" si="11"/>
        <v>40995.132299999997</v>
      </c>
    </row>
    <row r="71" spans="1:17" x14ac:dyDescent="0.2">
      <c r="A71" s="78" t="s">
        <v>292</v>
      </c>
      <c r="B71" s="79" t="s">
        <v>43</v>
      </c>
      <c r="C71" s="78">
        <v>56024.146800000002</v>
      </c>
      <c r="D71" s="78" t="s">
        <v>83</v>
      </c>
      <c r="E71" s="59">
        <f t="shared" si="7"/>
        <v>1077.994265064091</v>
      </c>
      <c r="F71" s="36">
        <f t="shared" si="8"/>
        <v>1078</v>
      </c>
      <c r="G71" s="99">
        <f t="shared" si="9"/>
        <v>-1.8275304755661637E-3</v>
      </c>
      <c r="K71">
        <f>G71</f>
        <v>-1.8275304755661637E-3</v>
      </c>
      <c r="O71">
        <f t="shared" ca="1" si="12"/>
        <v>-4.0344339255749765E-4</v>
      </c>
      <c r="Q71" s="2">
        <f t="shared" si="11"/>
        <v>41005.646800000002</v>
      </c>
    </row>
    <row r="72" spans="1:17" x14ac:dyDescent="0.2">
      <c r="A72" s="54" t="s">
        <v>67</v>
      </c>
      <c r="B72" s="57" t="s">
        <v>46</v>
      </c>
      <c r="C72" s="58">
        <v>56046.295700000002</v>
      </c>
      <c r="D72" s="58">
        <v>1E-4</v>
      </c>
      <c r="E72" s="59">
        <f t="shared" si="7"/>
        <v>1147.499273881099</v>
      </c>
      <c r="F72" s="36">
        <f t="shared" si="8"/>
        <v>1147.5</v>
      </c>
      <c r="G72" s="99">
        <f t="shared" si="9"/>
        <v>-2.3138958204071969E-4</v>
      </c>
      <c r="K72">
        <f>+G72</f>
        <v>-2.3138958204071969E-4</v>
      </c>
      <c r="O72">
        <f t="shared" ca="1" si="12"/>
        <v>-4.0379677783153794E-4</v>
      </c>
      <c r="Q72" s="2">
        <f t="shared" si="11"/>
        <v>41027.795700000002</v>
      </c>
    </row>
    <row r="73" spans="1:17" x14ac:dyDescent="0.2">
      <c r="A73" s="54" t="s">
        <v>67</v>
      </c>
      <c r="B73" s="57" t="s">
        <v>43</v>
      </c>
      <c r="C73" s="58">
        <v>56046.453699999998</v>
      </c>
      <c r="D73" s="58">
        <v>2.0000000000000001E-4</v>
      </c>
      <c r="E73" s="59">
        <f t="shared" si="7"/>
        <v>1147.9950904405127</v>
      </c>
      <c r="F73" s="36">
        <f t="shared" si="8"/>
        <v>1148</v>
      </c>
      <c r="G73" s="99">
        <f t="shared" si="9"/>
        <v>-1.5645108724129386E-3</v>
      </c>
      <c r="K73">
        <f>+G73</f>
        <v>-1.5645108724129386E-3</v>
      </c>
      <c r="O73">
        <f t="shared" ca="1" si="12"/>
        <v>-4.0379932017163892E-4</v>
      </c>
      <c r="Q73" s="2">
        <f t="shared" si="11"/>
        <v>41027.953699999998</v>
      </c>
    </row>
    <row r="74" spans="1:17" x14ac:dyDescent="0.2">
      <c r="A74" s="54" t="s">
        <v>68</v>
      </c>
      <c r="B74" s="53" t="s">
        <v>43</v>
      </c>
      <c r="C74" s="52">
        <v>56065.416599999997</v>
      </c>
      <c r="D74" s="52">
        <v>1.4E-3</v>
      </c>
      <c r="E74" s="59">
        <f t="shared" ref="E74:E100" si="13">+(C74-C$7)/C$8</f>
        <v>1207.5021780022398</v>
      </c>
      <c r="F74" s="36">
        <f t="shared" ref="F74:F103" si="14">ROUND(2*E74,0)/2</f>
        <v>1207.5</v>
      </c>
      <c r="G74" s="99">
        <f t="shared" ref="G74:G100" si="15">+C74-(C$7+F74*C$8)</f>
        <v>6.9405578688019887E-4</v>
      </c>
      <c r="J74">
        <f>+G74</f>
        <v>6.9405578688019887E-4</v>
      </c>
      <c r="O74">
        <f t="shared" ca="1" si="12"/>
        <v>-4.0410185864365902E-4</v>
      </c>
      <c r="Q74" s="2">
        <f t="shared" ref="Q74:Q100" si="16">+C74-15018.5</f>
        <v>41046.916599999997</v>
      </c>
    </row>
    <row r="75" spans="1:17" x14ac:dyDescent="0.2">
      <c r="A75" s="52" t="s">
        <v>62</v>
      </c>
      <c r="B75" s="53" t="s">
        <v>43</v>
      </c>
      <c r="C75" s="52">
        <v>56076.7261</v>
      </c>
      <c r="D75" s="52">
        <v>4.0000000000000002E-4</v>
      </c>
      <c r="E75" s="59">
        <f t="shared" si="13"/>
        <v>1242.9922879948876</v>
      </c>
      <c r="F75" s="36">
        <f t="shared" si="14"/>
        <v>1243</v>
      </c>
      <c r="G75" s="99">
        <f t="shared" si="15"/>
        <v>-2.4575556890340522E-3</v>
      </c>
      <c r="K75">
        <f>+G75</f>
        <v>-2.4575556890340522E-3</v>
      </c>
      <c r="O75">
        <f t="shared" ca="1" si="12"/>
        <v>-4.0428236479083063E-4</v>
      </c>
      <c r="Q75" s="2">
        <f t="shared" si="16"/>
        <v>41058.2261</v>
      </c>
    </row>
    <row r="76" spans="1:17" x14ac:dyDescent="0.2">
      <c r="A76" s="62" t="s">
        <v>70</v>
      </c>
      <c r="B76" s="63" t="s">
        <v>43</v>
      </c>
      <c r="C76" s="50">
        <v>56091.385900000001</v>
      </c>
      <c r="D76" s="50">
        <v>1E-4</v>
      </c>
      <c r="E76" s="59">
        <f t="shared" si="13"/>
        <v>1288.9959057030203</v>
      </c>
      <c r="F76" s="36">
        <f t="shared" si="14"/>
        <v>1289</v>
      </c>
      <c r="G76" s="99">
        <f t="shared" si="15"/>
        <v>-1.3047142347204499E-3</v>
      </c>
      <c r="J76">
        <f>+G76</f>
        <v>-1.3047142347204499E-3</v>
      </c>
      <c r="O76">
        <f t="shared" ca="1" si="12"/>
        <v>-4.0451626008012345E-4</v>
      </c>
      <c r="Q76" s="2">
        <f t="shared" si="16"/>
        <v>41072.885900000001</v>
      </c>
    </row>
    <row r="77" spans="1:17" x14ac:dyDescent="0.2">
      <c r="A77" s="62" t="s">
        <v>70</v>
      </c>
      <c r="B77" s="63" t="s">
        <v>43</v>
      </c>
      <c r="C77" s="50">
        <v>56092.342900000003</v>
      </c>
      <c r="D77" s="50">
        <v>5.9999999999999995E-4</v>
      </c>
      <c r="E77" s="59">
        <f t="shared" si="13"/>
        <v>1291.999047774998</v>
      </c>
      <c r="F77" s="36">
        <f t="shared" si="14"/>
        <v>1292</v>
      </c>
      <c r="G77" s="99">
        <f t="shared" si="15"/>
        <v>-3.0344196420628577E-4</v>
      </c>
      <c r="J77">
        <f>+G77</f>
        <v>-3.0344196420628577E-4</v>
      </c>
      <c r="O77">
        <f t="shared" ca="1" si="12"/>
        <v>-4.0453151412072952E-4</v>
      </c>
      <c r="Q77" s="2">
        <f t="shared" si="16"/>
        <v>41073.842900000003</v>
      </c>
    </row>
    <row r="78" spans="1:17" x14ac:dyDescent="0.2">
      <c r="A78" s="62" t="s">
        <v>70</v>
      </c>
      <c r="B78" s="63" t="s">
        <v>46</v>
      </c>
      <c r="C78" s="50">
        <v>56092.502399999998</v>
      </c>
      <c r="D78" s="50">
        <v>8.0000000000000004E-4</v>
      </c>
      <c r="E78" s="59">
        <f t="shared" si="13"/>
        <v>1292.4995714536419</v>
      </c>
      <c r="F78" s="36">
        <f t="shared" si="14"/>
        <v>1292.5</v>
      </c>
      <c r="G78" s="99">
        <f t="shared" si="15"/>
        <v>-1.365632560919039E-4</v>
      </c>
      <c r="J78">
        <f>+G78</f>
        <v>-1.365632560919039E-4</v>
      </c>
      <c r="O78">
        <f t="shared" ca="1" si="12"/>
        <v>-4.0453405646083054E-4</v>
      </c>
      <c r="Q78" s="2">
        <f t="shared" si="16"/>
        <v>41074.002399999998</v>
      </c>
    </row>
    <row r="79" spans="1:17" x14ac:dyDescent="0.2">
      <c r="A79" s="78" t="s">
        <v>327</v>
      </c>
      <c r="B79" s="79" t="s">
        <v>43</v>
      </c>
      <c r="C79" s="78">
        <v>56340.264900000002</v>
      </c>
      <c r="D79" s="78" t="s">
        <v>83</v>
      </c>
      <c r="E79" s="59">
        <f t="shared" si="13"/>
        <v>2069.9979911053706</v>
      </c>
      <c r="F79" s="36">
        <f t="shared" si="14"/>
        <v>2070</v>
      </c>
      <c r="G79" s="99">
        <f t="shared" si="15"/>
        <v>-6.4016690157586709E-4</v>
      </c>
      <c r="K79">
        <f>G79</f>
        <v>-6.4016690157586709E-4</v>
      </c>
      <c r="O79">
        <f t="shared" ca="1" si="12"/>
        <v>-4.0848739531789958E-4</v>
      </c>
      <c r="Q79" s="2">
        <f t="shared" si="16"/>
        <v>41321.764900000002</v>
      </c>
    </row>
    <row r="80" spans="1:17" x14ac:dyDescent="0.2">
      <c r="A80" s="78" t="s">
        <v>327</v>
      </c>
      <c r="B80" s="79" t="s">
        <v>46</v>
      </c>
      <c r="C80" s="78">
        <v>56344.2497</v>
      </c>
      <c r="D80" s="78" t="s">
        <v>83</v>
      </c>
      <c r="E80" s="59">
        <f t="shared" si="13"/>
        <v>2082.5026102572874</v>
      </c>
      <c r="F80" s="36">
        <f t="shared" si="14"/>
        <v>2082.5</v>
      </c>
      <c r="G80" s="99">
        <f t="shared" si="15"/>
        <v>8.3180088404333219E-4</v>
      </c>
      <c r="K80">
        <f>G80</f>
        <v>8.3180088404333219E-4</v>
      </c>
      <c r="O80">
        <f t="shared" ca="1" si="12"/>
        <v>-4.0855095382042481E-4</v>
      </c>
      <c r="Q80" s="2">
        <f t="shared" si="16"/>
        <v>41325.7497</v>
      </c>
    </row>
    <row r="81" spans="1:17" x14ac:dyDescent="0.2">
      <c r="A81" s="78" t="s">
        <v>327</v>
      </c>
      <c r="B81" s="79" t="s">
        <v>43</v>
      </c>
      <c r="C81" s="78">
        <v>56373.087699999996</v>
      </c>
      <c r="D81" s="78" t="s">
        <v>83</v>
      </c>
      <c r="E81" s="59">
        <f t="shared" si="13"/>
        <v>2172.9985465911282</v>
      </c>
      <c r="F81" s="36">
        <f t="shared" si="14"/>
        <v>2173</v>
      </c>
      <c r="G81" s="99">
        <f t="shared" si="15"/>
        <v>-4.6315234067151323E-4</v>
      </c>
      <c r="K81">
        <f>G81</f>
        <v>-4.6315234067151323E-4</v>
      </c>
      <c r="O81">
        <f t="shared" ref="O81:O100" ca="1" si="17">+C$11+C$12*$F81</f>
        <v>-4.0901111737870743E-4</v>
      </c>
      <c r="Q81" s="2">
        <f t="shared" si="16"/>
        <v>41354.587699999996</v>
      </c>
    </row>
    <row r="82" spans="1:17" x14ac:dyDescent="0.2">
      <c r="A82" s="78" t="s">
        <v>327</v>
      </c>
      <c r="B82" s="79" t="s">
        <v>46</v>
      </c>
      <c r="C82" s="78">
        <v>56373.248399999997</v>
      </c>
      <c r="D82" s="78" t="s">
        <v>83</v>
      </c>
      <c r="E82" s="59">
        <f t="shared" si="13"/>
        <v>2173.5028359651787</v>
      </c>
      <c r="F82" s="36">
        <f t="shared" si="14"/>
        <v>2173.5</v>
      </c>
      <c r="G82" s="99">
        <f t="shared" si="15"/>
        <v>9.037263662321493E-4</v>
      </c>
      <c r="K82">
        <f>G82</f>
        <v>9.037263662321493E-4</v>
      </c>
      <c r="O82">
        <f t="shared" ca="1" si="17"/>
        <v>-4.0901365971880845E-4</v>
      </c>
      <c r="Q82" s="2">
        <f t="shared" si="16"/>
        <v>41354.748399999997</v>
      </c>
    </row>
    <row r="83" spans="1:17" x14ac:dyDescent="0.2">
      <c r="A83" s="61" t="s">
        <v>71</v>
      </c>
      <c r="B83" s="51"/>
      <c r="C83" s="52">
        <v>56690.958538332976</v>
      </c>
      <c r="D83" s="52">
        <v>2.0000000000000001E-4</v>
      </c>
      <c r="E83" s="59">
        <f t="shared" si="13"/>
        <v>3170.5025048465432</v>
      </c>
      <c r="F83" s="36">
        <f t="shared" si="14"/>
        <v>3170.5</v>
      </c>
      <c r="G83" s="99">
        <f t="shared" si="15"/>
        <v>7.9821003600955009E-4</v>
      </c>
      <c r="K83">
        <f>+G83</f>
        <v>7.9821003600955009E-4</v>
      </c>
      <c r="O83">
        <f t="shared" ca="1" si="17"/>
        <v>-4.1408308588022046E-4</v>
      </c>
      <c r="Q83" s="2">
        <f t="shared" si="16"/>
        <v>41672.458538332976</v>
      </c>
    </row>
    <row r="84" spans="1:17" x14ac:dyDescent="0.2">
      <c r="A84" s="58" t="s">
        <v>72</v>
      </c>
      <c r="B84" s="57" t="s">
        <v>43</v>
      </c>
      <c r="C84" s="58">
        <v>56764.412700000001</v>
      </c>
      <c r="D84" s="58">
        <v>1.6999999999999999E-3</v>
      </c>
      <c r="E84" s="59">
        <f t="shared" si="13"/>
        <v>3401.0075030321177</v>
      </c>
      <c r="F84" s="36">
        <f t="shared" si="14"/>
        <v>3401</v>
      </c>
      <c r="G84" s="99">
        <f t="shared" si="15"/>
        <v>2.3909630544949323E-3</v>
      </c>
      <c r="J84">
        <f>+G84</f>
        <v>2.3909630544949323E-3</v>
      </c>
      <c r="O84">
        <f t="shared" ca="1" si="17"/>
        <v>-4.1525510466678566E-4</v>
      </c>
      <c r="Q84" s="2">
        <f t="shared" si="16"/>
        <v>41745.912700000001</v>
      </c>
    </row>
    <row r="85" spans="1:17" x14ac:dyDescent="0.2">
      <c r="A85" s="58" t="s">
        <v>72</v>
      </c>
      <c r="B85" s="57" t="s">
        <v>43</v>
      </c>
      <c r="C85" s="58">
        <v>56764.5717</v>
      </c>
      <c r="D85" s="58">
        <v>4.0000000000000002E-4</v>
      </c>
      <c r="E85" s="59">
        <f t="shared" si="13"/>
        <v>3401.5064576710333</v>
      </c>
      <c r="F85" s="36">
        <f t="shared" si="14"/>
        <v>3401.5</v>
      </c>
      <c r="G85" s="99">
        <f t="shared" si="15"/>
        <v>2.0578417606884614E-3</v>
      </c>
      <c r="J85">
        <f>+G85</f>
        <v>2.0578417606884614E-3</v>
      </c>
      <c r="O85">
        <f t="shared" ca="1" si="17"/>
        <v>-4.1525764700688664E-4</v>
      </c>
      <c r="Q85" s="2">
        <f t="shared" si="16"/>
        <v>41746.0717</v>
      </c>
    </row>
    <row r="86" spans="1:17" x14ac:dyDescent="0.2">
      <c r="A86" s="58" t="s">
        <v>72</v>
      </c>
      <c r="B86" s="57" t="s">
        <v>43</v>
      </c>
      <c r="C86" s="58">
        <v>56772.378599999996</v>
      </c>
      <c r="D86" s="58">
        <v>1.6999999999999999E-3</v>
      </c>
      <c r="E86" s="59">
        <f t="shared" si="13"/>
        <v>3426.0051304418353</v>
      </c>
      <c r="F86" s="36">
        <f t="shared" si="14"/>
        <v>3426</v>
      </c>
      <c r="G86" s="99">
        <f t="shared" si="15"/>
        <v>1.6348986246157438E-3</v>
      </c>
      <c r="J86">
        <f>+G86</f>
        <v>1.6348986246157438E-3</v>
      </c>
      <c r="O86">
        <f t="shared" ca="1" si="17"/>
        <v>-4.1538222167183611E-4</v>
      </c>
      <c r="Q86" s="2">
        <f t="shared" si="16"/>
        <v>41753.878599999996</v>
      </c>
    </row>
    <row r="87" spans="1:17" x14ac:dyDescent="0.2">
      <c r="A87" s="58" t="s">
        <v>72</v>
      </c>
      <c r="B87" s="57" t="s">
        <v>43</v>
      </c>
      <c r="C87" s="58">
        <v>56772.538099999998</v>
      </c>
      <c r="D87" s="58">
        <v>3.0999999999999999E-3</v>
      </c>
      <c r="E87" s="59">
        <f t="shared" si="13"/>
        <v>3426.5056541205022</v>
      </c>
      <c r="F87" s="36">
        <f t="shared" si="14"/>
        <v>3426.5</v>
      </c>
      <c r="G87" s="99">
        <f t="shared" si="15"/>
        <v>1.8017773327301256E-3</v>
      </c>
      <c r="J87">
        <f>+G87</f>
        <v>1.8017773327301256E-3</v>
      </c>
      <c r="O87">
        <f t="shared" ca="1" si="17"/>
        <v>-4.1538476401193708E-4</v>
      </c>
      <c r="Q87" s="2">
        <f t="shared" si="16"/>
        <v>41754.038099999998</v>
      </c>
    </row>
    <row r="88" spans="1:17" x14ac:dyDescent="0.2">
      <c r="A88" s="80" t="s">
        <v>370</v>
      </c>
      <c r="B88" s="81" t="s">
        <v>43</v>
      </c>
      <c r="C88" s="82">
        <v>57095.508569999998</v>
      </c>
      <c r="D88" s="82">
        <v>1E-4</v>
      </c>
      <c r="E88" s="59">
        <f t="shared" si="13"/>
        <v>4440.0126619169678</v>
      </c>
      <c r="F88" s="36">
        <f t="shared" si="14"/>
        <v>4440</v>
      </c>
      <c r="G88" s="99">
        <f t="shared" si="15"/>
        <v>4.0349255068576895E-3</v>
      </c>
      <c r="K88">
        <f>G88</f>
        <v>4.0349255068576895E-3</v>
      </c>
      <c r="O88">
        <f t="shared" ca="1" si="17"/>
        <v>-4.2053808739668242E-4</v>
      </c>
      <c r="Q88" s="2">
        <f t="shared" si="16"/>
        <v>42077.008569999998</v>
      </c>
    </row>
    <row r="89" spans="1:17" x14ac:dyDescent="0.2">
      <c r="A89" s="52" t="s">
        <v>368</v>
      </c>
      <c r="B89" s="53"/>
      <c r="C89" s="52">
        <v>57100.448600000003</v>
      </c>
      <c r="D89" s="52">
        <v>3.7000000000000002E-3</v>
      </c>
      <c r="E89" s="59">
        <f t="shared" si="13"/>
        <v>4455.5148687401797</v>
      </c>
      <c r="F89" s="36">
        <f t="shared" si="14"/>
        <v>4455.5</v>
      </c>
      <c r="G89" s="99">
        <f t="shared" si="15"/>
        <v>4.7381655676872469E-3</v>
      </c>
      <c r="K89">
        <f>+G89</f>
        <v>4.7381655676872469E-3</v>
      </c>
      <c r="O89">
        <f t="shared" ca="1" si="17"/>
        <v>-4.2061689993981371E-4</v>
      </c>
      <c r="Q89" s="2">
        <f t="shared" si="16"/>
        <v>42081.948600000003</v>
      </c>
    </row>
    <row r="90" spans="1:17" x14ac:dyDescent="0.2">
      <c r="A90" s="52" t="s">
        <v>368</v>
      </c>
      <c r="B90" s="53"/>
      <c r="C90" s="52">
        <v>57100.604399999997</v>
      </c>
      <c r="D90" s="52">
        <v>8.9999999999999998E-4</v>
      </c>
      <c r="E90" s="59">
        <f t="shared" si="13"/>
        <v>4456.0037815247069</v>
      </c>
      <c r="F90" s="36">
        <f t="shared" si="14"/>
        <v>4456</v>
      </c>
      <c r="G90" s="99">
        <f t="shared" si="15"/>
        <v>1.2050442674080841E-3</v>
      </c>
      <c r="K90">
        <f>+G90</f>
        <v>1.2050442674080841E-3</v>
      </c>
      <c r="O90">
        <f t="shared" ca="1" si="17"/>
        <v>-4.2061944227991468E-4</v>
      </c>
      <c r="Q90" s="2">
        <f t="shared" si="16"/>
        <v>42082.104399999997</v>
      </c>
    </row>
    <row r="91" spans="1:17" x14ac:dyDescent="0.2">
      <c r="A91" s="83" t="s">
        <v>3</v>
      </c>
      <c r="B91" s="84" t="s">
        <v>43</v>
      </c>
      <c r="C91" s="85">
        <v>57121.4784</v>
      </c>
      <c r="D91" s="85">
        <v>2E-3</v>
      </c>
      <c r="E91" s="59">
        <f t="shared" si="13"/>
        <v>4521.5080527998698</v>
      </c>
      <c r="F91" s="36">
        <f t="shared" si="14"/>
        <v>4521.5</v>
      </c>
      <c r="G91" s="99">
        <f t="shared" si="15"/>
        <v>2.5661554755060934E-3</v>
      </c>
      <c r="K91">
        <f t="shared" ref="K91:K100" si="18">G91</f>
        <v>2.5661554755060934E-3</v>
      </c>
      <c r="O91">
        <f t="shared" ca="1" si="17"/>
        <v>-4.2095248883314686E-4</v>
      </c>
      <c r="Q91" s="2">
        <f t="shared" si="16"/>
        <v>42102.9784</v>
      </c>
    </row>
    <row r="92" spans="1:17" x14ac:dyDescent="0.2">
      <c r="A92" s="83" t="s">
        <v>3</v>
      </c>
      <c r="B92" s="84" t="s">
        <v>43</v>
      </c>
      <c r="C92" s="85">
        <v>57464.360200000003</v>
      </c>
      <c r="D92" s="85">
        <v>3.0999999999999999E-3</v>
      </c>
      <c r="E92" s="59">
        <f t="shared" si="13"/>
        <v>5597.4983968888164</v>
      </c>
      <c r="F92" s="36">
        <f t="shared" si="14"/>
        <v>5597.5</v>
      </c>
      <c r="G92" s="99">
        <f t="shared" si="15"/>
        <v>-5.1085741870338097E-4</v>
      </c>
      <c r="K92">
        <f t="shared" si="18"/>
        <v>-5.1085741870338097E-4</v>
      </c>
      <c r="O92">
        <f t="shared" ca="1" si="17"/>
        <v>-4.2642360473051831E-4</v>
      </c>
      <c r="Q92" s="2">
        <f t="shared" si="16"/>
        <v>42445.860200000003</v>
      </c>
    </row>
    <row r="93" spans="1:17" x14ac:dyDescent="0.2">
      <c r="A93" s="83" t="s">
        <v>3</v>
      </c>
      <c r="B93" s="84" t="s">
        <v>43</v>
      </c>
      <c r="C93" s="85">
        <v>57464.517899999999</v>
      </c>
      <c r="D93" s="85">
        <v>1.4E-3</v>
      </c>
      <c r="E93" s="59">
        <f t="shared" si="13"/>
        <v>5597.9932720243833</v>
      </c>
      <c r="F93" s="36">
        <f t="shared" si="14"/>
        <v>5598</v>
      </c>
      <c r="G93" s="99">
        <f t="shared" si="15"/>
        <v>-2.1439787087729201E-3</v>
      </c>
      <c r="K93">
        <f t="shared" si="18"/>
        <v>-2.1439787087729201E-3</v>
      </c>
      <c r="O93">
        <f t="shared" ca="1" si="17"/>
        <v>-4.2642614707061934E-4</v>
      </c>
      <c r="Q93" s="2">
        <f t="shared" si="16"/>
        <v>42446.017899999999</v>
      </c>
    </row>
    <row r="94" spans="1:17" x14ac:dyDescent="0.2">
      <c r="A94" s="64" t="s">
        <v>369</v>
      </c>
      <c r="B94" s="51"/>
      <c r="C94" s="52">
        <v>57487.780400000003</v>
      </c>
      <c r="D94" s="52">
        <v>2.0000000000000001E-4</v>
      </c>
      <c r="E94" s="59">
        <f t="shared" si="13"/>
        <v>5670.9928461615164</v>
      </c>
      <c r="F94" s="36">
        <f t="shared" si="14"/>
        <v>5671</v>
      </c>
      <c r="G94" s="99">
        <f t="shared" si="15"/>
        <v>-2.2796868288423866E-3</v>
      </c>
      <c r="K94">
        <f t="shared" si="18"/>
        <v>-2.2796868288423866E-3</v>
      </c>
      <c r="O94">
        <f t="shared" ca="1" si="17"/>
        <v>-4.2679732872536667E-4</v>
      </c>
      <c r="Q94" s="2">
        <f t="shared" si="16"/>
        <v>42469.280400000003</v>
      </c>
    </row>
    <row r="95" spans="1:17" x14ac:dyDescent="0.2">
      <c r="A95" s="86" t="s">
        <v>2</v>
      </c>
      <c r="B95" s="87"/>
      <c r="C95" s="88">
        <v>57499.730799999998</v>
      </c>
      <c r="D95" s="52">
        <v>2.0000000000000001E-4</v>
      </c>
      <c r="E95" s="59">
        <f t="shared" si="13"/>
        <v>5708.4941512993055</v>
      </c>
      <c r="F95" s="36">
        <f t="shared" si="14"/>
        <v>5708.5</v>
      </c>
      <c r="G95" s="99">
        <f t="shared" si="15"/>
        <v>-1.863783472799696E-3</v>
      </c>
      <c r="K95">
        <f t="shared" si="18"/>
        <v>-1.863783472799696E-3</v>
      </c>
      <c r="O95">
        <f t="shared" ca="1" si="17"/>
        <v>-4.2698800423294234E-4</v>
      </c>
      <c r="Q95" s="2">
        <f t="shared" si="16"/>
        <v>42481.230799999998</v>
      </c>
    </row>
    <row r="96" spans="1:17" x14ac:dyDescent="0.2">
      <c r="A96" s="83" t="s">
        <v>3</v>
      </c>
      <c r="B96" s="84" t="s">
        <v>43</v>
      </c>
      <c r="C96" s="85">
        <v>57517.4179</v>
      </c>
      <c r="D96" s="85">
        <v>2.3E-3</v>
      </c>
      <c r="E96" s="59">
        <f t="shared" si="13"/>
        <v>5763.9976770476496</v>
      </c>
      <c r="F96" s="36">
        <f t="shared" si="14"/>
        <v>5764</v>
      </c>
      <c r="G96" s="99">
        <f t="shared" si="15"/>
        <v>-7.4024649802595377E-4</v>
      </c>
      <c r="K96">
        <f t="shared" si="18"/>
        <v>-7.4024649802595377E-4</v>
      </c>
      <c r="O96">
        <f t="shared" ca="1" si="17"/>
        <v>-4.2727020398415432E-4</v>
      </c>
      <c r="Q96" s="2">
        <f t="shared" si="16"/>
        <v>42498.9179</v>
      </c>
    </row>
    <row r="97" spans="1:17" x14ac:dyDescent="0.2">
      <c r="A97" s="83" t="s">
        <v>3</v>
      </c>
      <c r="B97" s="84" t="s">
        <v>43</v>
      </c>
      <c r="C97" s="85">
        <v>57517.572999999997</v>
      </c>
      <c r="D97" s="85">
        <v>1.6999999999999999E-3</v>
      </c>
      <c r="E97" s="59">
        <f t="shared" si="13"/>
        <v>5764.4843931765436</v>
      </c>
      <c r="F97" s="36">
        <f t="shared" si="14"/>
        <v>5764.5</v>
      </c>
      <c r="G97" s="99">
        <f t="shared" si="15"/>
        <v>-4.9733677878975868E-3</v>
      </c>
      <c r="K97">
        <f t="shared" si="18"/>
        <v>-4.9733677878975868E-3</v>
      </c>
      <c r="O97">
        <f t="shared" ca="1" si="17"/>
        <v>-4.2727274632425535E-4</v>
      </c>
      <c r="Q97" s="2">
        <f t="shared" si="16"/>
        <v>42499.072999999997</v>
      </c>
    </row>
    <row r="98" spans="1:17" x14ac:dyDescent="0.2">
      <c r="A98" s="91" t="s">
        <v>0</v>
      </c>
      <c r="B98" s="92" t="s">
        <v>43</v>
      </c>
      <c r="C98" s="91">
        <v>57531.756500000003</v>
      </c>
      <c r="D98" s="91">
        <v>2.0000000000000001E-4</v>
      </c>
      <c r="E98" s="59">
        <f t="shared" si="13"/>
        <v>5808.9933436235851</v>
      </c>
      <c r="F98" s="36">
        <f t="shared" si="14"/>
        <v>5809</v>
      </c>
      <c r="G98" s="99">
        <f t="shared" si="15"/>
        <v>-2.1211624625721015E-3</v>
      </c>
      <c r="K98">
        <f t="shared" si="18"/>
        <v>-2.1211624625721015E-3</v>
      </c>
      <c r="O98">
        <f t="shared" ca="1" si="17"/>
        <v>-4.2749901459324514E-4</v>
      </c>
      <c r="Q98" s="2">
        <f t="shared" si="16"/>
        <v>42513.256500000003</v>
      </c>
    </row>
    <row r="99" spans="1:17" x14ac:dyDescent="0.2">
      <c r="A99" s="80" t="s">
        <v>1</v>
      </c>
      <c r="B99" s="89" t="s">
        <v>43</v>
      </c>
      <c r="C99" s="90">
        <v>57825.409200000002</v>
      </c>
      <c r="D99" s="90">
        <v>2.3E-3</v>
      </c>
      <c r="E99" s="59">
        <f t="shared" si="13"/>
        <v>6730.498858689255</v>
      </c>
      <c r="F99" s="36">
        <f t="shared" si="14"/>
        <v>6730.5</v>
      </c>
      <c r="G99" s="99">
        <f t="shared" si="15"/>
        <v>-3.6369720328366384E-4</v>
      </c>
      <c r="K99">
        <f t="shared" si="18"/>
        <v>-3.6369720328366384E-4</v>
      </c>
      <c r="O99">
        <f t="shared" ca="1" si="17"/>
        <v>-4.3218454739940478E-4</v>
      </c>
      <c r="Q99" s="2">
        <f t="shared" si="16"/>
        <v>42806.909200000002</v>
      </c>
    </row>
    <row r="100" spans="1:17" x14ac:dyDescent="0.2">
      <c r="A100" s="80" t="s">
        <v>1</v>
      </c>
      <c r="B100" s="89" t="s">
        <v>43</v>
      </c>
      <c r="C100" s="90">
        <v>57825.5651</v>
      </c>
      <c r="D100" s="90">
        <v>1E-3</v>
      </c>
      <c r="E100" s="59">
        <f t="shared" si="13"/>
        <v>6730.988085281746</v>
      </c>
      <c r="F100" s="36">
        <f t="shared" si="14"/>
        <v>6731</v>
      </c>
      <c r="G100" s="99">
        <f t="shared" si="15"/>
        <v>-3.7968184988130815E-3</v>
      </c>
      <c r="K100">
        <f t="shared" si="18"/>
        <v>-3.7968184988130815E-3</v>
      </c>
      <c r="O100">
        <f t="shared" ca="1" si="17"/>
        <v>-4.3218708973950581E-4</v>
      </c>
      <c r="Q100" s="2">
        <f t="shared" si="16"/>
        <v>42807.0651</v>
      </c>
    </row>
    <row r="101" spans="1:17" x14ac:dyDescent="0.2">
      <c r="A101" s="93" t="s">
        <v>371</v>
      </c>
      <c r="B101" s="94" t="s">
        <v>43</v>
      </c>
      <c r="C101" s="95">
        <v>57844.367300000042</v>
      </c>
      <c r="D101" s="95">
        <v>1E-4</v>
      </c>
      <c r="E101" s="59">
        <f>+(C101-C$7)/C$8</f>
        <v>6789.9908834695598</v>
      </c>
      <c r="F101" s="36">
        <f t="shared" si="14"/>
        <v>6790</v>
      </c>
      <c r="G101" s="99">
        <f>+C101-(C$7+F101*C$8)</f>
        <v>-2.9051305027678609E-3</v>
      </c>
      <c r="K101">
        <f>G101</f>
        <v>-2.9051305027678609E-3</v>
      </c>
      <c r="O101">
        <f ca="1">+C$11+C$12*$F101</f>
        <v>-4.3248708587142489E-4</v>
      </c>
      <c r="Q101" s="2">
        <f>+C101-15018.5</f>
        <v>42825.867300000042</v>
      </c>
    </row>
    <row r="102" spans="1:17" x14ac:dyDescent="0.2">
      <c r="A102" s="93" t="s">
        <v>371</v>
      </c>
      <c r="B102" s="94" t="s">
        <v>46</v>
      </c>
      <c r="C102" s="95">
        <v>58163.513739999849</v>
      </c>
      <c r="D102" s="95">
        <v>2.9999999999999997E-4</v>
      </c>
      <c r="E102" s="59">
        <f>+(C102-C$7)/C$8</f>
        <v>7791.4977811531126</v>
      </c>
      <c r="F102" s="36">
        <f t="shared" si="14"/>
        <v>7791.5</v>
      </c>
      <c r="G102" s="99">
        <f>+C102-(C$7+F102*C$8)</f>
        <v>-7.0707160193705931E-4</v>
      </c>
      <c r="K102">
        <f>G102</f>
        <v>-7.0707160193705931E-4</v>
      </c>
      <c r="O102">
        <f ca="1">+C$11+C$12*$F102</f>
        <v>-4.3757939309374598E-4</v>
      </c>
      <c r="Q102" s="2">
        <f>+C102-15018.5</f>
        <v>43145.013739999849</v>
      </c>
    </row>
    <row r="103" spans="1:17" x14ac:dyDescent="0.2">
      <c r="A103" s="93" t="s">
        <v>372</v>
      </c>
      <c r="B103" s="94" t="s">
        <v>43</v>
      </c>
      <c r="C103" s="95">
        <v>58960.024400000002</v>
      </c>
      <c r="D103" s="95" t="s">
        <v>82</v>
      </c>
      <c r="E103" s="59">
        <f>+(C103-C$7)/C$8</f>
        <v>10291.011546899999</v>
      </c>
      <c r="F103" s="36">
        <f t="shared" si="14"/>
        <v>10291</v>
      </c>
      <c r="G103" s="99">
        <f>+C103-(C$7+F103*C$8)</f>
        <v>3.6796072381548584E-3</v>
      </c>
      <c r="K103">
        <f>G103</f>
        <v>3.6796072381548584E-3</v>
      </c>
      <c r="O103">
        <f ca="1">+C$11+C$12*$F103</f>
        <v>-4.5028855125869014E-4</v>
      </c>
      <c r="Q103" s="2">
        <f>+C103-15018.5</f>
        <v>43941.524400000002</v>
      </c>
    </row>
    <row r="104" spans="1:17" x14ac:dyDescent="0.2">
      <c r="A104" s="96" t="s">
        <v>373</v>
      </c>
      <c r="B104" s="97" t="s">
        <v>43</v>
      </c>
      <c r="C104" s="100">
        <v>59269.444000000134</v>
      </c>
      <c r="D104" s="101">
        <v>1E-3</v>
      </c>
      <c r="E104" s="59">
        <f t="shared" ref="E104:E106" si="19">+(C104-C$7)/C$8</f>
        <v>11261.994847477643</v>
      </c>
      <c r="F104" s="36">
        <f t="shared" ref="F104:F106" si="20">ROUND(2*E104,0)/2</f>
        <v>11262</v>
      </c>
      <c r="G104" s="99">
        <f t="shared" ref="G104:G106" si="21">+C104-(C$7+F104*C$8)</f>
        <v>-1.6419349412899464E-3</v>
      </c>
      <c r="K104">
        <f t="shared" ref="K104:K106" si="22">G104</f>
        <v>-1.6419349412899464E-3</v>
      </c>
      <c r="O104">
        <f t="shared" ref="O104:O106" ca="1" si="23">+C$11+C$12*$F104</f>
        <v>-4.5522577573484969E-4</v>
      </c>
      <c r="Q104" s="2">
        <f t="shared" ref="Q104:Q106" si="24">+C104-15018.5</f>
        <v>44250.944000000134</v>
      </c>
    </row>
    <row r="105" spans="1:17" x14ac:dyDescent="0.2">
      <c r="A105" s="96" t="s">
        <v>374</v>
      </c>
      <c r="B105" s="97" t="s">
        <v>43</v>
      </c>
      <c r="C105" s="100">
        <v>59309.437599999997</v>
      </c>
      <c r="D105" s="101">
        <v>2.3E-3</v>
      </c>
      <c r="E105" s="59">
        <f t="shared" si="19"/>
        <v>11387.497943370188</v>
      </c>
      <c r="F105" s="36">
        <f t="shared" si="20"/>
        <v>11387.5</v>
      </c>
      <c r="G105" s="99">
        <f t="shared" si="21"/>
        <v>-6.5537849150132388E-4</v>
      </c>
      <c r="K105">
        <f t="shared" si="22"/>
        <v>-6.5537849150132388E-4</v>
      </c>
      <c r="O105">
        <f t="shared" ca="1" si="23"/>
        <v>-4.5586390310020295E-4</v>
      </c>
      <c r="Q105" s="2">
        <f t="shared" si="24"/>
        <v>44290.937599999997</v>
      </c>
    </row>
    <row r="106" spans="1:17" x14ac:dyDescent="0.2">
      <c r="A106" s="96" t="s">
        <v>374</v>
      </c>
      <c r="B106" s="97" t="s">
        <v>43</v>
      </c>
      <c r="C106" s="100">
        <v>59309.597500000003</v>
      </c>
      <c r="D106" s="101">
        <v>8.0000000000000004E-4</v>
      </c>
      <c r="E106" s="59">
        <f t="shared" si="19"/>
        <v>11387.999722280665</v>
      </c>
      <c r="F106" s="36">
        <f t="shared" si="20"/>
        <v>11388</v>
      </c>
      <c r="G106" s="99">
        <f t="shared" si="21"/>
        <v>-8.8499778939876705E-5</v>
      </c>
      <c r="K106">
        <f t="shared" si="22"/>
        <v>-8.8499778939876705E-5</v>
      </c>
      <c r="O106">
        <f t="shared" ca="1" si="23"/>
        <v>-4.5586644544030398E-4</v>
      </c>
      <c r="Q106" s="2">
        <f t="shared" si="24"/>
        <v>44291.097500000003</v>
      </c>
    </row>
    <row r="107" spans="1:17" x14ac:dyDescent="0.2">
      <c r="C107" s="10"/>
      <c r="D107" s="10"/>
    </row>
    <row r="108" spans="1:17" x14ac:dyDescent="0.2">
      <c r="C108" s="10"/>
      <c r="D108" s="10"/>
    </row>
    <row r="109" spans="1:17" x14ac:dyDescent="0.2">
      <c r="C109" s="10"/>
      <c r="D109" s="10"/>
    </row>
    <row r="110" spans="1:17" x14ac:dyDescent="0.2">
      <c r="C110" s="10"/>
      <c r="D110" s="10"/>
    </row>
    <row r="111" spans="1:17" x14ac:dyDescent="0.2">
      <c r="C111" s="10"/>
      <c r="D111" s="10"/>
    </row>
    <row r="112" spans="1:17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  <row r="6938" spans="3:4" x14ac:dyDescent="0.2">
      <c r="C6938" s="10"/>
      <c r="D6938" s="10"/>
    </row>
    <row r="6939" spans="3:4" x14ac:dyDescent="0.2">
      <c r="C6939" s="10"/>
      <c r="D6939" s="10"/>
    </row>
  </sheetData>
  <protectedRanges>
    <protectedRange sqref="A101:D103" name="Range1"/>
  </protectedRanges>
  <phoneticPr fontId="8" type="noConversion"/>
  <hyperlinks>
    <hyperlink ref="H2957" r:id="rId1" display="http://vsolj.cetus-net.org/bulletin.html" xr:uid="{00000000-0004-0000-0000-000000000000}"/>
    <hyperlink ref="H64772" r:id="rId2" display="http://vsolj.cetus-net.org/bulletin.html" xr:uid="{00000000-0004-0000-0000-000001000000}"/>
    <hyperlink ref="H64765" r:id="rId3" display="https://www.aavso.org/ejaavso" xr:uid="{00000000-0004-0000-0000-000002000000}"/>
    <hyperlink ref="AP1623" r:id="rId4" display="http://cdsbib.u-strasbg.fr/cgi-bin/cdsbib?1990RMxAA..21..381G" xr:uid="{00000000-0004-0000-0000-000003000000}"/>
    <hyperlink ref="AP1620" r:id="rId5" display="http://cdsbib.u-strasbg.fr/cgi-bin/cdsbib?1990RMxAA..21..381G" xr:uid="{00000000-0004-0000-0000-000004000000}"/>
    <hyperlink ref="AP1622" r:id="rId6" display="http://cdsbib.u-strasbg.fr/cgi-bin/cdsbib?1990RMxAA..21..381G" xr:uid="{00000000-0004-0000-0000-000005000000}"/>
    <hyperlink ref="AP1598" r:id="rId7" display="http://cdsbib.u-strasbg.fr/cgi-bin/cdsbib?1990RMxAA..21..381G" xr:uid="{00000000-0004-0000-0000-000006000000}"/>
    <hyperlink ref="I64772" r:id="rId8" display="http://vsolj.cetus-net.org/bulletin.html" xr:uid="{00000000-0004-0000-0000-000007000000}"/>
    <hyperlink ref="AQ1759" r:id="rId9" display="http://cdsbib.u-strasbg.fr/cgi-bin/cdsbib?1990RMxAA..21..381G" xr:uid="{00000000-0004-0000-0000-000008000000}"/>
    <hyperlink ref="AQ3403" r:id="rId10" display="http://cdsbib.u-strasbg.fr/cgi-bin/cdsbib?1990RMxAA..21..381G" xr:uid="{00000000-0004-0000-0000-000009000000}"/>
    <hyperlink ref="AQ1760" r:id="rId11" display="http://cdsbib.u-strasbg.fr/cgi-bin/cdsbib?1990RMxAA..21..381G" xr:uid="{00000000-0004-0000-0000-00000A000000}"/>
    <hyperlink ref="H64769" r:id="rId12" display="https://www.aavso.org/ejaavso" xr:uid="{00000000-0004-0000-0000-00000B000000}"/>
    <hyperlink ref="H2610" r:id="rId13" display="http://vsolj.cetus-net.org/bulletin.html" xr:uid="{00000000-0004-0000-0000-00000C000000}"/>
    <hyperlink ref="AP5848" r:id="rId14" display="http://cdsbib.u-strasbg.fr/cgi-bin/cdsbib?1990RMxAA..21..381G" xr:uid="{00000000-0004-0000-0000-00000D000000}"/>
    <hyperlink ref="AP5851" r:id="rId15" display="http://cdsbib.u-strasbg.fr/cgi-bin/cdsbib?1990RMxAA..21..381G" xr:uid="{00000000-0004-0000-0000-00000E000000}"/>
    <hyperlink ref="AP5849" r:id="rId16" display="http://cdsbib.u-strasbg.fr/cgi-bin/cdsbib?1990RMxAA..21..381G" xr:uid="{00000000-0004-0000-0000-00000F000000}"/>
    <hyperlink ref="AP5827" r:id="rId17" display="http://cdsbib.u-strasbg.fr/cgi-bin/cdsbib?1990RMxAA..21..381G" xr:uid="{00000000-0004-0000-0000-000010000000}"/>
    <hyperlink ref="I2610" r:id="rId18" display="http://vsolj.cetus-net.org/bulletin.html" xr:uid="{00000000-0004-0000-0000-000011000000}"/>
    <hyperlink ref="AQ5961" r:id="rId19" display="http://cdsbib.u-strasbg.fr/cgi-bin/cdsbib?1990RMxAA..21..381G" xr:uid="{00000000-0004-0000-0000-000012000000}"/>
    <hyperlink ref="AQ513" r:id="rId20" display="http://cdsbib.u-strasbg.fr/cgi-bin/cdsbib?1990RMxAA..21..381G" xr:uid="{00000000-0004-0000-0000-000013000000}"/>
    <hyperlink ref="AQ5962" r:id="rId21" display="http://cdsbib.u-strasbg.fr/cgi-bin/cdsbib?1990RMxAA..21..381G" xr:uid="{00000000-0004-0000-0000-000014000000}"/>
    <hyperlink ref="H64900" r:id="rId22" display="http://vsolj.cetus-net.org/bulletin.html" xr:uid="{00000000-0004-0000-0000-000015000000}"/>
    <hyperlink ref="H64893" r:id="rId23" display="https://www.aavso.org/ejaavso" xr:uid="{00000000-0004-0000-0000-000016000000}"/>
    <hyperlink ref="I64900" r:id="rId24" display="http://vsolj.cetus-net.org/bulletin.html" xr:uid="{00000000-0004-0000-0000-000017000000}"/>
    <hyperlink ref="AQ58551" r:id="rId25" display="http://cdsbib.u-strasbg.fr/cgi-bin/cdsbib?1990RMxAA..21..381G" xr:uid="{00000000-0004-0000-0000-000018000000}"/>
    <hyperlink ref="H64897" r:id="rId26" display="https://www.aavso.org/ejaavso" xr:uid="{00000000-0004-0000-0000-000019000000}"/>
    <hyperlink ref="AP5915" r:id="rId27" display="http://cdsbib.u-strasbg.fr/cgi-bin/cdsbib?1990RMxAA..21..381G" xr:uid="{00000000-0004-0000-0000-00001A000000}"/>
    <hyperlink ref="AP5918" r:id="rId28" display="http://cdsbib.u-strasbg.fr/cgi-bin/cdsbib?1990RMxAA..21..381G" xr:uid="{00000000-0004-0000-0000-00001B000000}"/>
    <hyperlink ref="AP5916" r:id="rId29" display="http://cdsbib.u-strasbg.fr/cgi-bin/cdsbib?1990RMxAA..21..381G" xr:uid="{00000000-0004-0000-0000-00001C000000}"/>
    <hyperlink ref="AP5900" r:id="rId30" display="http://cdsbib.u-strasbg.fr/cgi-bin/cdsbib?1990RMxAA..21..381G" xr:uid="{00000000-0004-0000-0000-00001D000000}"/>
    <hyperlink ref="AQ6129" r:id="rId31" display="http://cdsbib.u-strasbg.fr/cgi-bin/cdsbib?1990RMxAA..21..381G" xr:uid="{00000000-0004-0000-0000-00001E000000}"/>
    <hyperlink ref="AQ6133" r:id="rId32" display="http://cdsbib.u-strasbg.fr/cgi-bin/cdsbib?1990RMxAA..21..381G" xr:uid="{00000000-0004-0000-0000-00001F000000}"/>
    <hyperlink ref="AQ277" r:id="rId33" display="http://cdsbib.u-strasbg.fr/cgi-bin/cdsbib?1990RMxAA..21..381G" xr:uid="{00000000-0004-0000-0000-000020000000}"/>
    <hyperlink ref="I3021" r:id="rId34" display="http://vsolj.cetus-net.org/bulletin.html" xr:uid="{00000000-0004-0000-0000-000021000000}"/>
    <hyperlink ref="H3021" r:id="rId35" display="http://vsolj.cetus-net.org/bulletin.html" xr:uid="{00000000-0004-0000-0000-000022000000}"/>
    <hyperlink ref="AQ938" r:id="rId36" display="http://cdsbib.u-strasbg.fr/cgi-bin/cdsbib?1990RMxAA..21..381G" xr:uid="{00000000-0004-0000-0000-000023000000}"/>
    <hyperlink ref="AQ937" r:id="rId37" display="http://cdsbib.u-strasbg.fr/cgi-bin/cdsbib?1990RMxAA..21..381G" xr:uid="{00000000-0004-0000-0000-000024000000}"/>
    <hyperlink ref="AP4191" r:id="rId38" display="http://cdsbib.u-strasbg.fr/cgi-bin/cdsbib?1990RMxAA..21..381G" xr:uid="{00000000-0004-0000-0000-000025000000}"/>
    <hyperlink ref="AP4209" r:id="rId39" display="http://cdsbib.u-strasbg.fr/cgi-bin/cdsbib?1990RMxAA..21..381G" xr:uid="{00000000-0004-0000-0000-000026000000}"/>
    <hyperlink ref="AP4210" r:id="rId40" display="http://cdsbib.u-strasbg.fr/cgi-bin/cdsbib?1990RMxAA..21..381G" xr:uid="{00000000-0004-0000-0000-000027000000}"/>
    <hyperlink ref="AP4206" r:id="rId41" display="http://cdsbib.u-strasbg.fr/cgi-bin/cdsbib?1990RMxAA..21..381G" xr:uid="{00000000-0004-0000-0000-000028000000}"/>
  </hyperlinks>
  <pageMargins left="0.75" right="0.75" top="1" bottom="1" header="0.5" footer="0.5"/>
  <pageSetup orientation="portrait" horizontalDpi="300" verticalDpi="300" r:id="rId42"/>
  <headerFooter alignWithMargins="0"/>
  <drawing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99"/>
  <sheetViews>
    <sheetView topLeftCell="A40" workbookViewId="0">
      <selection activeCell="A54" sqref="A54:D77"/>
    </sheetView>
  </sheetViews>
  <sheetFormatPr defaultRowHeight="12.75" x14ac:dyDescent="0.2"/>
  <cols>
    <col min="1" max="1" width="19.7109375" style="10" customWidth="1"/>
    <col min="2" max="2" width="4.42578125" style="12" customWidth="1"/>
    <col min="3" max="3" width="12.7109375" style="10" customWidth="1"/>
    <col min="4" max="4" width="5.42578125" style="12" customWidth="1"/>
    <col min="5" max="5" width="14.85546875" style="12" customWidth="1"/>
    <col min="6" max="6" width="9.140625" style="12"/>
    <col min="7" max="7" width="12" style="12" customWidth="1"/>
    <col min="8" max="8" width="14.140625" style="10" customWidth="1"/>
    <col min="9" max="9" width="22.570312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03125" style="12" customWidth="1"/>
    <col min="14" max="14" width="14.140625" style="12" customWidth="1"/>
    <col min="15" max="15" width="23.42578125" style="12" customWidth="1"/>
    <col min="16" max="16" width="16.5703125" style="12" customWidth="1"/>
    <col min="17" max="17" width="41" style="12" customWidth="1"/>
    <col min="18" max="16384" width="9.140625" style="12"/>
  </cols>
  <sheetData>
    <row r="1" spans="1:16" ht="15.75" x14ac:dyDescent="0.25">
      <c r="A1" s="65" t="s">
        <v>73</v>
      </c>
      <c r="I1" s="66" t="s">
        <v>74</v>
      </c>
      <c r="J1" s="67" t="s">
        <v>75</v>
      </c>
    </row>
    <row r="2" spans="1:16" x14ac:dyDescent="0.2">
      <c r="I2" s="68" t="s">
        <v>76</v>
      </c>
      <c r="J2" s="69" t="s">
        <v>77</v>
      </c>
    </row>
    <row r="3" spans="1:16" x14ac:dyDescent="0.2">
      <c r="A3" s="70" t="s">
        <v>78</v>
      </c>
      <c r="I3" s="68" t="s">
        <v>79</v>
      </c>
      <c r="J3" s="69" t="s">
        <v>80</v>
      </c>
    </row>
    <row r="4" spans="1:16" x14ac:dyDescent="0.2">
      <c r="I4" s="68" t="s">
        <v>81</v>
      </c>
      <c r="J4" s="69" t="s">
        <v>80</v>
      </c>
    </row>
    <row r="5" spans="1:16" ht="13.5" thickBot="1" x14ac:dyDescent="0.25">
      <c r="I5" s="71" t="s">
        <v>82</v>
      </c>
      <c r="J5" s="72" t="s">
        <v>83</v>
      </c>
    </row>
    <row r="10" spans="1:16" ht="13.5" thickBot="1" x14ac:dyDescent="0.25"/>
    <row r="11" spans="1:16" ht="12.75" customHeight="1" thickBot="1" x14ac:dyDescent="0.25">
      <c r="A11" s="10" t="str">
        <f t="shared" ref="A11:A42" si="0">P11</f>
        <v>IBVS 5494 </v>
      </c>
      <c r="B11" s="3" t="str">
        <f t="shared" ref="B11:B42" si="1">IF(H11=INT(H11),"I","II")</f>
        <v>I</v>
      </c>
      <c r="C11" s="10">
        <f t="shared" ref="C11:C42" si="2">1*G11</f>
        <v>52749.532800000001</v>
      </c>
      <c r="D11" s="12" t="str">
        <f t="shared" ref="D11:D42" si="3">VLOOKUP(F11,I$1:J$5,2,FALSE)</f>
        <v>vis</v>
      </c>
      <c r="E11" s="73">
        <f>VLOOKUP(C11,Active!C$21:E$972,3,FALSE)</f>
        <v>-9198.0047661427361</v>
      </c>
      <c r="F11" s="3" t="s">
        <v>82</v>
      </c>
      <c r="G11" s="12" t="str">
        <f t="shared" ref="G11:G42" si="4">MID(I11,3,LEN(I11)-3)</f>
        <v>52749.5328</v>
      </c>
      <c r="H11" s="10">
        <f t="shared" ref="H11:H42" si="5">1*K11</f>
        <v>782</v>
      </c>
      <c r="I11" s="74" t="s">
        <v>85</v>
      </c>
      <c r="J11" s="75" t="s">
        <v>86</v>
      </c>
      <c r="K11" s="74">
        <v>782</v>
      </c>
      <c r="L11" s="74" t="s">
        <v>87</v>
      </c>
      <c r="M11" s="75" t="s">
        <v>88</v>
      </c>
      <c r="N11" s="75" t="s">
        <v>82</v>
      </c>
      <c r="O11" s="76" t="s">
        <v>89</v>
      </c>
      <c r="P11" s="77" t="s">
        <v>90</v>
      </c>
    </row>
    <row r="12" spans="1:16" ht="12.75" customHeight="1" thickBot="1" x14ac:dyDescent="0.25">
      <c r="A12" s="10" t="str">
        <f t="shared" si="0"/>
        <v>BAVM 201 </v>
      </c>
      <c r="B12" s="3" t="str">
        <f t="shared" si="1"/>
        <v>II</v>
      </c>
      <c r="C12" s="10">
        <f t="shared" si="2"/>
        <v>54148.640599999999</v>
      </c>
      <c r="D12" s="12" t="str">
        <f t="shared" si="3"/>
        <v>vis</v>
      </c>
      <c r="E12" s="73">
        <f>VLOOKUP(C12,Active!C$21:E$972,3,FALSE)</f>
        <v>-4807.4932746039203</v>
      </c>
      <c r="F12" s="3" t="s">
        <v>82</v>
      </c>
      <c r="G12" s="12" t="str">
        <f t="shared" si="4"/>
        <v>54148.6406</v>
      </c>
      <c r="H12" s="10">
        <f t="shared" si="5"/>
        <v>5172.5</v>
      </c>
      <c r="I12" s="74" t="s">
        <v>91</v>
      </c>
      <c r="J12" s="75" t="s">
        <v>92</v>
      </c>
      <c r="K12" s="74">
        <v>5172.5</v>
      </c>
      <c r="L12" s="74" t="s">
        <v>93</v>
      </c>
      <c r="M12" s="75" t="s">
        <v>88</v>
      </c>
      <c r="N12" s="75" t="s">
        <v>94</v>
      </c>
      <c r="O12" s="76" t="s">
        <v>95</v>
      </c>
      <c r="P12" s="77" t="s">
        <v>96</v>
      </c>
    </row>
    <row r="13" spans="1:16" ht="12.75" customHeight="1" thickBot="1" x14ac:dyDescent="0.25">
      <c r="A13" s="10" t="str">
        <f t="shared" si="0"/>
        <v>BAVM 209 </v>
      </c>
      <c r="B13" s="3" t="str">
        <f t="shared" si="1"/>
        <v>II</v>
      </c>
      <c r="C13" s="10">
        <f t="shared" si="2"/>
        <v>54513.513599999998</v>
      </c>
      <c r="D13" s="12" t="str">
        <f t="shared" si="3"/>
        <v>vis</v>
      </c>
      <c r="E13" s="73">
        <f>VLOOKUP(C13,Active!C$21:E$972,3,FALSE)</f>
        <v>-3662.4927968335564</v>
      </c>
      <c r="F13" s="3" t="s">
        <v>82</v>
      </c>
      <c r="G13" s="12" t="str">
        <f t="shared" si="4"/>
        <v>54513.5136</v>
      </c>
      <c r="H13" s="10">
        <f t="shared" si="5"/>
        <v>6317.5</v>
      </c>
      <c r="I13" s="74" t="s">
        <v>97</v>
      </c>
      <c r="J13" s="75" t="s">
        <v>98</v>
      </c>
      <c r="K13" s="74" t="s">
        <v>99</v>
      </c>
      <c r="L13" s="74" t="s">
        <v>100</v>
      </c>
      <c r="M13" s="75" t="s">
        <v>88</v>
      </c>
      <c r="N13" s="75" t="s">
        <v>94</v>
      </c>
      <c r="O13" s="76" t="s">
        <v>95</v>
      </c>
      <c r="P13" s="77" t="s">
        <v>101</v>
      </c>
    </row>
    <row r="14" spans="1:16" ht="12.75" customHeight="1" thickBot="1" x14ac:dyDescent="0.25">
      <c r="A14" s="10" t="str">
        <f t="shared" si="0"/>
        <v>BAVM 209 </v>
      </c>
      <c r="B14" s="3" t="str">
        <f t="shared" si="1"/>
        <v>I</v>
      </c>
      <c r="C14" s="10">
        <f t="shared" si="2"/>
        <v>54912.323299999996</v>
      </c>
      <c r="D14" s="12" t="str">
        <f t="shared" si="3"/>
        <v>vis</v>
      </c>
      <c r="E14" s="73">
        <f>VLOOKUP(C14,Active!C$21:E$972,3,FALSE)</f>
        <v>-2410.996256833464</v>
      </c>
      <c r="F14" s="3" t="s">
        <v>82</v>
      </c>
      <c r="G14" s="12" t="str">
        <f t="shared" si="4"/>
        <v>54912.3233</v>
      </c>
      <c r="H14" s="10">
        <f t="shared" si="5"/>
        <v>7569</v>
      </c>
      <c r="I14" s="74" t="s">
        <v>109</v>
      </c>
      <c r="J14" s="75" t="s">
        <v>110</v>
      </c>
      <c r="K14" s="74" t="s">
        <v>111</v>
      </c>
      <c r="L14" s="74" t="s">
        <v>112</v>
      </c>
      <c r="M14" s="75" t="s">
        <v>88</v>
      </c>
      <c r="N14" s="75" t="s">
        <v>94</v>
      </c>
      <c r="O14" s="76" t="s">
        <v>113</v>
      </c>
      <c r="P14" s="77" t="s">
        <v>101</v>
      </c>
    </row>
    <row r="15" spans="1:16" ht="12.75" customHeight="1" thickBot="1" x14ac:dyDescent="0.25">
      <c r="A15" s="10" t="str">
        <f t="shared" si="0"/>
        <v>BAVM 209 </v>
      </c>
      <c r="B15" s="3" t="str">
        <f t="shared" si="1"/>
        <v>II</v>
      </c>
      <c r="C15" s="10">
        <f t="shared" si="2"/>
        <v>54912.483500000002</v>
      </c>
      <c r="D15" s="12" t="str">
        <f t="shared" si="3"/>
        <v>vis</v>
      </c>
      <c r="E15" s="73">
        <f>VLOOKUP(C15,Active!C$21:E$972,3,FALSE)</f>
        <v>-2410.4935364991411</v>
      </c>
      <c r="F15" s="3" t="s">
        <v>82</v>
      </c>
      <c r="G15" s="12" t="str">
        <f t="shared" si="4"/>
        <v>54912.4835</v>
      </c>
      <c r="H15" s="10">
        <f t="shared" si="5"/>
        <v>7569.5</v>
      </c>
      <c r="I15" s="74" t="s">
        <v>114</v>
      </c>
      <c r="J15" s="75" t="s">
        <v>115</v>
      </c>
      <c r="K15" s="74" t="s">
        <v>116</v>
      </c>
      <c r="L15" s="74" t="s">
        <v>117</v>
      </c>
      <c r="M15" s="75" t="s">
        <v>88</v>
      </c>
      <c r="N15" s="75" t="s">
        <v>94</v>
      </c>
      <c r="O15" s="76" t="s">
        <v>113</v>
      </c>
      <c r="P15" s="77" t="s">
        <v>101</v>
      </c>
    </row>
    <row r="16" spans="1:16" ht="12.75" customHeight="1" thickBot="1" x14ac:dyDescent="0.25">
      <c r="A16" s="10" t="str">
        <f t="shared" si="0"/>
        <v>BAVM 209 </v>
      </c>
      <c r="B16" s="3" t="str">
        <f t="shared" si="1"/>
        <v>II</v>
      </c>
      <c r="C16" s="10">
        <f t="shared" si="2"/>
        <v>54937.339200000002</v>
      </c>
      <c r="D16" s="12" t="str">
        <f t="shared" si="3"/>
        <v>vis</v>
      </c>
      <c r="E16" s="73">
        <f>VLOOKUP(C16,Active!C$21:E$972,3,FALSE)</f>
        <v>-2332.4943741184857</v>
      </c>
      <c r="F16" s="3" t="s">
        <v>82</v>
      </c>
      <c r="G16" s="12" t="str">
        <f t="shared" si="4"/>
        <v>54937.3392</v>
      </c>
      <c r="H16" s="10">
        <f t="shared" si="5"/>
        <v>7647.5</v>
      </c>
      <c r="I16" s="74" t="s">
        <v>118</v>
      </c>
      <c r="J16" s="75" t="s">
        <v>119</v>
      </c>
      <c r="K16" s="74" t="s">
        <v>120</v>
      </c>
      <c r="L16" s="74" t="s">
        <v>121</v>
      </c>
      <c r="M16" s="75" t="s">
        <v>88</v>
      </c>
      <c r="N16" s="75" t="s">
        <v>94</v>
      </c>
      <c r="O16" s="76" t="s">
        <v>122</v>
      </c>
      <c r="P16" s="77" t="s">
        <v>101</v>
      </c>
    </row>
    <row r="17" spans="1:16" ht="12.75" customHeight="1" thickBot="1" x14ac:dyDescent="0.25">
      <c r="A17" s="10" t="str">
        <f t="shared" si="0"/>
        <v>IBVS 5894 </v>
      </c>
      <c r="B17" s="3" t="str">
        <f t="shared" si="1"/>
        <v>II</v>
      </c>
      <c r="C17" s="10">
        <f t="shared" si="2"/>
        <v>54958.688699999999</v>
      </c>
      <c r="D17" s="12" t="str">
        <f t="shared" si="3"/>
        <v>vis</v>
      </c>
      <c r="E17" s="73">
        <f>VLOOKUP(C17,Active!C$21:E$972,3,FALSE)</f>
        <v>-2265.4979460458285</v>
      </c>
      <c r="F17" s="3" t="s">
        <v>82</v>
      </c>
      <c r="G17" s="12" t="str">
        <f t="shared" si="4"/>
        <v>54958.6887</v>
      </c>
      <c r="H17" s="10">
        <f t="shared" si="5"/>
        <v>7714.5</v>
      </c>
      <c r="I17" s="74" t="s">
        <v>129</v>
      </c>
      <c r="J17" s="75" t="s">
        <v>130</v>
      </c>
      <c r="K17" s="74" t="s">
        <v>131</v>
      </c>
      <c r="L17" s="74" t="s">
        <v>132</v>
      </c>
      <c r="M17" s="75" t="s">
        <v>88</v>
      </c>
      <c r="N17" s="75" t="s">
        <v>82</v>
      </c>
      <c r="O17" s="76" t="s">
        <v>133</v>
      </c>
      <c r="P17" s="77" t="s">
        <v>134</v>
      </c>
    </row>
    <row r="18" spans="1:16" ht="12.75" customHeight="1" thickBot="1" x14ac:dyDescent="0.25">
      <c r="A18" s="10" t="str">
        <f t="shared" si="0"/>
        <v>IBVS 5894 </v>
      </c>
      <c r="B18" s="3" t="str">
        <f t="shared" si="1"/>
        <v>I</v>
      </c>
      <c r="C18" s="10">
        <f t="shared" si="2"/>
        <v>54958.849000000002</v>
      </c>
      <c r="D18" s="12" t="str">
        <f t="shared" si="3"/>
        <v>vis</v>
      </c>
      <c r="E18" s="73">
        <f>VLOOKUP(C18,Active!C$21:E$972,3,FALSE)</f>
        <v>-2264.994911903565</v>
      </c>
      <c r="F18" s="3" t="s">
        <v>82</v>
      </c>
      <c r="G18" s="12" t="str">
        <f t="shared" si="4"/>
        <v>54958.849</v>
      </c>
      <c r="H18" s="10">
        <f t="shared" si="5"/>
        <v>7715</v>
      </c>
      <c r="I18" s="74" t="s">
        <v>135</v>
      </c>
      <c r="J18" s="75" t="s">
        <v>136</v>
      </c>
      <c r="K18" s="74" t="s">
        <v>137</v>
      </c>
      <c r="L18" s="74" t="s">
        <v>138</v>
      </c>
      <c r="M18" s="75" t="s">
        <v>88</v>
      </c>
      <c r="N18" s="75" t="s">
        <v>82</v>
      </c>
      <c r="O18" s="76" t="s">
        <v>133</v>
      </c>
      <c r="P18" s="77" t="s">
        <v>134</v>
      </c>
    </row>
    <row r="19" spans="1:16" ht="12.75" customHeight="1" thickBot="1" x14ac:dyDescent="0.25">
      <c r="A19" s="10" t="str">
        <f t="shared" si="0"/>
        <v>IBVS 5945 </v>
      </c>
      <c r="B19" s="3" t="str">
        <f t="shared" si="1"/>
        <v>II</v>
      </c>
      <c r="C19" s="10">
        <f t="shared" si="2"/>
        <v>55243.892</v>
      </c>
      <c r="D19" s="12" t="str">
        <f t="shared" si="3"/>
        <v>vis</v>
      </c>
      <c r="E19" s="73">
        <f>VLOOKUP(C19,Active!C$21:E$972,3,FALSE)</f>
        <v>-1370.5073198233183</v>
      </c>
      <c r="F19" s="3" t="s">
        <v>82</v>
      </c>
      <c r="G19" s="12" t="str">
        <f t="shared" si="4"/>
        <v>55243.8920</v>
      </c>
      <c r="H19" s="10">
        <f t="shared" si="5"/>
        <v>8609.5</v>
      </c>
      <c r="I19" s="74" t="s">
        <v>139</v>
      </c>
      <c r="J19" s="75" t="s">
        <v>140</v>
      </c>
      <c r="K19" s="74" t="s">
        <v>141</v>
      </c>
      <c r="L19" s="74" t="s">
        <v>142</v>
      </c>
      <c r="M19" s="75" t="s">
        <v>88</v>
      </c>
      <c r="N19" s="75" t="s">
        <v>82</v>
      </c>
      <c r="O19" s="76" t="s">
        <v>133</v>
      </c>
      <c r="P19" s="77" t="s">
        <v>143</v>
      </c>
    </row>
    <row r="20" spans="1:16" ht="12.75" customHeight="1" thickBot="1" x14ac:dyDescent="0.25">
      <c r="A20" s="10" t="str">
        <f t="shared" si="0"/>
        <v>IBVS 5966 </v>
      </c>
      <c r="B20" s="3" t="str">
        <f t="shared" si="1"/>
        <v>I</v>
      </c>
      <c r="C20" s="10">
        <f t="shared" si="2"/>
        <v>55259.984799999998</v>
      </c>
      <c r="D20" s="12" t="str">
        <f t="shared" si="3"/>
        <v>vis</v>
      </c>
      <c r="E20" s="73">
        <f>VLOOKUP(C20,Active!C$21:E$972,3,FALSE)</f>
        <v>-1320.0068342059631</v>
      </c>
      <c r="F20" s="3" t="s">
        <v>82</v>
      </c>
      <c r="G20" s="12" t="str">
        <f t="shared" si="4"/>
        <v>55259.9848</v>
      </c>
      <c r="H20" s="10">
        <f t="shared" si="5"/>
        <v>8660</v>
      </c>
      <c r="I20" s="74" t="s">
        <v>144</v>
      </c>
      <c r="J20" s="75" t="s">
        <v>145</v>
      </c>
      <c r="K20" s="74" t="s">
        <v>146</v>
      </c>
      <c r="L20" s="74" t="s">
        <v>147</v>
      </c>
      <c r="M20" s="75" t="s">
        <v>88</v>
      </c>
      <c r="N20" s="75" t="s">
        <v>74</v>
      </c>
      <c r="O20" s="76" t="s">
        <v>148</v>
      </c>
      <c r="P20" s="77" t="s">
        <v>149</v>
      </c>
    </row>
    <row r="21" spans="1:16" ht="12.75" customHeight="1" thickBot="1" x14ac:dyDescent="0.25">
      <c r="A21" s="10" t="str">
        <f t="shared" si="0"/>
        <v>IBVS 5965 </v>
      </c>
      <c r="B21" s="3" t="str">
        <f t="shared" si="1"/>
        <v>I</v>
      </c>
      <c r="C21" s="10">
        <f t="shared" si="2"/>
        <v>55322.442799999997</v>
      </c>
      <c r="D21" s="12" t="str">
        <f t="shared" si="3"/>
        <v>vis</v>
      </c>
      <c r="E21" s="73">
        <f>VLOOKUP(C21,Active!C$21:E$972,3,FALSE)</f>
        <v>-1124.0086654168774</v>
      </c>
      <c r="F21" s="3" t="s">
        <v>82</v>
      </c>
      <c r="G21" s="12" t="str">
        <f t="shared" si="4"/>
        <v>55322.4428</v>
      </c>
      <c r="H21" s="10">
        <f t="shared" si="5"/>
        <v>8856</v>
      </c>
      <c r="I21" s="74" t="s">
        <v>150</v>
      </c>
      <c r="J21" s="75" t="s">
        <v>151</v>
      </c>
      <c r="K21" s="74" t="s">
        <v>152</v>
      </c>
      <c r="L21" s="74" t="s">
        <v>153</v>
      </c>
      <c r="M21" s="75" t="s">
        <v>88</v>
      </c>
      <c r="N21" s="75" t="s">
        <v>154</v>
      </c>
      <c r="O21" s="76" t="s">
        <v>155</v>
      </c>
      <c r="P21" s="77" t="s">
        <v>156</v>
      </c>
    </row>
    <row r="22" spans="1:16" ht="12.75" customHeight="1" thickBot="1" x14ac:dyDescent="0.25">
      <c r="A22" s="10" t="str">
        <f t="shared" si="0"/>
        <v>BAVM 228 </v>
      </c>
      <c r="B22" s="3" t="str">
        <f t="shared" si="1"/>
        <v>II</v>
      </c>
      <c r="C22" s="10">
        <f t="shared" si="2"/>
        <v>55384.424800000001</v>
      </c>
      <c r="D22" s="12" t="str">
        <f t="shared" si="3"/>
        <v>vis</v>
      </c>
      <c r="E22" s="73">
        <f>VLOOKUP(C22,Active!C$21:E$972,3,FALSE)</f>
        <v>-929.50422246503695</v>
      </c>
      <c r="F22" s="3" t="s">
        <v>82</v>
      </c>
      <c r="G22" s="12" t="str">
        <f t="shared" si="4"/>
        <v>55384.4248</v>
      </c>
      <c r="H22" s="10">
        <f t="shared" si="5"/>
        <v>9050.5</v>
      </c>
      <c r="I22" s="74" t="s">
        <v>157</v>
      </c>
      <c r="J22" s="75" t="s">
        <v>158</v>
      </c>
      <c r="K22" s="74" t="s">
        <v>159</v>
      </c>
      <c r="L22" s="74" t="s">
        <v>160</v>
      </c>
      <c r="M22" s="75" t="s">
        <v>88</v>
      </c>
      <c r="N22" s="75" t="s">
        <v>94</v>
      </c>
      <c r="O22" s="76" t="s">
        <v>113</v>
      </c>
      <c r="P22" s="77" t="s">
        <v>161</v>
      </c>
    </row>
    <row r="23" spans="1:16" ht="12.75" customHeight="1" thickBot="1" x14ac:dyDescent="0.25">
      <c r="A23" s="10" t="str">
        <f t="shared" si="0"/>
        <v>IBVS 6039 </v>
      </c>
      <c r="B23" s="3" t="str">
        <f t="shared" si="1"/>
        <v>I</v>
      </c>
      <c r="C23" s="10">
        <f t="shared" si="2"/>
        <v>55602.550799999997</v>
      </c>
      <c r="D23" s="12" t="str">
        <f t="shared" si="3"/>
        <v>vis</v>
      </c>
      <c r="E23" s="73">
        <f>VLOOKUP(C23,Active!C$21:E$972,3,FALSE)</f>
        <v>-245.00749561998461</v>
      </c>
      <c r="F23" s="3" t="s">
        <v>82</v>
      </c>
      <c r="G23" s="12" t="str">
        <f t="shared" si="4"/>
        <v>55602.5508</v>
      </c>
      <c r="H23" s="10">
        <f t="shared" si="5"/>
        <v>9735</v>
      </c>
      <c r="I23" s="74" t="s">
        <v>169</v>
      </c>
      <c r="J23" s="75" t="s">
        <v>170</v>
      </c>
      <c r="K23" s="74" t="s">
        <v>171</v>
      </c>
      <c r="L23" s="74" t="s">
        <v>172</v>
      </c>
      <c r="M23" s="75" t="s">
        <v>88</v>
      </c>
      <c r="N23" s="75" t="s">
        <v>154</v>
      </c>
      <c r="O23" s="76" t="s">
        <v>173</v>
      </c>
      <c r="P23" s="77" t="s">
        <v>174</v>
      </c>
    </row>
    <row r="24" spans="1:16" ht="12.75" customHeight="1" thickBot="1" x14ac:dyDescent="0.25">
      <c r="A24" s="10" t="str">
        <f t="shared" si="0"/>
        <v>IBVS 6039 </v>
      </c>
      <c r="B24" s="3" t="str">
        <f t="shared" si="1"/>
        <v>II</v>
      </c>
      <c r="C24" s="10">
        <f t="shared" si="2"/>
        <v>55609.402999999998</v>
      </c>
      <c r="D24" s="12" t="str">
        <f t="shared" si="3"/>
        <v>vis</v>
      </c>
      <c r="E24" s="73">
        <f>VLOOKUP(C24,Active!C$21:E$972,3,FALSE)</f>
        <v>-223.50474733831004</v>
      </c>
      <c r="F24" s="3" t="s">
        <v>82</v>
      </c>
      <c r="G24" s="12" t="str">
        <f t="shared" si="4"/>
        <v>55609.4030</v>
      </c>
      <c r="H24" s="10">
        <f t="shared" si="5"/>
        <v>9756.5</v>
      </c>
      <c r="I24" s="74" t="s">
        <v>175</v>
      </c>
      <c r="J24" s="75" t="s">
        <v>176</v>
      </c>
      <c r="K24" s="74" t="s">
        <v>177</v>
      </c>
      <c r="L24" s="74" t="s">
        <v>178</v>
      </c>
      <c r="M24" s="75" t="s">
        <v>88</v>
      </c>
      <c r="N24" s="75" t="s">
        <v>154</v>
      </c>
      <c r="O24" s="76" t="s">
        <v>179</v>
      </c>
      <c r="P24" s="77" t="s">
        <v>174</v>
      </c>
    </row>
    <row r="25" spans="1:16" ht="12.75" customHeight="1" thickBot="1" x14ac:dyDescent="0.25">
      <c r="A25" s="10" t="str">
        <f t="shared" si="0"/>
        <v>IBVS 6039 </v>
      </c>
      <c r="B25" s="3" t="str">
        <f t="shared" si="1"/>
        <v>II</v>
      </c>
      <c r="C25" s="10">
        <f t="shared" si="2"/>
        <v>55637.445899999999</v>
      </c>
      <c r="D25" s="12" t="str">
        <f t="shared" si="3"/>
        <v>vis</v>
      </c>
      <c r="E25" s="73">
        <f>VLOOKUP(C25,Active!C$21:E$972,3,FALSE)</f>
        <v>-135.50389800698926</v>
      </c>
      <c r="F25" s="3" t="s">
        <v>82</v>
      </c>
      <c r="G25" s="12" t="str">
        <f t="shared" si="4"/>
        <v>55637.4459</v>
      </c>
      <c r="H25" s="10">
        <f t="shared" si="5"/>
        <v>9844.5</v>
      </c>
      <c r="I25" s="74" t="s">
        <v>180</v>
      </c>
      <c r="J25" s="75" t="s">
        <v>181</v>
      </c>
      <c r="K25" s="74" t="s">
        <v>182</v>
      </c>
      <c r="L25" s="74" t="s">
        <v>183</v>
      </c>
      <c r="M25" s="75" t="s">
        <v>88</v>
      </c>
      <c r="N25" s="75" t="s">
        <v>154</v>
      </c>
      <c r="O25" s="76" t="s">
        <v>184</v>
      </c>
      <c r="P25" s="77" t="s">
        <v>174</v>
      </c>
    </row>
    <row r="26" spans="1:16" ht="12.75" customHeight="1" thickBot="1" x14ac:dyDescent="0.25">
      <c r="A26" s="10" t="str">
        <f t="shared" si="0"/>
        <v>IBVS 5992 </v>
      </c>
      <c r="B26" s="3" t="str">
        <f t="shared" si="1"/>
        <v>I</v>
      </c>
      <c r="C26" s="10">
        <f t="shared" si="2"/>
        <v>55644.933599999997</v>
      </c>
      <c r="D26" s="12" t="str">
        <f t="shared" si="3"/>
        <v>vis</v>
      </c>
      <c r="E26" s="73">
        <f>VLOOKUP(C26,Active!C$21:E$972,3,FALSE)</f>
        <v>-112.00690020940296</v>
      </c>
      <c r="F26" s="3" t="s">
        <v>82</v>
      </c>
      <c r="G26" s="12" t="str">
        <f t="shared" si="4"/>
        <v>55644.9336</v>
      </c>
      <c r="H26" s="10">
        <f t="shared" si="5"/>
        <v>9868</v>
      </c>
      <c r="I26" s="74" t="s">
        <v>185</v>
      </c>
      <c r="J26" s="75" t="s">
        <v>186</v>
      </c>
      <c r="K26" s="74" t="s">
        <v>187</v>
      </c>
      <c r="L26" s="74" t="s">
        <v>188</v>
      </c>
      <c r="M26" s="75" t="s">
        <v>88</v>
      </c>
      <c r="N26" s="75" t="s">
        <v>82</v>
      </c>
      <c r="O26" s="76" t="s">
        <v>133</v>
      </c>
      <c r="P26" s="77" t="s">
        <v>189</v>
      </c>
    </row>
    <row r="27" spans="1:16" ht="12.75" customHeight="1" thickBot="1" x14ac:dyDescent="0.25">
      <c r="A27" s="10" t="str">
        <f t="shared" si="0"/>
        <v>IBVS 6039 </v>
      </c>
      <c r="B27" s="3" t="str">
        <f t="shared" si="1"/>
        <v>II</v>
      </c>
      <c r="C27" s="10">
        <f t="shared" si="2"/>
        <v>55645.412799999998</v>
      </c>
      <c r="D27" s="12" t="str">
        <f t="shared" si="3"/>
        <v>vis</v>
      </c>
      <c r="E27" s="73">
        <f>VLOOKUP(C27,Active!C$21:E$972,3,FALSE)</f>
        <v>-110.5031325177695</v>
      </c>
      <c r="F27" s="3" t="s">
        <v>82</v>
      </c>
      <c r="G27" s="12" t="str">
        <f t="shared" si="4"/>
        <v>55645.4128</v>
      </c>
      <c r="H27" s="10">
        <f t="shared" si="5"/>
        <v>9869.5</v>
      </c>
      <c r="I27" s="74" t="s">
        <v>190</v>
      </c>
      <c r="J27" s="75" t="s">
        <v>191</v>
      </c>
      <c r="K27" s="74" t="s">
        <v>192</v>
      </c>
      <c r="L27" s="74" t="s">
        <v>193</v>
      </c>
      <c r="M27" s="75" t="s">
        <v>88</v>
      </c>
      <c r="N27" s="75" t="s">
        <v>154</v>
      </c>
      <c r="O27" s="76" t="s">
        <v>194</v>
      </c>
      <c r="P27" s="77" t="s">
        <v>174</v>
      </c>
    </row>
    <row r="28" spans="1:16" ht="12.75" customHeight="1" thickBot="1" x14ac:dyDescent="0.25">
      <c r="A28" s="10" t="str">
        <f t="shared" si="0"/>
        <v>IBVS 6039 </v>
      </c>
      <c r="B28" s="3" t="str">
        <f t="shared" si="1"/>
        <v>I</v>
      </c>
      <c r="C28" s="10">
        <f t="shared" si="2"/>
        <v>55645.570800000001</v>
      </c>
      <c r="D28" s="12" t="str">
        <f t="shared" si="3"/>
        <v>vis</v>
      </c>
      <c r="E28" s="73">
        <f>VLOOKUP(C28,Active!C$21:E$972,3,FALSE)</f>
        <v>-110.00731595833307</v>
      </c>
      <c r="F28" s="3" t="s">
        <v>82</v>
      </c>
      <c r="G28" s="12" t="str">
        <f t="shared" si="4"/>
        <v>55645.5708</v>
      </c>
      <c r="H28" s="10">
        <f t="shared" si="5"/>
        <v>9870</v>
      </c>
      <c r="I28" s="74" t="s">
        <v>195</v>
      </c>
      <c r="J28" s="75" t="s">
        <v>196</v>
      </c>
      <c r="K28" s="74" t="s">
        <v>197</v>
      </c>
      <c r="L28" s="74" t="s">
        <v>172</v>
      </c>
      <c r="M28" s="75" t="s">
        <v>88</v>
      </c>
      <c r="N28" s="75" t="s">
        <v>154</v>
      </c>
      <c r="O28" s="76" t="s">
        <v>194</v>
      </c>
      <c r="P28" s="77" t="s">
        <v>174</v>
      </c>
    </row>
    <row r="29" spans="1:16" ht="12.75" customHeight="1" thickBot="1" x14ac:dyDescent="0.25">
      <c r="A29" s="10" t="str">
        <f t="shared" si="0"/>
        <v>IBVS 6039 </v>
      </c>
      <c r="B29" s="3" t="str">
        <f t="shared" si="1"/>
        <v>I</v>
      </c>
      <c r="C29" s="10">
        <f t="shared" si="2"/>
        <v>55647.483</v>
      </c>
      <c r="D29" s="12" t="str">
        <f t="shared" si="3"/>
        <v>vis</v>
      </c>
      <c r="E29" s="73">
        <f>VLOOKUP(C29,Active!C$21:E$972,3,FALSE)</f>
        <v>-104.00668035747695</v>
      </c>
      <c r="F29" s="3" t="s">
        <v>82</v>
      </c>
      <c r="G29" s="12" t="str">
        <f t="shared" si="4"/>
        <v>55647.4830</v>
      </c>
      <c r="H29" s="10">
        <f t="shared" si="5"/>
        <v>9876</v>
      </c>
      <c r="I29" s="74" t="s">
        <v>198</v>
      </c>
      <c r="J29" s="75" t="s">
        <v>199</v>
      </c>
      <c r="K29" s="74" t="s">
        <v>200</v>
      </c>
      <c r="L29" s="74" t="s">
        <v>188</v>
      </c>
      <c r="M29" s="75" t="s">
        <v>88</v>
      </c>
      <c r="N29" s="75" t="s">
        <v>154</v>
      </c>
      <c r="O29" s="76" t="s">
        <v>201</v>
      </c>
      <c r="P29" s="77" t="s">
        <v>174</v>
      </c>
    </row>
    <row r="30" spans="1:16" ht="12.75" customHeight="1" thickBot="1" x14ac:dyDescent="0.25">
      <c r="A30" s="10" t="str">
        <f t="shared" si="0"/>
        <v>IBVS 6039 </v>
      </c>
      <c r="B30" s="3" t="str">
        <f t="shared" si="1"/>
        <v>I</v>
      </c>
      <c r="C30" s="10">
        <f t="shared" si="2"/>
        <v>55648.438600000001</v>
      </c>
      <c r="D30" s="12" t="str">
        <f t="shared" si="3"/>
        <v>vis</v>
      </c>
      <c r="E30" s="73">
        <f>VLOOKUP(C30,Active!C$21:E$972,3,FALSE)</f>
        <v>-101.00793159678852</v>
      </c>
      <c r="F30" s="3" t="s">
        <v>82</v>
      </c>
      <c r="G30" s="12" t="str">
        <f t="shared" si="4"/>
        <v>55648.4386</v>
      </c>
      <c r="H30" s="10">
        <f t="shared" si="5"/>
        <v>9879</v>
      </c>
      <c r="I30" s="74" t="s">
        <v>202</v>
      </c>
      <c r="J30" s="75" t="s">
        <v>203</v>
      </c>
      <c r="K30" s="74" t="s">
        <v>204</v>
      </c>
      <c r="L30" s="74" t="s">
        <v>153</v>
      </c>
      <c r="M30" s="75" t="s">
        <v>88</v>
      </c>
      <c r="N30" s="75" t="s">
        <v>154</v>
      </c>
      <c r="O30" s="76" t="s">
        <v>205</v>
      </c>
      <c r="P30" s="77" t="s">
        <v>174</v>
      </c>
    </row>
    <row r="31" spans="1:16" ht="12.75" customHeight="1" thickBot="1" x14ac:dyDescent="0.25">
      <c r="A31" s="10" t="str">
        <f t="shared" si="0"/>
        <v>IBVS 6041 </v>
      </c>
      <c r="B31" s="3" t="str">
        <f t="shared" si="1"/>
        <v>I</v>
      </c>
      <c r="C31" s="10">
        <f t="shared" si="2"/>
        <v>55678.392899999999</v>
      </c>
      <c r="D31" s="12" t="str">
        <f t="shared" si="3"/>
        <v>vis</v>
      </c>
      <c r="E31" s="73">
        <f>VLOOKUP(C31,Active!C$21:E$972,3,FALSE)</f>
        <v>-7.0089571282087517</v>
      </c>
      <c r="F31" s="3" t="s">
        <v>82</v>
      </c>
      <c r="G31" s="12" t="str">
        <f t="shared" si="4"/>
        <v>55678.3929</v>
      </c>
      <c r="H31" s="10">
        <f t="shared" si="5"/>
        <v>9973</v>
      </c>
      <c r="I31" s="74" t="s">
        <v>211</v>
      </c>
      <c r="J31" s="75" t="s">
        <v>212</v>
      </c>
      <c r="K31" s="74" t="s">
        <v>213</v>
      </c>
      <c r="L31" s="74" t="s">
        <v>214</v>
      </c>
      <c r="M31" s="75" t="s">
        <v>88</v>
      </c>
      <c r="N31" s="75" t="s">
        <v>154</v>
      </c>
      <c r="O31" s="76" t="s">
        <v>215</v>
      </c>
      <c r="P31" s="77" t="s">
        <v>216</v>
      </c>
    </row>
    <row r="32" spans="1:16" ht="12.75" customHeight="1" thickBot="1" x14ac:dyDescent="0.25">
      <c r="A32" s="10" t="str">
        <f t="shared" si="0"/>
        <v>IBVS 6041 </v>
      </c>
      <c r="B32" s="3" t="str">
        <f t="shared" si="1"/>
        <v>II</v>
      </c>
      <c r="C32" s="10">
        <f t="shared" si="2"/>
        <v>55678.553800000002</v>
      </c>
      <c r="D32" s="12" t="str">
        <f t="shared" si="3"/>
        <v>vis</v>
      </c>
      <c r="E32" s="73">
        <f>VLOOKUP(C32,Active!C$21:E$972,3,FALSE)</f>
        <v>-6.5040401382527646</v>
      </c>
      <c r="F32" s="3" t="s">
        <v>82</v>
      </c>
      <c r="G32" s="12" t="str">
        <f t="shared" si="4"/>
        <v>55678.5538</v>
      </c>
      <c r="H32" s="10">
        <f t="shared" si="5"/>
        <v>9973.5</v>
      </c>
      <c r="I32" s="74" t="s">
        <v>217</v>
      </c>
      <c r="J32" s="75" t="s">
        <v>218</v>
      </c>
      <c r="K32" s="74" t="s">
        <v>219</v>
      </c>
      <c r="L32" s="74" t="s">
        <v>183</v>
      </c>
      <c r="M32" s="75" t="s">
        <v>88</v>
      </c>
      <c r="N32" s="75" t="s">
        <v>154</v>
      </c>
      <c r="O32" s="76" t="s">
        <v>215</v>
      </c>
      <c r="P32" s="77" t="s">
        <v>216</v>
      </c>
    </row>
    <row r="33" spans="1:16" ht="12.75" customHeight="1" thickBot="1" x14ac:dyDescent="0.25">
      <c r="A33" s="10" t="str">
        <f t="shared" si="0"/>
        <v>IBVS 5992 </v>
      </c>
      <c r="B33" s="3" t="str">
        <f t="shared" si="1"/>
        <v>II</v>
      </c>
      <c r="C33" s="10">
        <f t="shared" si="2"/>
        <v>55680.785300000003</v>
      </c>
      <c r="D33" s="12" t="str">
        <f t="shared" si="3"/>
        <v>vis</v>
      </c>
      <c r="E33" s="73">
        <f>VLOOKUP(C33,Active!C$21:E$972,3,FALSE)</f>
        <v>0.49858424378291144</v>
      </c>
      <c r="F33" s="3" t="s">
        <v>82</v>
      </c>
      <c r="G33" s="12" t="str">
        <f t="shared" si="4"/>
        <v>55680.7853</v>
      </c>
      <c r="H33" s="10">
        <f t="shared" si="5"/>
        <v>9980.5</v>
      </c>
      <c r="I33" s="74" t="s">
        <v>220</v>
      </c>
      <c r="J33" s="75" t="s">
        <v>221</v>
      </c>
      <c r="K33" s="74" t="s">
        <v>222</v>
      </c>
      <c r="L33" s="74" t="s">
        <v>223</v>
      </c>
      <c r="M33" s="75" t="s">
        <v>88</v>
      </c>
      <c r="N33" s="75" t="s">
        <v>82</v>
      </c>
      <c r="O33" s="76" t="s">
        <v>133</v>
      </c>
      <c r="P33" s="77" t="s">
        <v>189</v>
      </c>
    </row>
    <row r="34" spans="1:16" ht="12.75" customHeight="1" thickBot="1" x14ac:dyDescent="0.25">
      <c r="A34" s="10" t="str">
        <f t="shared" si="0"/>
        <v>IBVS 6041 </v>
      </c>
      <c r="B34" s="3" t="str">
        <f t="shared" si="1"/>
        <v>II</v>
      </c>
      <c r="C34" s="10">
        <f t="shared" si="2"/>
        <v>55682.378100000002</v>
      </c>
      <c r="D34" s="12" t="str">
        <f t="shared" si="3"/>
        <v>vis</v>
      </c>
      <c r="E34" s="73">
        <f>VLOOKUP(C34,Active!C$21:E$972,3,FALSE)</f>
        <v>5.4969172555183876</v>
      </c>
      <c r="F34" s="3" t="s">
        <v>82</v>
      </c>
      <c r="G34" s="12" t="str">
        <f t="shared" si="4"/>
        <v>55682.3781</v>
      </c>
      <c r="H34" s="10">
        <f t="shared" si="5"/>
        <v>9985.5</v>
      </c>
      <c r="I34" s="74" t="s">
        <v>224</v>
      </c>
      <c r="J34" s="75" t="s">
        <v>225</v>
      </c>
      <c r="K34" s="74" t="s">
        <v>226</v>
      </c>
      <c r="L34" s="74" t="s">
        <v>193</v>
      </c>
      <c r="M34" s="75" t="s">
        <v>88</v>
      </c>
      <c r="N34" s="75" t="s">
        <v>154</v>
      </c>
      <c r="O34" s="76" t="s">
        <v>227</v>
      </c>
      <c r="P34" s="77" t="s">
        <v>216</v>
      </c>
    </row>
    <row r="35" spans="1:16" ht="12.75" customHeight="1" thickBot="1" x14ac:dyDescent="0.25">
      <c r="A35" s="10" t="str">
        <f t="shared" si="0"/>
        <v>IBVS 6041 </v>
      </c>
      <c r="B35" s="3" t="str">
        <f t="shared" si="1"/>
        <v>I</v>
      </c>
      <c r="C35" s="10">
        <f t="shared" si="2"/>
        <v>55682.535600000003</v>
      </c>
      <c r="D35" s="12" t="str">
        <f t="shared" si="3"/>
        <v>vis</v>
      </c>
      <c r="E35" s="73">
        <f>VLOOKUP(C35,Active!C$21:E$972,3,FALSE)</f>
        <v>5.9911647752037727</v>
      </c>
      <c r="F35" s="3" t="s">
        <v>82</v>
      </c>
      <c r="G35" s="12" t="str">
        <f t="shared" si="4"/>
        <v>55682.5356</v>
      </c>
      <c r="H35" s="10">
        <f t="shared" si="5"/>
        <v>9986</v>
      </c>
      <c r="I35" s="74" t="s">
        <v>228</v>
      </c>
      <c r="J35" s="75" t="s">
        <v>229</v>
      </c>
      <c r="K35" s="74" t="s">
        <v>230</v>
      </c>
      <c r="L35" s="74" t="s">
        <v>214</v>
      </c>
      <c r="M35" s="75" t="s">
        <v>88</v>
      </c>
      <c r="N35" s="75" t="s">
        <v>154</v>
      </c>
      <c r="O35" s="76" t="s">
        <v>227</v>
      </c>
      <c r="P35" s="77" t="s">
        <v>216</v>
      </c>
    </row>
    <row r="36" spans="1:16" ht="12.75" customHeight="1" thickBot="1" x14ac:dyDescent="0.25">
      <c r="A36" s="10" t="str">
        <f t="shared" si="0"/>
        <v>OEJV 0160 </v>
      </c>
      <c r="B36" s="3" t="str">
        <f t="shared" si="1"/>
        <v>I</v>
      </c>
      <c r="C36" s="10">
        <f t="shared" si="2"/>
        <v>55686.367489999997</v>
      </c>
      <c r="D36" s="12" t="str">
        <f t="shared" si="3"/>
        <v>vis</v>
      </c>
      <c r="E36" s="73">
        <f>VLOOKUP(C36,Active!C$21:E$972,3,FALSE)</f>
        <v>18.015940192284884</v>
      </c>
      <c r="F36" s="3" t="s">
        <v>82</v>
      </c>
      <c r="G36" s="12" t="str">
        <f t="shared" si="4"/>
        <v>55686.36749</v>
      </c>
      <c r="H36" s="10">
        <f t="shared" si="5"/>
        <v>9998</v>
      </c>
      <c r="I36" s="74" t="s">
        <v>231</v>
      </c>
      <c r="J36" s="75" t="s">
        <v>232</v>
      </c>
      <c r="K36" s="74" t="s">
        <v>233</v>
      </c>
      <c r="L36" s="74" t="s">
        <v>234</v>
      </c>
      <c r="M36" s="75" t="s">
        <v>88</v>
      </c>
      <c r="N36" s="75" t="s">
        <v>74</v>
      </c>
      <c r="O36" s="76" t="s">
        <v>235</v>
      </c>
      <c r="P36" s="77" t="s">
        <v>236</v>
      </c>
    </row>
    <row r="37" spans="1:16" ht="12.75" customHeight="1" thickBot="1" x14ac:dyDescent="0.25">
      <c r="A37" s="10" t="str">
        <f t="shared" si="0"/>
        <v>IBVS 6029 </v>
      </c>
      <c r="B37" s="3" t="str">
        <f t="shared" si="1"/>
        <v>II</v>
      </c>
      <c r="C37" s="10">
        <f t="shared" si="2"/>
        <v>56011.877800000002</v>
      </c>
      <c r="D37" s="12" t="str">
        <f t="shared" si="3"/>
        <v>vis</v>
      </c>
      <c r="E37" s="73">
        <f>VLOOKUP(C37,Active!C$21:E$972,3,FALSE)</f>
        <v>1039.4931678007558</v>
      </c>
      <c r="F37" s="3" t="s">
        <v>82</v>
      </c>
      <c r="G37" s="12" t="str">
        <f t="shared" si="4"/>
        <v>56011.8778</v>
      </c>
      <c r="H37" s="10">
        <f t="shared" si="5"/>
        <v>11019.5</v>
      </c>
      <c r="I37" s="74" t="s">
        <v>266</v>
      </c>
      <c r="J37" s="75" t="s">
        <v>267</v>
      </c>
      <c r="K37" s="74" t="s">
        <v>268</v>
      </c>
      <c r="L37" s="74" t="s">
        <v>172</v>
      </c>
      <c r="M37" s="75" t="s">
        <v>88</v>
      </c>
      <c r="N37" s="75" t="s">
        <v>82</v>
      </c>
      <c r="O37" s="76" t="s">
        <v>133</v>
      </c>
      <c r="P37" s="77" t="s">
        <v>269</v>
      </c>
    </row>
    <row r="38" spans="1:16" ht="12.75" customHeight="1" thickBot="1" x14ac:dyDescent="0.25">
      <c r="A38" s="10" t="str">
        <f t="shared" si="0"/>
        <v>BAVM 228 </v>
      </c>
      <c r="B38" s="3" t="str">
        <f t="shared" si="1"/>
        <v>I</v>
      </c>
      <c r="C38" s="10">
        <f t="shared" si="2"/>
        <v>56012.357000000004</v>
      </c>
      <c r="D38" s="12" t="str">
        <f t="shared" si="3"/>
        <v>vis</v>
      </c>
      <c r="E38" s="73">
        <f>VLOOKUP(C38,Active!C$21:E$972,3,FALSE)</f>
        <v>1040.9969354923892</v>
      </c>
      <c r="F38" s="3" t="s">
        <v>82</v>
      </c>
      <c r="G38" s="12" t="str">
        <f t="shared" si="4"/>
        <v>56012.3570</v>
      </c>
      <c r="H38" s="10">
        <f t="shared" si="5"/>
        <v>11021</v>
      </c>
      <c r="I38" s="74" t="s">
        <v>270</v>
      </c>
      <c r="J38" s="75" t="s">
        <v>271</v>
      </c>
      <c r="K38" s="74" t="s">
        <v>272</v>
      </c>
      <c r="L38" s="74" t="s">
        <v>160</v>
      </c>
      <c r="M38" s="75" t="s">
        <v>88</v>
      </c>
      <c r="N38" s="75" t="s">
        <v>126</v>
      </c>
      <c r="O38" s="76" t="s">
        <v>273</v>
      </c>
      <c r="P38" s="77" t="s">
        <v>161</v>
      </c>
    </row>
    <row r="39" spans="1:16" ht="12.75" customHeight="1" thickBot="1" x14ac:dyDescent="0.25">
      <c r="A39" s="10" t="str">
        <f t="shared" si="0"/>
        <v>OEJV 0160 </v>
      </c>
      <c r="B39" s="3" t="str">
        <f t="shared" si="1"/>
        <v>II</v>
      </c>
      <c r="C39" s="10">
        <f t="shared" si="2"/>
        <v>56013.471980000002</v>
      </c>
      <c r="D39" s="12" t="str">
        <f t="shared" si="3"/>
        <v>vis</v>
      </c>
      <c r="E39" s="73">
        <f>VLOOKUP(C39,Active!C$21:E$972,3,FALSE)</f>
        <v>1044.4958313621923</v>
      </c>
      <c r="F39" s="3" t="s">
        <v>82</v>
      </c>
      <c r="G39" s="12" t="str">
        <f t="shared" si="4"/>
        <v>56013.47198</v>
      </c>
      <c r="H39" s="10">
        <f t="shared" si="5"/>
        <v>11024.5</v>
      </c>
      <c r="I39" s="74" t="s">
        <v>274</v>
      </c>
      <c r="J39" s="75" t="s">
        <v>275</v>
      </c>
      <c r="K39" s="74" t="s">
        <v>276</v>
      </c>
      <c r="L39" s="74" t="s">
        <v>277</v>
      </c>
      <c r="M39" s="75" t="s">
        <v>88</v>
      </c>
      <c r="N39" s="75" t="s">
        <v>74</v>
      </c>
      <c r="O39" s="76" t="s">
        <v>278</v>
      </c>
      <c r="P39" s="77" t="s">
        <v>236</v>
      </c>
    </row>
    <row r="40" spans="1:16" ht="12.75" customHeight="1" thickBot="1" x14ac:dyDescent="0.25">
      <c r="A40" s="10" t="str">
        <f t="shared" si="0"/>
        <v>BAVM 228 </v>
      </c>
      <c r="B40" s="3" t="str">
        <f t="shared" si="1"/>
        <v>II</v>
      </c>
      <c r="C40" s="10">
        <f t="shared" si="2"/>
        <v>56013.4735</v>
      </c>
      <c r="D40" s="12" t="str">
        <f t="shared" si="3"/>
        <v>vis</v>
      </c>
      <c r="E40" s="73">
        <f>VLOOKUP(C40,Active!C$21:E$972,3,FALSE)</f>
        <v>1044.5006012430108</v>
      </c>
      <c r="F40" s="3" t="s">
        <v>82</v>
      </c>
      <c r="G40" s="12" t="str">
        <f t="shared" si="4"/>
        <v>56013.4735</v>
      </c>
      <c r="H40" s="10">
        <f t="shared" si="5"/>
        <v>11024.5</v>
      </c>
      <c r="I40" s="74" t="s">
        <v>279</v>
      </c>
      <c r="J40" s="75" t="s">
        <v>280</v>
      </c>
      <c r="K40" s="74" t="s">
        <v>276</v>
      </c>
      <c r="L40" s="74" t="s">
        <v>281</v>
      </c>
      <c r="M40" s="75" t="s">
        <v>88</v>
      </c>
      <c r="N40" s="75" t="s">
        <v>94</v>
      </c>
      <c r="O40" s="76" t="s">
        <v>113</v>
      </c>
      <c r="P40" s="77" t="s">
        <v>161</v>
      </c>
    </row>
    <row r="41" spans="1:16" ht="12.75" customHeight="1" thickBot="1" x14ac:dyDescent="0.25">
      <c r="A41" s="10" t="str">
        <f t="shared" si="0"/>
        <v>OEJV 0160 </v>
      </c>
      <c r="B41" s="3" t="str">
        <f t="shared" si="1"/>
        <v>I</v>
      </c>
      <c r="C41" s="10">
        <f t="shared" si="2"/>
        <v>56013.629180000004</v>
      </c>
      <c r="D41" s="12" t="str">
        <f t="shared" si="3"/>
        <v>vis</v>
      </c>
      <c r="E41" s="73">
        <f>VLOOKUP(C41,Active!C$21:E$972,3,FALSE)</f>
        <v>1044.9891374580316</v>
      </c>
      <c r="F41" s="3" t="s">
        <v>82</v>
      </c>
      <c r="G41" s="12" t="str">
        <f t="shared" si="4"/>
        <v>56013.62918</v>
      </c>
      <c r="H41" s="10">
        <f t="shared" si="5"/>
        <v>11025</v>
      </c>
      <c r="I41" s="74" t="s">
        <v>282</v>
      </c>
      <c r="J41" s="75" t="s">
        <v>283</v>
      </c>
      <c r="K41" s="74" t="s">
        <v>284</v>
      </c>
      <c r="L41" s="74" t="s">
        <v>285</v>
      </c>
      <c r="M41" s="75" t="s">
        <v>88</v>
      </c>
      <c r="N41" s="75" t="s">
        <v>74</v>
      </c>
      <c r="O41" s="76" t="s">
        <v>278</v>
      </c>
      <c r="P41" s="77" t="s">
        <v>236</v>
      </c>
    </row>
    <row r="42" spans="1:16" ht="12.75" customHeight="1" thickBot="1" x14ac:dyDescent="0.25">
      <c r="A42" s="10" t="str">
        <f t="shared" si="0"/>
        <v>BAVM 228 </v>
      </c>
      <c r="B42" s="3" t="str">
        <f t="shared" si="1"/>
        <v>I</v>
      </c>
      <c r="C42" s="10">
        <f t="shared" si="2"/>
        <v>56013.632299999997</v>
      </c>
      <c r="D42" s="12" t="str">
        <f t="shared" si="3"/>
        <v>vis</v>
      </c>
      <c r="E42" s="73">
        <f>VLOOKUP(C42,Active!C$21:E$972,3,FALSE)</f>
        <v>1044.9989282660215</v>
      </c>
      <c r="F42" s="3" t="s">
        <v>82</v>
      </c>
      <c r="G42" s="12" t="str">
        <f t="shared" si="4"/>
        <v>56013.6323</v>
      </c>
      <c r="H42" s="10">
        <f t="shared" si="5"/>
        <v>11025</v>
      </c>
      <c r="I42" s="74" t="s">
        <v>286</v>
      </c>
      <c r="J42" s="75" t="s">
        <v>287</v>
      </c>
      <c r="K42" s="74" t="s">
        <v>284</v>
      </c>
      <c r="L42" s="74" t="s">
        <v>250</v>
      </c>
      <c r="M42" s="75" t="s">
        <v>88</v>
      </c>
      <c r="N42" s="75" t="s">
        <v>94</v>
      </c>
      <c r="O42" s="76" t="s">
        <v>113</v>
      </c>
      <c r="P42" s="77" t="s">
        <v>161</v>
      </c>
    </row>
    <row r="43" spans="1:16" ht="12.75" customHeight="1" thickBot="1" x14ac:dyDescent="0.25">
      <c r="A43" s="10" t="str">
        <f t="shared" ref="A43:A77" si="6">P43</f>
        <v>IBVS 6075 </v>
      </c>
      <c r="B43" s="3" t="str">
        <f t="shared" ref="B43:B77" si="7">IF(H43=INT(H43),"I","II")</f>
        <v>II</v>
      </c>
      <c r="C43" s="10">
        <f t="shared" ref="C43:C77" si="8">1*G43</f>
        <v>56046.295700000002</v>
      </c>
      <c r="D43" s="12" t="str">
        <f t="shared" ref="D43:D77" si="9">VLOOKUP(F43,I$1:J$5,2,FALSE)</f>
        <v>vis</v>
      </c>
      <c r="E43" s="73">
        <f>VLOOKUP(C43,Active!C$21:E$972,3,FALSE)</f>
        <v>1147.499273881099</v>
      </c>
      <c r="F43" s="3" t="s">
        <v>82</v>
      </c>
      <c r="G43" s="12" t="str">
        <f t="shared" ref="G43:G77" si="10">MID(I43,3,LEN(I43)-3)</f>
        <v>56046.2957</v>
      </c>
      <c r="H43" s="10">
        <f t="shared" ref="H43:H77" si="11">1*K43</f>
        <v>11127.5</v>
      </c>
      <c r="I43" s="74" t="s">
        <v>293</v>
      </c>
      <c r="J43" s="75" t="s">
        <v>294</v>
      </c>
      <c r="K43" s="74" t="s">
        <v>295</v>
      </c>
      <c r="L43" s="74" t="s">
        <v>223</v>
      </c>
      <c r="M43" s="75" t="s">
        <v>88</v>
      </c>
      <c r="N43" s="75" t="s">
        <v>154</v>
      </c>
      <c r="O43" s="76" t="s">
        <v>296</v>
      </c>
      <c r="P43" s="77" t="s">
        <v>297</v>
      </c>
    </row>
    <row r="44" spans="1:16" ht="12.75" customHeight="1" thickBot="1" x14ac:dyDescent="0.25">
      <c r="A44" s="10" t="str">
        <f t="shared" si="6"/>
        <v>IBVS 6075 </v>
      </c>
      <c r="B44" s="3" t="str">
        <f t="shared" si="7"/>
        <v>I</v>
      </c>
      <c r="C44" s="10">
        <f t="shared" si="8"/>
        <v>56046.453699999998</v>
      </c>
      <c r="D44" s="12" t="str">
        <f t="shared" si="9"/>
        <v>vis</v>
      </c>
      <c r="E44" s="73">
        <f>VLOOKUP(C44,Active!C$21:E$972,3,FALSE)</f>
        <v>1147.9950904405127</v>
      </c>
      <c r="F44" s="3" t="s">
        <v>82</v>
      </c>
      <c r="G44" s="12" t="str">
        <f t="shared" si="10"/>
        <v>56046.4537</v>
      </c>
      <c r="H44" s="10">
        <f t="shared" si="11"/>
        <v>11128</v>
      </c>
      <c r="I44" s="74" t="s">
        <v>298</v>
      </c>
      <c r="J44" s="75" t="s">
        <v>299</v>
      </c>
      <c r="K44" s="74" t="s">
        <v>300</v>
      </c>
      <c r="L44" s="74" t="s">
        <v>301</v>
      </c>
      <c r="M44" s="75" t="s">
        <v>88</v>
      </c>
      <c r="N44" s="75" t="s">
        <v>154</v>
      </c>
      <c r="O44" s="76" t="s">
        <v>296</v>
      </c>
      <c r="P44" s="77" t="s">
        <v>297</v>
      </c>
    </row>
    <row r="45" spans="1:16" ht="12.75" customHeight="1" thickBot="1" x14ac:dyDescent="0.25">
      <c r="A45" s="10" t="str">
        <f t="shared" si="6"/>
        <v>BAVM 231 </v>
      </c>
      <c r="B45" s="3" t="str">
        <f t="shared" si="7"/>
        <v>II</v>
      </c>
      <c r="C45" s="10">
        <f t="shared" si="8"/>
        <v>56065.416599999997</v>
      </c>
      <c r="D45" s="12" t="str">
        <f t="shared" si="9"/>
        <v>vis</v>
      </c>
      <c r="E45" s="73">
        <f>VLOOKUP(C45,Active!C$21:E$972,3,FALSE)</f>
        <v>1207.5021780022398</v>
      </c>
      <c r="F45" s="3" t="s">
        <v>82</v>
      </c>
      <c r="G45" s="12" t="str">
        <f t="shared" si="10"/>
        <v>56065.4166</v>
      </c>
      <c r="H45" s="10">
        <f t="shared" si="11"/>
        <v>11187.5</v>
      </c>
      <c r="I45" s="74" t="s">
        <v>302</v>
      </c>
      <c r="J45" s="75" t="s">
        <v>303</v>
      </c>
      <c r="K45" s="74" t="s">
        <v>304</v>
      </c>
      <c r="L45" s="74" t="s">
        <v>243</v>
      </c>
      <c r="M45" s="75" t="s">
        <v>88</v>
      </c>
      <c r="N45" s="75" t="s">
        <v>94</v>
      </c>
      <c r="O45" s="76" t="s">
        <v>113</v>
      </c>
      <c r="P45" s="77" t="s">
        <v>305</v>
      </c>
    </row>
    <row r="46" spans="1:16" ht="12.75" customHeight="1" thickBot="1" x14ac:dyDescent="0.25">
      <c r="A46" s="10" t="str">
        <f t="shared" si="6"/>
        <v>IBVS 6029 </v>
      </c>
      <c r="B46" s="3" t="str">
        <f t="shared" si="7"/>
        <v>I</v>
      </c>
      <c r="C46" s="10">
        <f t="shared" si="8"/>
        <v>56076.7261</v>
      </c>
      <c r="D46" s="12" t="str">
        <f t="shared" si="9"/>
        <v>vis</v>
      </c>
      <c r="E46" s="73">
        <f>VLOOKUP(C46,Active!C$21:E$972,3,FALSE)</f>
        <v>1242.9922879948876</v>
      </c>
      <c r="F46" s="3" t="s">
        <v>82</v>
      </c>
      <c r="G46" s="12" t="str">
        <f t="shared" si="10"/>
        <v>56076.7261</v>
      </c>
      <c r="H46" s="10">
        <f t="shared" si="11"/>
        <v>11223</v>
      </c>
      <c r="I46" s="74" t="s">
        <v>306</v>
      </c>
      <c r="J46" s="75" t="s">
        <v>307</v>
      </c>
      <c r="K46" s="74" t="s">
        <v>308</v>
      </c>
      <c r="L46" s="74" t="s">
        <v>309</v>
      </c>
      <c r="M46" s="75" t="s">
        <v>88</v>
      </c>
      <c r="N46" s="75" t="s">
        <v>82</v>
      </c>
      <c r="O46" s="76" t="s">
        <v>133</v>
      </c>
      <c r="P46" s="77" t="s">
        <v>269</v>
      </c>
    </row>
    <row r="47" spans="1:16" ht="12.75" customHeight="1" thickBot="1" x14ac:dyDescent="0.25">
      <c r="A47" s="10" t="str">
        <f t="shared" si="6"/>
        <v>IBVS 6128 </v>
      </c>
      <c r="B47" s="3" t="str">
        <f t="shared" si="7"/>
        <v>I</v>
      </c>
      <c r="C47" s="10">
        <f t="shared" si="8"/>
        <v>56091.385900000001</v>
      </c>
      <c r="D47" s="12" t="str">
        <f t="shared" si="9"/>
        <v>vis</v>
      </c>
      <c r="E47" s="73">
        <f>VLOOKUP(C47,Active!C$21:E$972,3,FALSE)</f>
        <v>1288.9959057030203</v>
      </c>
      <c r="F47" s="3" t="s">
        <v>82</v>
      </c>
      <c r="G47" s="12" t="str">
        <f t="shared" si="10"/>
        <v>56091.3859</v>
      </c>
      <c r="H47" s="10">
        <f t="shared" si="11"/>
        <v>11269</v>
      </c>
      <c r="I47" s="74" t="s">
        <v>310</v>
      </c>
      <c r="J47" s="75" t="s">
        <v>311</v>
      </c>
      <c r="K47" s="74" t="s">
        <v>312</v>
      </c>
      <c r="L47" s="74" t="s">
        <v>313</v>
      </c>
      <c r="M47" s="75" t="s">
        <v>88</v>
      </c>
      <c r="N47" s="75" t="s">
        <v>154</v>
      </c>
      <c r="O47" s="76" t="s">
        <v>314</v>
      </c>
      <c r="P47" s="77" t="s">
        <v>315</v>
      </c>
    </row>
    <row r="48" spans="1:16" ht="12.75" customHeight="1" thickBot="1" x14ac:dyDescent="0.25">
      <c r="A48" s="10" t="str">
        <f t="shared" si="6"/>
        <v>IBVS 6128 </v>
      </c>
      <c r="B48" s="3" t="str">
        <f t="shared" si="7"/>
        <v>I</v>
      </c>
      <c r="C48" s="10">
        <f t="shared" si="8"/>
        <v>56092.342900000003</v>
      </c>
      <c r="D48" s="12" t="str">
        <f t="shared" si="9"/>
        <v>vis</v>
      </c>
      <c r="E48" s="73">
        <f>VLOOKUP(C48,Active!C$21:E$972,3,FALSE)</f>
        <v>1291.999047774998</v>
      </c>
      <c r="F48" s="3" t="s">
        <v>82</v>
      </c>
      <c r="G48" s="12" t="str">
        <f t="shared" si="10"/>
        <v>56092.3429</v>
      </c>
      <c r="H48" s="10">
        <f t="shared" si="11"/>
        <v>11272</v>
      </c>
      <c r="I48" s="74" t="s">
        <v>316</v>
      </c>
      <c r="J48" s="75" t="s">
        <v>317</v>
      </c>
      <c r="K48" s="74" t="s">
        <v>318</v>
      </c>
      <c r="L48" s="74" t="s">
        <v>250</v>
      </c>
      <c r="M48" s="75" t="s">
        <v>88</v>
      </c>
      <c r="N48" s="75" t="s">
        <v>154</v>
      </c>
      <c r="O48" s="76" t="s">
        <v>319</v>
      </c>
      <c r="P48" s="77" t="s">
        <v>315</v>
      </c>
    </row>
    <row r="49" spans="1:16" ht="12.75" customHeight="1" thickBot="1" x14ac:dyDescent="0.25">
      <c r="A49" s="10" t="str">
        <f t="shared" si="6"/>
        <v>IBVS 6128 </v>
      </c>
      <c r="B49" s="3" t="str">
        <f t="shared" si="7"/>
        <v>II</v>
      </c>
      <c r="C49" s="10">
        <f t="shared" si="8"/>
        <v>56092.502399999998</v>
      </c>
      <c r="D49" s="12" t="str">
        <f t="shared" si="9"/>
        <v>vis</v>
      </c>
      <c r="E49" s="73">
        <f>VLOOKUP(C49,Active!C$21:E$972,3,FALSE)</f>
        <v>1292.4995714536419</v>
      </c>
      <c r="F49" s="3" t="s">
        <v>82</v>
      </c>
      <c r="G49" s="12" t="str">
        <f t="shared" si="10"/>
        <v>56092.5024</v>
      </c>
      <c r="H49" s="10">
        <f t="shared" si="11"/>
        <v>11272.5</v>
      </c>
      <c r="I49" s="74" t="s">
        <v>320</v>
      </c>
      <c r="J49" s="75" t="s">
        <v>321</v>
      </c>
      <c r="K49" s="74" t="s">
        <v>322</v>
      </c>
      <c r="L49" s="74" t="s">
        <v>223</v>
      </c>
      <c r="M49" s="75" t="s">
        <v>88</v>
      </c>
      <c r="N49" s="75" t="s">
        <v>154</v>
      </c>
      <c r="O49" s="76" t="s">
        <v>319</v>
      </c>
      <c r="P49" s="77" t="s">
        <v>315</v>
      </c>
    </row>
    <row r="50" spans="1:16" ht="12.75" customHeight="1" thickBot="1" x14ac:dyDescent="0.25">
      <c r="A50" s="10" t="str">
        <f t="shared" si="6"/>
        <v>BAVM 238 </v>
      </c>
      <c r="B50" s="3" t="str">
        <f t="shared" si="7"/>
        <v>I</v>
      </c>
      <c r="C50" s="10">
        <f t="shared" si="8"/>
        <v>56764.412700000001</v>
      </c>
      <c r="D50" s="12" t="str">
        <f t="shared" si="9"/>
        <v>vis</v>
      </c>
      <c r="E50" s="73">
        <f>VLOOKUP(C50,Active!C$21:E$972,3,FALSE)</f>
        <v>3401.0075030321177</v>
      </c>
      <c r="F50" s="3" t="s">
        <v>82</v>
      </c>
      <c r="G50" s="12" t="str">
        <f t="shared" si="10"/>
        <v>56764.4127</v>
      </c>
      <c r="H50" s="10">
        <f t="shared" si="11"/>
        <v>13381</v>
      </c>
      <c r="I50" s="74" t="s">
        <v>343</v>
      </c>
      <c r="J50" s="75" t="s">
        <v>344</v>
      </c>
      <c r="K50" s="74" t="s">
        <v>345</v>
      </c>
      <c r="L50" s="74" t="s">
        <v>112</v>
      </c>
      <c r="M50" s="75" t="s">
        <v>88</v>
      </c>
      <c r="N50" s="75" t="s">
        <v>94</v>
      </c>
      <c r="O50" s="76" t="s">
        <v>113</v>
      </c>
      <c r="P50" s="77" t="s">
        <v>346</v>
      </c>
    </row>
    <row r="51" spans="1:16" ht="12.75" customHeight="1" thickBot="1" x14ac:dyDescent="0.25">
      <c r="A51" s="10" t="str">
        <f t="shared" si="6"/>
        <v>BAVM 238 </v>
      </c>
      <c r="B51" s="3" t="str">
        <f t="shared" si="7"/>
        <v>II</v>
      </c>
      <c r="C51" s="10">
        <f t="shared" si="8"/>
        <v>56764.5717</v>
      </c>
      <c r="D51" s="12" t="str">
        <f t="shared" si="9"/>
        <v>vis</v>
      </c>
      <c r="E51" s="73">
        <f>VLOOKUP(C51,Active!C$21:E$972,3,FALSE)</f>
        <v>3401.5064576710333</v>
      </c>
      <c r="F51" s="3" t="s">
        <v>82</v>
      </c>
      <c r="G51" s="12" t="str">
        <f t="shared" si="10"/>
        <v>56764.5717</v>
      </c>
      <c r="H51" s="10">
        <f t="shared" si="11"/>
        <v>13381.5</v>
      </c>
      <c r="I51" s="74" t="s">
        <v>347</v>
      </c>
      <c r="J51" s="75" t="s">
        <v>348</v>
      </c>
      <c r="K51" s="74" t="s">
        <v>349</v>
      </c>
      <c r="L51" s="74" t="s">
        <v>165</v>
      </c>
      <c r="M51" s="75" t="s">
        <v>88</v>
      </c>
      <c r="N51" s="75" t="s">
        <v>94</v>
      </c>
      <c r="O51" s="76" t="s">
        <v>113</v>
      </c>
      <c r="P51" s="77" t="s">
        <v>346</v>
      </c>
    </row>
    <row r="52" spans="1:16" ht="12.75" customHeight="1" thickBot="1" x14ac:dyDescent="0.25">
      <c r="A52" s="10" t="str">
        <f t="shared" si="6"/>
        <v>BAVM 238 </v>
      </c>
      <c r="B52" s="3" t="str">
        <f t="shared" si="7"/>
        <v>I</v>
      </c>
      <c r="C52" s="10">
        <f t="shared" si="8"/>
        <v>56772.378599999996</v>
      </c>
      <c r="D52" s="12" t="str">
        <f t="shared" si="9"/>
        <v>vis</v>
      </c>
      <c r="E52" s="73">
        <f>VLOOKUP(C52,Active!C$21:E$972,3,FALSE)</f>
        <v>3426.0051304418353</v>
      </c>
      <c r="F52" s="3" t="s">
        <v>82</v>
      </c>
      <c r="G52" s="12" t="str">
        <f t="shared" si="10"/>
        <v>56772.3786</v>
      </c>
      <c r="H52" s="10">
        <f t="shared" si="11"/>
        <v>13406</v>
      </c>
      <c r="I52" s="74" t="s">
        <v>350</v>
      </c>
      <c r="J52" s="75" t="s">
        <v>351</v>
      </c>
      <c r="K52" s="74" t="s">
        <v>352</v>
      </c>
      <c r="L52" s="74" t="s">
        <v>353</v>
      </c>
      <c r="M52" s="75" t="s">
        <v>88</v>
      </c>
      <c r="N52" s="75" t="s">
        <v>94</v>
      </c>
      <c r="O52" s="76" t="s">
        <v>113</v>
      </c>
      <c r="P52" s="77" t="s">
        <v>346</v>
      </c>
    </row>
    <row r="53" spans="1:16" ht="12.75" customHeight="1" thickBot="1" x14ac:dyDescent="0.25">
      <c r="A53" s="10" t="str">
        <f t="shared" si="6"/>
        <v>BAVM 238 </v>
      </c>
      <c r="B53" s="3" t="str">
        <f t="shared" si="7"/>
        <v>II</v>
      </c>
      <c r="C53" s="10">
        <f t="shared" si="8"/>
        <v>56772.538099999998</v>
      </c>
      <c r="D53" s="12" t="str">
        <f t="shared" si="9"/>
        <v>vis</v>
      </c>
      <c r="E53" s="73">
        <f>VLOOKUP(C53,Active!C$21:E$972,3,FALSE)</f>
        <v>3426.5056541205022</v>
      </c>
      <c r="F53" s="3" t="s">
        <v>82</v>
      </c>
      <c r="G53" s="12" t="str">
        <f t="shared" si="10"/>
        <v>56772.5381</v>
      </c>
      <c r="H53" s="10">
        <f t="shared" si="11"/>
        <v>13406.5</v>
      </c>
      <c r="I53" s="74" t="s">
        <v>354</v>
      </c>
      <c r="J53" s="75" t="s">
        <v>355</v>
      </c>
      <c r="K53" s="74" t="s">
        <v>356</v>
      </c>
      <c r="L53" s="74" t="s">
        <v>357</v>
      </c>
      <c r="M53" s="75" t="s">
        <v>88</v>
      </c>
      <c r="N53" s="75" t="s">
        <v>94</v>
      </c>
      <c r="O53" s="76" t="s">
        <v>113</v>
      </c>
      <c r="P53" s="77" t="s">
        <v>346</v>
      </c>
    </row>
    <row r="54" spans="1:16" ht="12.75" customHeight="1" thickBot="1" x14ac:dyDescent="0.25">
      <c r="A54" s="10" t="str">
        <f t="shared" si="6"/>
        <v>OEJV 0094 </v>
      </c>
      <c r="B54" s="3" t="str">
        <f t="shared" si="7"/>
        <v>I</v>
      </c>
      <c r="C54" s="10">
        <f t="shared" si="8"/>
        <v>54599.393499999998</v>
      </c>
      <c r="D54" s="12" t="str">
        <f t="shared" si="9"/>
        <v>vis</v>
      </c>
      <c r="E54" s="73">
        <f>VLOOKUP(C54,Active!C$21:E$972,3,FALSE)</f>
        <v>-3392.9948440366352</v>
      </c>
      <c r="F54" s="3" t="s">
        <v>82</v>
      </c>
      <c r="G54" s="12" t="str">
        <f t="shared" si="10"/>
        <v>54599.3935</v>
      </c>
      <c r="H54" s="10">
        <f t="shared" si="11"/>
        <v>6587</v>
      </c>
      <c r="I54" s="74" t="s">
        <v>102</v>
      </c>
      <c r="J54" s="75" t="s">
        <v>103</v>
      </c>
      <c r="K54" s="74" t="s">
        <v>104</v>
      </c>
      <c r="L54" s="74" t="s">
        <v>105</v>
      </c>
      <c r="M54" s="75" t="s">
        <v>88</v>
      </c>
      <c r="N54" s="75" t="s">
        <v>106</v>
      </c>
      <c r="O54" s="76" t="s">
        <v>107</v>
      </c>
      <c r="P54" s="77" t="s">
        <v>108</v>
      </c>
    </row>
    <row r="55" spans="1:16" ht="12.75" customHeight="1" thickBot="1" x14ac:dyDescent="0.25">
      <c r="A55" s="10" t="str">
        <f t="shared" si="6"/>
        <v>OEJV 0162 </v>
      </c>
      <c r="B55" s="3" t="str">
        <f t="shared" si="7"/>
        <v>I</v>
      </c>
      <c r="C55" s="10">
        <f t="shared" si="8"/>
        <v>54943.868000000002</v>
      </c>
      <c r="D55" s="12" t="str">
        <f t="shared" si="9"/>
        <v>vis</v>
      </c>
      <c r="E55" s="73">
        <f>VLOOKUP(C55,Active!C$21:E$972,3,FALSE)</f>
        <v>-2312.0064807438944</v>
      </c>
      <c r="F55" s="3" t="s">
        <v>82</v>
      </c>
      <c r="G55" s="12" t="str">
        <f t="shared" si="10"/>
        <v>54943.868</v>
      </c>
      <c r="H55" s="10">
        <f t="shared" si="11"/>
        <v>7668</v>
      </c>
      <c r="I55" s="74" t="s">
        <v>123</v>
      </c>
      <c r="J55" s="75" t="s">
        <v>124</v>
      </c>
      <c r="K55" s="74" t="s">
        <v>125</v>
      </c>
      <c r="L55" s="74" t="s">
        <v>84</v>
      </c>
      <c r="M55" s="75" t="s">
        <v>88</v>
      </c>
      <c r="N55" s="75" t="s">
        <v>126</v>
      </c>
      <c r="O55" s="76" t="s">
        <v>127</v>
      </c>
      <c r="P55" s="77" t="s">
        <v>128</v>
      </c>
    </row>
    <row r="56" spans="1:16" ht="12.75" customHeight="1" thickBot="1" x14ac:dyDescent="0.25">
      <c r="A56" s="10" t="str">
        <f t="shared" si="6"/>
        <v>VSB 51 </v>
      </c>
      <c r="B56" s="3" t="str">
        <f t="shared" si="7"/>
        <v>I</v>
      </c>
      <c r="C56" s="10">
        <f t="shared" si="8"/>
        <v>55542.326500000003</v>
      </c>
      <c r="D56" s="12" t="str">
        <f t="shared" si="9"/>
        <v>vis</v>
      </c>
      <c r="E56" s="73">
        <f>VLOOKUP(C56,Active!C$21:E$972,3,FALSE)</f>
        <v>-433.99613625214812</v>
      </c>
      <c r="F56" s="3" t="s">
        <v>82</v>
      </c>
      <c r="G56" s="12" t="str">
        <f t="shared" si="10"/>
        <v>55542.3265</v>
      </c>
      <c r="H56" s="10">
        <f t="shared" si="11"/>
        <v>9546</v>
      </c>
      <c r="I56" s="74" t="s">
        <v>162</v>
      </c>
      <c r="J56" s="75" t="s">
        <v>163</v>
      </c>
      <c r="K56" s="74" t="s">
        <v>164</v>
      </c>
      <c r="L56" s="74" t="s">
        <v>165</v>
      </c>
      <c r="M56" s="75" t="s">
        <v>88</v>
      </c>
      <c r="N56" s="75" t="s">
        <v>166</v>
      </c>
      <c r="O56" s="76" t="s">
        <v>167</v>
      </c>
      <c r="P56" s="77" t="s">
        <v>168</v>
      </c>
    </row>
    <row r="57" spans="1:16" ht="12.75" customHeight="1" thickBot="1" x14ac:dyDescent="0.25">
      <c r="A57" s="10" t="str">
        <f t="shared" si="6"/>
        <v>BAVM 225 </v>
      </c>
      <c r="B57" s="3" t="str">
        <f t="shared" si="7"/>
        <v>I</v>
      </c>
      <c r="C57" s="10">
        <f t="shared" si="8"/>
        <v>55676.481200000002</v>
      </c>
      <c r="D57" s="12" t="str">
        <f t="shared" si="9"/>
        <v>vis</v>
      </c>
      <c r="E57" s="73">
        <f>VLOOKUP(C57,Active!C$21:E$972,3,FALSE)</f>
        <v>-13.008023689313816</v>
      </c>
      <c r="F57" s="3" t="s">
        <v>82</v>
      </c>
      <c r="G57" s="12" t="str">
        <f t="shared" si="10"/>
        <v>55676.4812</v>
      </c>
      <c r="H57" s="10">
        <f t="shared" si="11"/>
        <v>9967</v>
      </c>
      <c r="I57" s="74" t="s">
        <v>206</v>
      </c>
      <c r="J57" s="75" t="s">
        <v>207</v>
      </c>
      <c r="K57" s="74" t="s">
        <v>208</v>
      </c>
      <c r="L57" s="74" t="s">
        <v>153</v>
      </c>
      <c r="M57" s="75" t="s">
        <v>88</v>
      </c>
      <c r="N57" s="75" t="s">
        <v>94</v>
      </c>
      <c r="O57" s="76" t="s">
        <v>209</v>
      </c>
      <c r="P57" s="77" t="s">
        <v>210</v>
      </c>
    </row>
    <row r="58" spans="1:16" ht="12.75" customHeight="1" thickBot="1" x14ac:dyDescent="0.25">
      <c r="A58" s="10" t="str">
        <f t="shared" si="6"/>
        <v> arXiv 1210.4285 </v>
      </c>
      <c r="B58" s="3" t="str">
        <f t="shared" si="7"/>
        <v>II</v>
      </c>
      <c r="C58" s="10">
        <f t="shared" si="8"/>
        <v>55716.476699999999</v>
      </c>
      <c r="D58" s="12" t="str">
        <f t="shared" si="9"/>
        <v>vis</v>
      </c>
      <c r="E58" s="73">
        <f>VLOOKUP(C58,Active!C$21:E$972,3,FALSE)</f>
        <v>112.50103455468208</v>
      </c>
      <c r="F58" s="3" t="s">
        <v>82</v>
      </c>
      <c r="G58" s="12" t="str">
        <f t="shared" si="10"/>
        <v>55716.4767</v>
      </c>
      <c r="H58" s="10">
        <f t="shared" si="11"/>
        <v>10092.5</v>
      </c>
      <c r="I58" s="74" t="s">
        <v>237</v>
      </c>
      <c r="J58" s="75" t="s">
        <v>238</v>
      </c>
      <c r="K58" s="74" t="s">
        <v>239</v>
      </c>
      <c r="L58" s="74" t="s">
        <v>87</v>
      </c>
      <c r="M58" s="75" t="s">
        <v>88</v>
      </c>
      <c r="N58" s="75" t="s">
        <v>106</v>
      </c>
      <c r="O58" s="76" t="s">
        <v>240</v>
      </c>
      <c r="P58" s="76" t="s">
        <v>241</v>
      </c>
    </row>
    <row r="59" spans="1:16" ht="12.75" customHeight="1" thickBot="1" x14ac:dyDescent="0.25">
      <c r="A59" s="10" t="str">
        <f t="shared" si="6"/>
        <v> arXiv 1210.4285 </v>
      </c>
      <c r="B59" s="3" t="str">
        <f t="shared" si="7"/>
        <v>II</v>
      </c>
      <c r="C59" s="10">
        <f t="shared" si="8"/>
        <v>55716.476799999997</v>
      </c>
      <c r="D59" s="12" t="str">
        <f t="shared" si="9"/>
        <v>vis</v>
      </c>
      <c r="E59" s="73">
        <f>VLOOKUP(C59,Active!C$21:E$972,3,FALSE)</f>
        <v>112.50134836262316</v>
      </c>
      <c r="F59" s="3" t="s">
        <v>82</v>
      </c>
      <c r="G59" s="12" t="str">
        <f t="shared" si="10"/>
        <v>55716.4768</v>
      </c>
      <c r="H59" s="10">
        <f t="shared" si="11"/>
        <v>10092.5</v>
      </c>
      <c r="I59" s="74" t="s">
        <v>242</v>
      </c>
      <c r="J59" s="75" t="s">
        <v>238</v>
      </c>
      <c r="K59" s="74" t="s">
        <v>239</v>
      </c>
      <c r="L59" s="74" t="s">
        <v>243</v>
      </c>
      <c r="M59" s="75" t="s">
        <v>88</v>
      </c>
      <c r="N59" s="75" t="s">
        <v>244</v>
      </c>
      <c r="O59" s="76" t="s">
        <v>240</v>
      </c>
      <c r="P59" s="76" t="s">
        <v>241</v>
      </c>
    </row>
    <row r="60" spans="1:16" ht="12.75" customHeight="1" thickBot="1" x14ac:dyDescent="0.25">
      <c r="A60" s="10" t="str">
        <f t="shared" si="6"/>
        <v> arXiv 1210.4285 </v>
      </c>
      <c r="B60" s="3" t="str">
        <f t="shared" si="7"/>
        <v>II</v>
      </c>
      <c r="C60" s="10">
        <f t="shared" si="8"/>
        <v>55716.476799999997</v>
      </c>
      <c r="D60" s="12" t="str">
        <f t="shared" si="9"/>
        <v>vis</v>
      </c>
      <c r="E60" s="73">
        <f>VLOOKUP(C60,Active!C$21:E$972,3,FALSE)</f>
        <v>112.50134836262316</v>
      </c>
      <c r="F60" s="3" t="s">
        <v>82</v>
      </c>
      <c r="G60" s="12" t="str">
        <f t="shared" si="10"/>
        <v>55716.4768</v>
      </c>
      <c r="H60" s="10">
        <f t="shared" si="11"/>
        <v>10092.5</v>
      </c>
      <c r="I60" s="74" t="s">
        <v>242</v>
      </c>
      <c r="J60" s="75" t="s">
        <v>238</v>
      </c>
      <c r="K60" s="74" t="s">
        <v>239</v>
      </c>
      <c r="L60" s="74" t="s">
        <v>243</v>
      </c>
      <c r="M60" s="75" t="s">
        <v>88</v>
      </c>
      <c r="N60" s="75" t="s">
        <v>82</v>
      </c>
      <c r="O60" s="76" t="s">
        <v>240</v>
      </c>
      <c r="P60" s="76" t="s">
        <v>241</v>
      </c>
    </row>
    <row r="61" spans="1:16" ht="12.75" customHeight="1" thickBot="1" x14ac:dyDescent="0.25">
      <c r="A61" s="10" t="str">
        <f t="shared" si="6"/>
        <v> arXiv 1210.4285 </v>
      </c>
      <c r="B61" s="3" t="str">
        <f t="shared" si="7"/>
        <v>I</v>
      </c>
      <c r="C61" s="10">
        <f t="shared" si="8"/>
        <v>55743.402600000001</v>
      </c>
      <c r="D61" s="12" t="str">
        <f t="shared" si="9"/>
        <v>vis</v>
      </c>
      <c r="E61" s="73">
        <f>VLOOKUP(C61,Active!C$21:E$972,3,FALSE)</f>
        <v>196.99664909563023</v>
      </c>
      <c r="F61" s="3" t="s">
        <v>82</v>
      </c>
      <c r="G61" s="12" t="str">
        <f t="shared" si="10"/>
        <v>55743.4026</v>
      </c>
      <c r="H61" s="10">
        <f t="shared" si="11"/>
        <v>10177</v>
      </c>
      <c r="I61" s="74" t="s">
        <v>245</v>
      </c>
      <c r="J61" s="75" t="s">
        <v>246</v>
      </c>
      <c r="K61" s="74" t="s">
        <v>247</v>
      </c>
      <c r="L61" s="74" t="s">
        <v>160</v>
      </c>
      <c r="M61" s="75" t="s">
        <v>88</v>
      </c>
      <c r="N61" s="75" t="s">
        <v>106</v>
      </c>
      <c r="O61" s="76" t="s">
        <v>240</v>
      </c>
      <c r="P61" s="76" t="s">
        <v>241</v>
      </c>
    </row>
    <row r="62" spans="1:16" ht="12.75" customHeight="1" thickBot="1" x14ac:dyDescent="0.25">
      <c r="A62" s="10" t="str">
        <f t="shared" si="6"/>
        <v> arXiv 1210.4285 </v>
      </c>
      <c r="B62" s="3" t="str">
        <f t="shared" si="7"/>
        <v>I</v>
      </c>
      <c r="C62" s="10">
        <f t="shared" si="8"/>
        <v>55743.403200000001</v>
      </c>
      <c r="D62" s="12" t="str">
        <f t="shared" si="9"/>
        <v>vis</v>
      </c>
      <c r="E62" s="73">
        <f>VLOOKUP(C62,Active!C$21:E$972,3,FALSE)</f>
        <v>196.99853194332235</v>
      </c>
      <c r="F62" s="3" t="s">
        <v>82</v>
      </c>
      <c r="G62" s="12" t="str">
        <f t="shared" si="10"/>
        <v>55743.4032</v>
      </c>
      <c r="H62" s="10">
        <f t="shared" si="11"/>
        <v>10177</v>
      </c>
      <c r="I62" s="74" t="s">
        <v>248</v>
      </c>
      <c r="J62" s="75" t="s">
        <v>249</v>
      </c>
      <c r="K62" s="74" t="s">
        <v>247</v>
      </c>
      <c r="L62" s="74" t="s">
        <v>250</v>
      </c>
      <c r="M62" s="75" t="s">
        <v>88</v>
      </c>
      <c r="N62" s="75" t="s">
        <v>82</v>
      </c>
      <c r="O62" s="76" t="s">
        <v>240</v>
      </c>
      <c r="P62" s="76" t="s">
        <v>241</v>
      </c>
    </row>
    <row r="63" spans="1:16" ht="12.75" customHeight="1" thickBot="1" x14ac:dyDescent="0.25">
      <c r="A63" s="10" t="str">
        <f t="shared" si="6"/>
        <v> arXiv 1210.4285 </v>
      </c>
      <c r="B63" s="3" t="str">
        <f t="shared" si="7"/>
        <v>I</v>
      </c>
      <c r="C63" s="10">
        <f t="shared" si="8"/>
        <v>55743.4038</v>
      </c>
      <c r="D63" s="12" t="str">
        <f t="shared" si="9"/>
        <v>vis</v>
      </c>
      <c r="E63" s="73">
        <f>VLOOKUP(C63,Active!C$21:E$972,3,FALSE)</f>
        <v>197.00041479101449</v>
      </c>
      <c r="F63" s="3" t="s">
        <v>82</v>
      </c>
      <c r="G63" s="12" t="str">
        <f t="shared" si="10"/>
        <v>55743.4038</v>
      </c>
      <c r="H63" s="10">
        <f t="shared" si="11"/>
        <v>10177</v>
      </c>
      <c r="I63" s="74" t="s">
        <v>251</v>
      </c>
      <c r="J63" s="75" t="s">
        <v>252</v>
      </c>
      <c r="K63" s="74" t="s">
        <v>247</v>
      </c>
      <c r="L63" s="74" t="s">
        <v>253</v>
      </c>
      <c r="M63" s="75" t="s">
        <v>88</v>
      </c>
      <c r="N63" s="75" t="s">
        <v>244</v>
      </c>
      <c r="O63" s="76" t="s">
        <v>240</v>
      </c>
      <c r="P63" s="76" t="s">
        <v>241</v>
      </c>
    </row>
    <row r="64" spans="1:16" ht="12.75" customHeight="1" thickBot="1" x14ac:dyDescent="0.25">
      <c r="A64" s="10" t="str">
        <f t="shared" si="6"/>
        <v> arXiv 1210.4285 </v>
      </c>
      <c r="B64" s="3" t="str">
        <f t="shared" si="7"/>
        <v>II</v>
      </c>
      <c r="C64" s="10">
        <f t="shared" si="8"/>
        <v>55747.386299999998</v>
      </c>
      <c r="D64" s="12" t="str">
        <f t="shared" si="9"/>
        <v>vis</v>
      </c>
      <c r="E64" s="73">
        <f>VLOOKUP(C64,Active!C$21:E$972,3,FALSE)</f>
        <v>209.49781636010422</v>
      </c>
      <c r="F64" s="3" t="s">
        <v>82</v>
      </c>
      <c r="G64" s="12" t="str">
        <f t="shared" si="10"/>
        <v>55747.3863</v>
      </c>
      <c r="H64" s="10">
        <f t="shared" si="11"/>
        <v>10189.5</v>
      </c>
      <c r="I64" s="74" t="s">
        <v>254</v>
      </c>
      <c r="J64" s="75" t="s">
        <v>255</v>
      </c>
      <c r="K64" s="74" t="s">
        <v>256</v>
      </c>
      <c r="L64" s="74" t="s">
        <v>257</v>
      </c>
      <c r="M64" s="75" t="s">
        <v>88</v>
      </c>
      <c r="N64" s="75" t="s">
        <v>106</v>
      </c>
      <c r="O64" s="76" t="s">
        <v>240</v>
      </c>
      <c r="P64" s="76" t="s">
        <v>241</v>
      </c>
    </row>
    <row r="65" spans="1:16" ht="12.75" customHeight="1" thickBot="1" x14ac:dyDescent="0.25">
      <c r="A65" s="10" t="str">
        <f t="shared" si="6"/>
        <v> arXiv 1210.4285 </v>
      </c>
      <c r="B65" s="3" t="str">
        <f t="shared" si="7"/>
        <v>II</v>
      </c>
      <c r="C65" s="10">
        <f t="shared" si="8"/>
        <v>55747.3871</v>
      </c>
      <c r="D65" s="12" t="str">
        <f t="shared" si="9"/>
        <v>vis</v>
      </c>
      <c r="E65" s="73">
        <f>VLOOKUP(C65,Active!C$21:E$972,3,FALSE)</f>
        <v>209.50032682370133</v>
      </c>
      <c r="F65" s="3" t="s">
        <v>82</v>
      </c>
      <c r="G65" s="12" t="str">
        <f t="shared" si="10"/>
        <v>55747.3871</v>
      </c>
      <c r="H65" s="10">
        <f t="shared" si="11"/>
        <v>10189.5</v>
      </c>
      <c r="I65" s="74" t="s">
        <v>258</v>
      </c>
      <c r="J65" s="75" t="s">
        <v>259</v>
      </c>
      <c r="K65" s="74" t="s">
        <v>256</v>
      </c>
      <c r="L65" s="74" t="s">
        <v>253</v>
      </c>
      <c r="M65" s="75" t="s">
        <v>88</v>
      </c>
      <c r="N65" s="75" t="s">
        <v>82</v>
      </c>
      <c r="O65" s="76" t="s">
        <v>240</v>
      </c>
      <c r="P65" s="76" t="s">
        <v>241</v>
      </c>
    </row>
    <row r="66" spans="1:16" ht="12.75" customHeight="1" thickBot="1" x14ac:dyDescent="0.25">
      <c r="A66" s="10" t="str">
        <f t="shared" si="6"/>
        <v> arXiv 1210.4285 </v>
      </c>
      <c r="B66" s="3" t="str">
        <f t="shared" si="7"/>
        <v>II</v>
      </c>
      <c r="C66" s="10">
        <f t="shared" si="8"/>
        <v>55747.3874</v>
      </c>
      <c r="D66" s="12" t="str">
        <f t="shared" si="9"/>
        <v>vis</v>
      </c>
      <c r="E66" s="73">
        <f>VLOOKUP(C66,Active!C$21:E$972,3,FALSE)</f>
        <v>209.50126824754739</v>
      </c>
      <c r="F66" s="3" t="s">
        <v>82</v>
      </c>
      <c r="G66" s="12" t="str">
        <f t="shared" si="10"/>
        <v>55747.3874</v>
      </c>
      <c r="H66" s="10">
        <f t="shared" si="11"/>
        <v>10189.5</v>
      </c>
      <c r="I66" s="74" t="s">
        <v>260</v>
      </c>
      <c r="J66" s="75" t="s">
        <v>259</v>
      </c>
      <c r="K66" s="74" t="s">
        <v>256</v>
      </c>
      <c r="L66" s="74" t="s">
        <v>87</v>
      </c>
      <c r="M66" s="75" t="s">
        <v>88</v>
      </c>
      <c r="N66" s="75" t="s">
        <v>244</v>
      </c>
      <c r="O66" s="76" t="s">
        <v>240</v>
      </c>
      <c r="P66" s="76" t="s">
        <v>241</v>
      </c>
    </row>
    <row r="67" spans="1:16" ht="12.75" customHeight="1" thickBot="1" x14ac:dyDescent="0.25">
      <c r="A67" s="10" t="str">
        <f t="shared" si="6"/>
        <v> arXiv 1210.4285 </v>
      </c>
      <c r="B67" s="3" t="str">
        <f t="shared" si="7"/>
        <v>I</v>
      </c>
      <c r="C67" s="10">
        <f t="shared" si="8"/>
        <v>55751.369899999998</v>
      </c>
      <c r="D67" s="12" t="str">
        <f t="shared" si="9"/>
        <v>vis</v>
      </c>
      <c r="E67" s="73">
        <f>VLOOKUP(C67,Active!C$21:E$972,3,FALSE)</f>
        <v>221.99866981663715</v>
      </c>
      <c r="F67" s="3" t="s">
        <v>82</v>
      </c>
      <c r="G67" s="12" t="str">
        <f t="shared" si="10"/>
        <v>55751.3699</v>
      </c>
      <c r="H67" s="10">
        <f t="shared" si="11"/>
        <v>10202</v>
      </c>
      <c r="I67" s="74" t="s">
        <v>261</v>
      </c>
      <c r="J67" s="75" t="s">
        <v>262</v>
      </c>
      <c r="K67" s="74" t="s">
        <v>263</v>
      </c>
      <c r="L67" s="74" t="s">
        <v>223</v>
      </c>
      <c r="M67" s="75" t="s">
        <v>88</v>
      </c>
      <c r="N67" s="75" t="s">
        <v>82</v>
      </c>
      <c r="O67" s="76" t="s">
        <v>240</v>
      </c>
      <c r="P67" s="76" t="s">
        <v>241</v>
      </c>
    </row>
    <row r="68" spans="1:16" ht="12.75" customHeight="1" thickBot="1" x14ac:dyDescent="0.25">
      <c r="A68" s="10" t="str">
        <f t="shared" si="6"/>
        <v> arXiv 1210.4285 </v>
      </c>
      <c r="B68" s="3" t="str">
        <f t="shared" si="7"/>
        <v>I</v>
      </c>
      <c r="C68" s="10">
        <f t="shared" si="8"/>
        <v>55751.3701</v>
      </c>
      <c r="D68" s="12" t="str">
        <f t="shared" si="9"/>
        <v>vis</v>
      </c>
      <c r="E68" s="73">
        <f>VLOOKUP(C68,Active!C$21:E$972,3,FALSE)</f>
        <v>221.99929743254214</v>
      </c>
      <c r="F68" s="3" t="s">
        <v>82</v>
      </c>
      <c r="G68" s="12" t="str">
        <f t="shared" si="10"/>
        <v>55751.3701</v>
      </c>
      <c r="H68" s="10">
        <f t="shared" si="11"/>
        <v>10202</v>
      </c>
      <c r="I68" s="74" t="s">
        <v>264</v>
      </c>
      <c r="J68" s="75" t="s">
        <v>262</v>
      </c>
      <c r="K68" s="74" t="s">
        <v>263</v>
      </c>
      <c r="L68" s="74" t="s">
        <v>265</v>
      </c>
      <c r="M68" s="75" t="s">
        <v>88</v>
      </c>
      <c r="N68" s="75" t="s">
        <v>106</v>
      </c>
      <c r="O68" s="76" t="s">
        <v>240</v>
      </c>
      <c r="P68" s="76" t="s">
        <v>241</v>
      </c>
    </row>
    <row r="69" spans="1:16" ht="12.75" customHeight="1" thickBot="1" x14ac:dyDescent="0.25">
      <c r="A69" s="10" t="str">
        <f t="shared" si="6"/>
        <v> arXiv 1210.4285 </v>
      </c>
      <c r="B69" s="3" t="str">
        <f t="shared" si="7"/>
        <v>I</v>
      </c>
      <c r="C69" s="10">
        <f t="shared" si="8"/>
        <v>55751.3701</v>
      </c>
      <c r="D69" s="12" t="str">
        <f t="shared" si="9"/>
        <v>vis</v>
      </c>
      <c r="E69" s="73">
        <f>VLOOKUP(C69,Active!C$21:E$972,3,FALSE)</f>
        <v>221.99929743254214</v>
      </c>
      <c r="F69" s="3" t="s">
        <v>82</v>
      </c>
      <c r="G69" s="12" t="str">
        <f t="shared" si="10"/>
        <v>55751.3701</v>
      </c>
      <c r="H69" s="10">
        <f t="shared" si="11"/>
        <v>10202</v>
      </c>
      <c r="I69" s="74" t="s">
        <v>264</v>
      </c>
      <c r="J69" s="75" t="s">
        <v>262</v>
      </c>
      <c r="K69" s="74" t="s">
        <v>263</v>
      </c>
      <c r="L69" s="74" t="s">
        <v>265</v>
      </c>
      <c r="M69" s="75" t="s">
        <v>88</v>
      </c>
      <c r="N69" s="75" t="s">
        <v>244</v>
      </c>
      <c r="O69" s="76" t="s">
        <v>240</v>
      </c>
      <c r="P69" s="76" t="s">
        <v>241</v>
      </c>
    </row>
    <row r="70" spans="1:16" ht="12.75" customHeight="1" thickBot="1" x14ac:dyDescent="0.25">
      <c r="A70" s="10" t="str">
        <f t="shared" si="6"/>
        <v>VSB 55 </v>
      </c>
      <c r="B70" s="3" t="str">
        <f t="shared" si="7"/>
        <v>I</v>
      </c>
      <c r="C70" s="10">
        <f t="shared" si="8"/>
        <v>56024.146800000002</v>
      </c>
      <c r="D70" s="12" t="str">
        <f t="shared" si="9"/>
        <v>vis</v>
      </c>
      <c r="E70" s="73">
        <f>VLOOKUP(C70,Active!C$21:E$972,3,FALSE)</f>
        <v>1077.994265064091</v>
      </c>
      <c r="F70" s="3" t="s">
        <v>82</v>
      </c>
      <c r="G70" s="12" t="str">
        <f t="shared" si="10"/>
        <v>56024.1468</v>
      </c>
      <c r="H70" s="10">
        <f t="shared" si="11"/>
        <v>11058</v>
      </c>
      <c r="I70" s="74" t="s">
        <v>288</v>
      </c>
      <c r="J70" s="75" t="s">
        <v>289</v>
      </c>
      <c r="K70" s="74" t="s">
        <v>290</v>
      </c>
      <c r="L70" s="74" t="s">
        <v>142</v>
      </c>
      <c r="M70" s="75" t="s">
        <v>88</v>
      </c>
      <c r="N70" s="75" t="s">
        <v>82</v>
      </c>
      <c r="O70" s="76" t="s">
        <v>291</v>
      </c>
      <c r="P70" s="77" t="s">
        <v>292</v>
      </c>
    </row>
    <row r="71" spans="1:16" ht="12.75" customHeight="1" thickBot="1" x14ac:dyDescent="0.25">
      <c r="A71" s="10" t="str">
        <f t="shared" si="6"/>
        <v>VSB 56 </v>
      </c>
      <c r="B71" s="3" t="str">
        <f t="shared" si="7"/>
        <v>I</v>
      </c>
      <c r="C71" s="10">
        <f t="shared" si="8"/>
        <v>56340.264900000002</v>
      </c>
      <c r="D71" s="12" t="str">
        <f t="shared" si="9"/>
        <v>vis</v>
      </c>
      <c r="E71" s="73">
        <f>VLOOKUP(C71,Active!C$21:E$972,3,FALSE)</f>
        <v>2069.9979911053706</v>
      </c>
      <c r="F71" s="3" t="s">
        <v>82</v>
      </c>
      <c r="G71" s="12" t="str">
        <f t="shared" si="10"/>
        <v>56340.2649</v>
      </c>
      <c r="H71" s="10">
        <f t="shared" si="11"/>
        <v>12050</v>
      </c>
      <c r="I71" s="74" t="s">
        <v>323</v>
      </c>
      <c r="J71" s="75" t="s">
        <v>324</v>
      </c>
      <c r="K71" s="74" t="s">
        <v>325</v>
      </c>
      <c r="L71" s="74" t="s">
        <v>326</v>
      </c>
      <c r="M71" s="75" t="s">
        <v>88</v>
      </c>
      <c r="N71" s="75" t="s">
        <v>82</v>
      </c>
      <c r="O71" s="76" t="s">
        <v>291</v>
      </c>
      <c r="P71" s="77" t="s">
        <v>327</v>
      </c>
    </row>
    <row r="72" spans="1:16" ht="12.75" customHeight="1" thickBot="1" x14ac:dyDescent="0.25">
      <c r="A72" s="10" t="str">
        <f t="shared" si="6"/>
        <v>VSB 56 </v>
      </c>
      <c r="B72" s="3" t="str">
        <f t="shared" si="7"/>
        <v>II</v>
      </c>
      <c r="C72" s="10">
        <f t="shared" si="8"/>
        <v>56344.2497</v>
      </c>
      <c r="D72" s="12" t="str">
        <f t="shared" si="9"/>
        <v>vis</v>
      </c>
      <c r="E72" s="73">
        <f>VLOOKUP(C72,Active!C$21:E$972,3,FALSE)</f>
        <v>2082.5026102572874</v>
      </c>
      <c r="F72" s="3" t="s">
        <v>82</v>
      </c>
      <c r="G72" s="12" t="str">
        <f t="shared" si="10"/>
        <v>56344.2497</v>
      </c>
      <c r="H72" s="10">
        <f t="shared" si="11"/>
        <v>12062.5</v>
      </c>
      <c r="I72" s="74" t="s">
        <v>328</v>
      </c>
      <c r="J72" s="75" t="s">
        <v>329</v>
      </c>
      <c r="K72" s="74" t="s">
        <v>330</v>
      </c>
      <c r="L72" s="74" t="s">
        <v>87</v>
      </c>
      <c r="M72" s="75" t="s">
        <v>88</v>
      </c>
      <c r="N72" s="75" t="s">
        <v>82</v>
      </c>
      <c r="O72" s="76" t="s">
        <v>291</v>
      </c>
      <c r="P72" s="77" t="s">
        <v>327</v>
      </c>
    </row>
    <row r="73" spans="1:16" ht="12.75" customHeight="1" thickBot="1" x14ac:dyDescent="0.25">
      <c r="A73" s="10" t="str">
        <f t="shared" si="6"/>
        <v>VSB 56 </v>
      </c>
      <c r="B73" s="3" t="str">
        <f t="shared" si="7"/>
        <v>I</v>
      </c>
      <c r="C73" s="10">
        <f t="shared" si="8"/>
        <v>56373.087699999996</v>
      </c>
      <c r="D73" s="12" t="str">
        <f t="shared" si="9"/>
        <v>vis</v>
      </c>
      <c r="E73" s="73">
        <f>VLOOKUP(C73,Active!C$21:E$972,3,FALSE)</f>
        <v>2172.9985465911282</v>
      </c>
      <c r="F73" s="3" t="s">
        <v>82</v>
      </c>
      <c r="G73" s="12" t="str">
        <f t="shared" si="10"/>
        <v>56373.0877</v>
      </c>
      <c r="H73" s="10">
        <f t="shared" si="11"/>
        <v>12153</v>
      </c>
      <c r="I73" s="74" t="s">
        <v>331</v>
      </c>
      <c r="J73" s="75" t="s">
        <v>332</v>
      </c>
      <c r="K73" s="74" t="s">
        <v>333</v>
      </c>
      <c r="L73" s="74" t="s">
        <v>193</v>
      </c>
      <c r="M73" s="75" t="s">
        <v>88</v>
      </c>
      <c r="N73" s="75" t="s">
        <v>334</v>
      </c>
      <c r="O73" s="76" t="s">
        <v>335</v>
      </c>
      <c r="P73" s="77" t="s">
        <v>327</v>
      </c>
    </row>
    <row r="74" spans="1:16" ht="12.75" customHeight="1" thickBot="1" x14ac:dyDescent="0.25">
      <c r="A74" s="10" t="str">
        <f t="shared" si="6"/>
        <v>VSB 56 </v>
      </c>
      <c r="B74" s="3" t="str">
        <f t="shared" si="7"/>
        <v>II</v>
      </c>
      <c r="C74" s="10">
        <f t="shared" si="8"/>
        <v>56373.248399999997</v>
      </c>
      <c r="D74" s="12" t="str">
        <f t="shared" si="9"/>
        <v>vis</v>
      </c>
      <c r="E74" s="73">
        <f>VLOOKUP(C74,Active!C$21:E$972,3,FALSE)</f>
        <v>2173.5028359651787</v>
      </c>
      <c r="F74" s="3" t="s">
        <v>82</v>
      </c>
      <c r="G74" s="12" t="str">
        <f t="shared" si="10"/>
        <v>56373.2484</v>
      </c>
      <c r="H74" s="10">
        <f t="shared" si="11"/>
        <v>12153.5</v>
      </c>
      <c r="I74" s="74" t="s">
        <v>336</v>
      </c>
      <c r="J74" s="75" t="s">
        <v>337</v>
      </c>
      <c r="K74" s="74" t="s">
        <v>338</v>
      </c>
      <c r="L74" s="74" t="s">
        <v>243</v>
      </c>
      <c r="M74" s="75" t="s">
        <v>88</v>
      </c>
      <c r="N74" s="75" t="s">
        <v>334</v>
      </c>
      <c r="O74" s="76" t="s">
        <v>335</v>
      </c>
      <c r="P74" s="77" t="s">
        <v>327</v>
      </c>
    </row>
    <row r="75" spans="1:16" ht="12.75" customHeight="1" thickBot="1" x14ac:dyDescent="0.25">
      <c r="A75" s="10" t="str">
        <f t="shared" si="6"/>
        <v>IBVS 6131 </v>
      </c>
      <c r="B75" s="3" t="str">
        <f t="shared" si="7"/>
        <v>II</v>
      </c>
      <c r="C75" s="10">
        <f t="shared" si="8"/>
        <v>56690.958500000001</v>
      </c>
      <c r="D75" s="12" t="str">
        <f t="shared" si="9"/>
        <v>vis</v>
      </c>
      <c r="E75" s="73" t="e">
        <f>VLOOKUP(C75,Active!C$21:E$972,3,FALSE)</f>
        <v>#N/A</v>
      </c>
      <c r="F75" s="3" t="s">
        <v>82</v>
      </c>
      <c r="G75" s="12" t="str">
        <f t="shared" si="10"/>
        <v>56690.9585</v>
      </c>
      <c r="H75" s="10">
        <f t="shared" si="11"/>
        <v>13150.5</v>
      </c>
      <c r="I75" s="74" t="s">
        <v>339</v>
      </c>
      <c r="J75" s="75" t="s">
        <v>340</v>
      </c>
      <c r="K75" s="74" t="s">
        <v>341</v>
      </c>
      <c r="L75" s="74" t="s">
        <v>253</v>
      </c>
      <c r="M75" s="75" t="s">
        <v>88</v>
      </c>
      <c r="N75" s="75" t="s">
        <v>74</v>
      </c>
      <c r="O75" s="76" t="s">
        <v>148</v>
      </c>
      <c r="P75" s="77" t="s">
        <v>342</v>
      </c>
    </row>
    <row r="76" spans="1:16" ht="12.75" customHeight="1" thickBot="1" x14ac:dyDescent="0.25">
      <c r="A76" s="10" t="str">
        <f t="shared" si="6"/>
        <v>BAVM 241 (=IBVS 6157) </v>
      </c>
      <c r="B76" s="3" t="str">
        <f t="shared" si="7"/>
        <v>II</v>
      </c>
      <c r="C76" s="10">
        <f t="shared" si="8"/>
        <v>57100.448600000003</v>
      </c>
      <c r="D76" s="12" t="str">
        <f t="shared" si="9"/>
        <v>vis</v>
      </c>
      <c r="E76" s="73">
        <f>VLOOKUP(C76,Active!C$21:E$972,3,FALSE)</f>
        <v>4455.5148687401797</v>
      </c>
      <c r="F76" s="3" t="s">
        <v>82</v>
      </c>
      <c r="G76" s="12" t="str">
        <f t="shared" si="10"/>
        <v>57100.4486</v>
      </c>
      <c r="H76" s="10">
        <f t="shared" si="11"/>
        <v>14435.5</v>
      </c>
      <c r="I76" s="74" t="s">
        <v>358</v>
      </c>
      <c r="J76" s="75" t="s">
        <v>359</v>
      </c>
      <c r="K76" s="74" t="s">
        <v>360</v>
      </c>
      <c r="L76" s="74" t="s">
        <v>361</v>
      </c>
      <c r="M76" s="75" t="s">
        <v>88</v>
      </c>
      <c r="N76" s="75" t="s">
        <v>94</v>
      </c>
      <c r="O76" s="76" t="s">
        <v>113</v>
      </c>
      <c r="P76" s="77" t="s">
        <v>362</v>
      </c>
    </row>
    <row r="77" spans="1:16" ht="12.75" customHeight="1" thickBot="1" x14ac:dyDescent="0.25">
      <c r="A77" s="10" t="str">
        <f t="shared" si="6"/>
        <v>BAVM 241 (=IBVS 6157) </v>
      </c>
      <c r="B77" s="3" t="str">
        <f t="shared" si="7"/>
        <v>I</v>
      </c>
      <c r="C77" s="10">
        <f t="shared" si="8"/>
        <v>57100.604399999997</v>
      </c>
      <c r="D77" s="12" t="str">
        <f t="shared" si="9"/>
        <v>vis</v>
      </c>
      <c r="E77" s="73">
        <f>VLOOKUP(C77,Active!C$21:E$972,3,FALSE)</f>
        <v>4456.0037815247069</v>
      </c>
      <c r="F77" s="3" t="s">
        <v>82</v>
      </c>
      <c r="G77" s="12" t="str">
        <f t="shared" si="10"/>
        <v>57100.6044</v>
      </c>
      <c r="H77" s="10">
        <f t="shared" si="11"/>
        <v>14436</v>
      </c>
      <c r="I77" s="74" t="s">
        <v>363</v>
      </c>
      <c r="J77" s="75" t="s">
        <v>364</v>
      </c>
      <c r="K77" s="74" t="s">
        <v>365</v>
      </c>
      <c r="L77" s="74" t="s">
        <v>366</v>
      </c>
      <c r="M77" s="75" t="s">
        <v>88</v>
      </c>
      <c r="N77" s="75" t="s">
        <v>94</v>
      </c>
      <c r="O77" s="76" t="s">
        <v>113</v>
      </c>
      <c r="P77" s="77" t="s">
        <v>362</v>
      </c>
    </row>
    <row r="78" spans="1:16" x14ac:dyDescent="0.2">
      <c r="B78" s="3"/>
      <c r="F78" s="3"/>
    </row>
    <row r="79" spans="1:16" x14ac:dyDescent="0.2">
      <c r="B79" s="3"/>
      <c r="F79" s="3"/>
    </row>
    <row r="80" spans="1:16" x14ac:dyDescent="0.2">
      <c r="B80" s="3"/>
      <c r="F80" s="3"/>
    </row>
    <row r="81" spans="2:6" x14ac:dyDescent="0.2">
      <c r="B81" s="3"/>
      <c r="F81" s="3"/>
    </row>
    <row r="82" spans="2:6" x14ac:dyDescent="0.2">
      <c r="B82" s="3"/>
      <c r="F82" s="3"/>
    </row>
    <row r="83" spans="2:6" x14ac:dyDescent="0.2">
      <c r="B83" s="3"/>
      <c r="F83" s="3"/>
    </row>
    <row r="84" spans="2:6" x14ac:dyDescent="0.2">
      <c r="B84" s="3"/>
      <c r="F84" s="3"/>
    </row>
    <row r="85" spans="2:6" x14ac:dyDescent="0.2">
      <c r="B85" s="3"/>
      <c r="F85" s="3"/>
    </row>
    <row r="86" spans="2:6" x14ac:dyDescent="0.2">
      <c r="B86" s="3"/>
      <c r="F86" s="3"/>
    </row>
    <row r="87" spans="2:6" x14ac:dyDescent="0.2">
      <c r="B87" s="3"/>
      <c r="F87" s="3"/>
    </row>
    <row r="88" spans="2:6" x14ac:dyDescent="0.2">
      <c r="B88" s="3"/>
      <c r="F88" s="3"/>
    </row>
    <row r="89" spans="2:6" x14ac:dyDescent="0.2">
      <c r="B89" s="3"/>
      <c r="F89" s="3"/>
    </row>
    <row r="90" spans="2:6" x14ac:dyDescent="0.2">
      <c r="B90" s="3"/>
      <c r="F90" s="3"/>
    </row>
    <row r="91" spans="2:6" x14ac:dyDescent="0.2">
      <c r="B91" s="3"/>
      <c r="F91" s="3"/>
    </row>
    <row r="92" spans="2:6" x14ac:dyDescent="0.2">
      <c r="B92" s="3"/>
      <c r="F92" s="3"/>
    </row>
    <row r="93" spans="2:6" x14ac:dyDescent="0.2">
      <c r="B93" s="3"/>
      <c r="F93" s="3"/>
    </row>
    <row r="94" spans="2:6" x14ac:dyDescent="0.2">
      <c r="B94" s="3"/>
      <c r="F94" s="3"/>
    </row>
    <row r="95" spans="2:6" x14ac:dyDescent="0.2">
      <c r="B95" s="3"/>
      <c r="F95" s="3"/>
    </row>
    <row r="96" spans="2:6" x14ac:dyDescent="0.2">
      <c r="B96" s="3"/>
      <c r="F96" s="3"/>
    </row>
    <row r="97" spans="2:6" x14ac:dyDescent="0.2">
      <c r="B97" s="3"/>
      <c r="F97" s="3"/>
    </row>
    <row r="98" spans="2:6" x14ac:dyDescent="0.2">
      <c r="B98" s="3"/>
      <c r="F98" s="3"/>
    </row>
    <row r="99" spans="2:6" x14ac:dyDescent="0.2">
      <c r="B99" s="3"/>
      <c r="F99" s="3"/>
    </row>
    <row r="100" spans="2:6" x14ac:dyDescent="0.2">
      <c r="B100" s="3"/>
      <c r="F100" s="3"/>
    </row>
    <row r="101" spans="2:6" x14ac:dyDescent="0.2">
      <c r="B101" s="3"/>
      <c r="F101" s="3"/>
    </row>
    <row r="102" spans="2:6" x14ac:dyDescent="0.2">
      <c r="B102" s="3"/>
      <c r="F102" s="3"/>
    </row>
    <row r="103" spans="2:6" x14ac:dyDescent="0.2">
      <c r="B103" s="3"/>
      <c r="F103" s="3"/>
    </row>
    <row r="104" spans="2:6" x14ac:dyDescent="0.2">
      <c r="B104" s="3"/>
      <c r="F104" s="3"/>
    </row>
    <row r="105" spans="2:6" x14ac:dyDescent="0.2">
      <c r="B105" s="3"/>
      <c r="F105" s="3"/>
    </row>
    <row r="106" spans="2:6" x14ac:dyDescent="0.2">
      <c r="B106" s="3"/>
      <c r="F106" s="3"/>
    </row>
    <row r="107" spans="2:6" x14ac:dyDescent="0.2">
      <c r="B107" s="3"/>
      <c r="F107" s="3"/>
    </row>
    <row r="108" spans="2:6" x14ac:dyDescent="0.2">
      <c r="B108" s="3"/>
      <c r="F108" s="3"/>
    </row>
    <row r="109" spans="2:6" x14ac:dyDescent="0.2">
      <c r="B109" s="3"/>
      <c r="F109" s="3"/>
    </row>
    <row r="110" spans="2:6" x14ac:dyDescent="0.2">
      <c r="B110" s="3"/>
      <c r="F110" s="3"/>
    </row>
    <row r="111" spans="2:6" x14ac:dyDescent="0.2">
      <c r="B111" s="3"/>
      <c r="F111" s="3"/>
    </row>
    <row r="112" spans="2:6" x14ac:dyDescent="0.2">
      <c r="B112" s="3"/>
      <c r="F112" s="3"/>
    </row>
    <row r="113" spans="2:6" x14ac:dyDescent="0.2">
      <c r="B113" s="3"/>
      <c r="F113" s="3"/>
    </row>
    <row r="114" spans="2:6" x14ac:dyDescent="0.2">
      <c r="B114" s="3"/>
      <c r="F114" s="3"/>
    </row>
    <row r="115" spans="2:6" x14ac:dyDescent="0.2">
      <c r="B115" s="3"/>
      <c r="F115" s="3"/>
    </row>
    <row r="116" spans="2:6" x14ac:dyDescent="0.2">
      <c r="B116" s="3"/>
      <c r="F116" s="3"/>
    </row>
    <row r="117" spans="2:6" x14ac:dyDescent="0.2">
      <c r="B117" s="3"/>
      <c r="F117" s="3"/>
    </row>
    <row r="118" spans="2:6" x14ac:dyDescent="0.2">
      <c r="B118" s="3"/>
      <c r="F118" s="3"/>
    </row>
    <row r="119" spans="2:6" x14ac:dyDescent="0.2">
      <c r="B119" s="3"/>
      <c r="F119" s="3"/>
    </row>
    <row r="120" spans="2:6" x14ac:dyDescent="0.2">
      <c r="B120" s="3"/>
      <c r="F120" s="3"/>
    </row>
    <row r="121" spans="2:6" x14ac:dyDescent="0.2">
      <c r="B121" s="3"/>
      <c r="F121" s="3"/>
    </row>
    <row r="122" spans="2:6" x14ac:dyDescent="0.2">
      <c r="B122" s="3"/>
      <c r="F122" s="3"/>
    </row>
    <row r="123" spans="2:6" x14ac:dyDescent="0.2">
      <c r="B123" s="3"/>
      <c r="F123" s="3"/>
    </row>
    <row r="124" spans="2:6" x14ac:dyDescent="0.2">
      <c r="B124" s="3"/>
      <c r="F124" s="3"/>
    </row>
    <row r="125" spans="2:6" x14ac:dyDescent="0.2">
      <c r="B125" s="3"/>
      <c r="F125" s="3"/>
    </row>
    <row r="126" spans="2:6" x14ac:dyDescent="0.2">
      <c r="B126" s="3"/>
      <c r="F126" s="3"/>
    </row>
    <row r="127" spans="2:6" x14ac:dyDescent="0.2">
      <c r="B127" s="3"/>
      <c r="F127" s="3"/>
    </row>
    <row r="128" spans="2:6" x14ac:dyDescent="0.2">
      <c r="B128" s="3"/>
      <c r="F128" s="3"/>
    </row>
    <row r="129" spans="2:6" x14ac:dyDescent="0.2">
      <c r="B129" s="3"/>
      <c r="F129" s="3"/>
    </row>
    <row r="130" spans="2:6" x14ac:dyDescent="0.2">
      <c r="B130" s="3"/>
      <c r="F130" s="3"/>
    </row>
    <row r="131" spans="2:6" x14ac:dyDescent="0.2">
      <c r="B131" s="3"/>
      <c r="F131" s="3"/>
    </row>
    <row r="132" spans="2:6" x14ac:dyDescent="0.2">
      <c r="B132" s="3"/>
      <c r="F132" s="3"/>
    </row>
    <row r="133" spans="2:6" x14ac:dyDescent="0.2">
      <c r="B133" s="3"/>
      <c r="F133" s="3"/>
    </row>
    <row r="134" spans="2:6" x14ac:dyDescent="0.2">
      <c r="B134" s="3"/>
      <c r="F134" s="3"/>
    </row>
    <row r="135" spans="2:6" x14ac:dyDescent="0.2">
      <c r="B135" s="3"/>
      <c r="F135" s="3"/>
    </row>
    <row r="136" spans="2:6" x14ac:dyDescent="0.2">
      <c r="B136" s="3"/>
      <c r="F136" s="3"/>
    </row>
    <row r="137" spans="2:6" x14ac:dyDescent="0.2">
      <c r="B137" s="3"/>
      <c r="F137" s="3"/>
    </row>
    <row r="138" spans="2:6" x14ac:dyDescent="0.2">
      <c r="B138" s="3"/>
      <c r="F138" s="3"/>
    </row>
    <row r="139" spans="2:6" x14ac:dyDescent="0.2">
      <c r="B139" s="3"/>
      <c r="F139" s="3"/>
    </row>
    <row r="140" spans="2:6" x14ac:dyDescent="0.2">
      <c r="B140" s="3"/>
      <c r="F140" s="3"/>
    </row>
    <row r="141" spans="2:6" x14ac:dyDescent="0.2">
      <c r="B141" s="3"/>
      <c r="F141" s="3"/>
    </row>
    <row r="142" spans="2:6" x14ac:dyDescent="0.2">
      <c r="B142" s="3"/>
      <c r="F142" s="3"/>
    </row>
    <row r="143" spans="2:6" x14ac:dyDescent="0.2">
      <c r="B143" s="3"/>
      <c r="F143" s="3"/>
    </row>
    <row r="144" spans="2:6" x14ac:dyDescent="0.2">
      <c r="B144" s="3"/>
      <c r="F144" s="3"/>
    </row>
    <row r="145" spans="2:6" x14ac:dyDescent="0.2">
      <c r="B145" s="3"/>
      <c r="F145" s="3"/>
    </row>
    <row r="146" spans="2:6" x14ac:dyDescent="0.2">
      <c r="B146" s="3"/>
      <c r="F146" s="3"/>
    </row>
    <row r="147" spans="2:6" x14ac:dyDescent="0.2">
      <c r="B147" s="3"/>
      <c r="F147" s="3"/>
    </row>
    <row r="148" spans="2:6" x14ac:dyDescent="0.2">
      <c r="B148" s="3"/>
      <c r="F148" s="3"/>
    </row>
    <row r="149" spans="2:6" x14ac:dyDescent="0.2">
      <c r="B149" s="3"/>
      <c r="F149" s="3"/>
    </row>
    <row r="150" spans="2:6" x14ac:dyDescent="0.2">
      <c r="B150" s="3"/>
      <c r="F150" s="3"/>
    </row>
    <row r="151" spans="2:6" x14ac:dyDescent="0.2">
      <c r="B151" s="3"/>
      <c r="F151" s="3"/>
    </row>
    <row r="152" spans="2:6" x14ac:dyDescent="0.2">
      <c r="B152" s="3"/>
      <c r="F152" s="3"/>
    </row>
    <row r="153" spans="2:6" x14ac:dyDescent="0.2">
      <c r="B153" s="3"/>
      <c r="F153" s="3"/>
    </row>
    <row r="154" spans="2:6" x14ac:dyDescent="0.2">
      <c r="B154" s="3"/>
      <c r="F154" s="3"/>
    </row>
    <row r="155" spans="2:6" x14ac:dyDescent="0.2">
      <c r="B155" s="3"/>
      <c r="F155" s="3"/>
    </row>
    <row r="156" spans="2:6" x14ac:dyDescent="0.2">
      <c r="B156" s="3"/>
      <c r="F156" s="3"/>
    </row>
    <row r="157" spans="2:6" x14ac:dyDescent="0.2">
      <c r="B157" s="3"/>
      <c r="F157" s="3"/>
    </row>
    <row r="158" spans="2:6" x14ac:dyDescent="0.2">
      <c r="B158" s="3"/>
      <c r="F158" s="3"/>
    </row>
    <row r="159" spans="2:6" x14ac:dyDescent="0.2">
      <c r="B159" s="3"/>
      <c r="F159" s="3"/>
    </row>
    <row r="160" spans="2:6" x14ac:dyDescent="0.2">
      <c r="B160" s="3"/>
      <c r="F160" s="3"/>
    </row>
    <row r="161" spans="2:6" x14ac:dyDescent="0.2">
      <c r="B161" s="3"/>
      <c r="F161" s="3"/>
    </row>
    <row r="162" spans="2:6" x14ac:dyDescent="0.2">
      <c r="B162" s="3"/>
      <c r="F162" s="3"/>
    </row>
    <row r="163" spans="2:6" x14ac:dyDescent="0.2">
      <c r="B163" s="3"/>
      <c r="F163" s="3"/>
    </row>
    <row r="164" spans="2:6" x14ac:dyDescent="0.2">
      <c r="B164" s="3"/>
      <c r="F164" s="3"/>
    </row>
    <row r="165" spans="2:6" x14ac:dyDescent="0.2">
      <c r="B165" s="3"/>
      <c r="F165" s="3"/>
    </row>
    <row r="166" spans="2:6" x14ac:dyDescent="0.2">
      <c r="B166" s="3"/>
      <c r="F166" s="3"/>
    </row>
    <row r="167" spans="2:6" x14ac:dyDescent="0.2">
      <c r="B167" s="3"/>
      <c r="F167" s="3"/>
    </row>
    <row r="168" spans="2:6" x14ac:dyDescent="0.2">
      <c r="B168" s="3"/>
      <c r="F168" s="3"/>
    </row>
    <row r="169" spans="2:6" x14ac:dyDescent="0.2">
      <c r="B169" s="3"/>
      <c r="F169" s="3"/>
    </row>
    <row r="170" spans="2:6" x14ac:dyDescent="0.2">
      <c r="B170" s="3"/>
      <c r="F170" s="3"/>
    </row>
    <row r="171" spans="2:6" x14ac:dyDescent="0.2">
      <c r="B171" s="3"/>
      <c r="F171" s="3"/>
    </row>
    <row r="172" spans="2:6" x14ac:dyDescent="0.2">
      <c r="B172" s="3"/>
      <c r="F172" s="3"/>
    </row>
    <row r="173" spans="2:6" x14ac:dyDescent="0.2">
      <c r="B173" s="3"/>
      <c r="F173" s="3"/>
    </row>
    <row r="174" spans="2:6" x14ac:dyDescent="0.2">
      <c r="B174" s="3"/>
      <c r="F174" s="3"/>
    </row>
    <row r="175" spans="2:6" x14ac:dyDescent="0.2">
      <c r="B175" s="3"/>
      <c r="F175" s="3"/>
    </row>
    <row r="176" spans="2:6" x14ac:dyDescent="0.2">
      <c r="B176" s="3"/>
      <c r="F176" s="3"/>
    </row>
    <row r="177" spans="2:6" x14ac:dyDescent="0.2">
      <c r="B177" s="3"/>
      <c r="F177" s="3"/>
    </row>
    <row r="178" spans="2:6" x14ac:dyDescent="0.2">
      <c r="B178" s="3"/>
      <c r="F178" s="3"/>
    </row>
    <row r="179" spans="2:6" x14ac:dyDescent="0.2">
      <c r="B179" s="3"/>
      <c r="F179" s="3"/>
    </row>
    <row r="180" spans="2:6" x14ac:dyDescent="0.2">
      <c r="B180" s="3"/>
      <c r="F180" s="3"/>
    </row>
    <row r="181" spans="2:6" x14ac:dyDescent="0.2">
      <c r="B181" s="3"/>
      <c r="F181" s="3"/>
    </row>
    <row r="182" spans="2:6" x14ac:dyDescent="0.2">
      <c r="B182" s="3"/>
      <c r="F182" s="3"/>
    </row>
    <row r="183" spans="2:6" x14ac:dyDescent="0.2">
      <c r="B183" s="3"/>
      <c r="F183" s="3"/>
    </row>
    <row r="184" spans="2:6" x14ac:dyDescent="0.2">
      <c r="B184" s="3"/>
      <c r="F184" s="3"/>
    </row>
    <row r="185" spans="2:6" x14ac:dyDescent="0.2">
      <c r="B185" s="3"/>
      <c r="F185" s="3"/>
    </row>
    <row r="186" spans="2:6" x14ac:dyDescent="0.2">
      <c r="B186" s="3"/>
      <c r="F186" s="3"/>
    </row>
    <row r="187" spans="2:6" x14ac:dyDescent="0.2">
      <c r="B187" s="3"/>
      <c r="F187" s="3"/>
    </row>
    <row r="188" spans="2:6" x14ac:dyDescent="0.2">
      <c r="B188" s="3"/>
      <c r="F188" s="3"/>
    </row>
    <row r="189" spans="2:6" x14ac:dyDescent="0.2">
      <c r="B189" s="3"/>
      <c r="F189" s="3"/>
    </row>
    <row r="190" spans="2:6" x14ac:dyDescent="0.2">
      <c r="B190" s="3"/>
      <c r="F190" s="3"/>
    </row>
    <row r="191" spans="2:6" x14ac:dyDescent="0.2">
      <c r="B191" s="3"/>
      <c r="F191" s="3"/>
    </row>
    <row r="192" spans="2:6" x14ac:dyDescent="0.2">
      <c r="B192" s="3"/>
      <c r="F192" s="3"/>
    </row>
    <row r="193" spans="2:6" x14ac:dyDescent="0.2">
      <c r="B193" s="3"/>
      <c r="F193" s="3"/>
    </row>
    <row r="194" spans="2:6" x14ac:dyDescent="0.2">
      <c r="B194" s="3"/>
      <c r="F194" s="3"/>
    </row>
    <row r="195" spans="2:6" x14ac:dyDescent="0.2">
      <c r="B195" s="3"/>
      <c r="F195" s="3"/>
    </row>
    <row r="196" spans="2:6" x14ac:dyDescent="0.2">
      <c r="B196" s="3"/>
      <c r="F196" s="3"/>
    </row>
    <row r="197" spans="2:6" x14ac:dyDescent="0.2">
      <c r="B197" s="3"/>
      <c r="F197" s="3"/>
    </row>
    <row r="198" spans="2:6" x14ac:dyDescent="0.2">
      <c r="B198" s="3"/>
      <c r="F198" s="3"/>
    </row>
    <row r="199" spans="2:6" x14ac:dyDescent="0.2">
      <c r="B199" s="3"/>
      <c r="F199" s="3"/>
    </row>
    <row r="200" spans="2:6" x14ac:dyDescent="0.2">
      <c r="B200" s="3"/>
      <c r="F200" s="3"/>
    </row>
    <row r="201" spans="2:6" x14ac:dyDescent="0.2">
      <c r="B201" s="3"/>
      <c r="F201" s="3"/>
    </row>
    <row r="202" spans="2:6" x14ac:dyDescent="0.2">
      <c r="B202" s="3"/>
      <c r="F202" s="3"/>
    </row>
    <row r="203" spans="2:6" x14ac:dyDescent="0.2">
      <c r="B203" s="3"/>
      <c r="F203" s="3"/>
    </row>
    <row r="204" spans="2:6" x14ac:dyDescent="0.2">
      <c r="B204" s="3"/>
      <c r="F204" s="3"/>
    </row>
    <row r="205" spans="2:6" x14ac:dyDescent="0.2">
      <c r="B205" s="3"/>
      <c r="F205" s="3"/>
    </row>
    <row r="206" spans="2:6" x14ac:dyDescent="0.2">
      <c r="B206" s="3"/>
      <c r="F206" s="3"/>
    </row>
    <row r="207" spans="2:6" x14ac:dyDescent="0.2">
      <c r="B207" s="3"/>
      <c r="F207" s="3"/>
    </row>
    <row r="208" spans="2:6" x14ac:dyDescent="0.2">
      <c r="B208" s="3"/>
      <c r="F208" s="3"/>
    </row>
    <row r="209" spans="2:6" x14ac:dyDescent="0.2">
      <c r="B209" s="3"/>
      <c r="F209" s="3"/>
    </row>
    <row r="210" spans="2:6" x14ac:dyDescent="0.2">
      <c r="B210" s="3"/>
      <c r="F210" s="3"/>
    </row>
    <row r="211" spans="2:6" x14ac:dyDescent="0.2">
      <c r="B211" s="3"/>
      <c r="F211" s="3"/>
    </row>
    <row r="212" spans="2:6" x14ac:dyDescent="0.2">
      <c r="B212" s="3"/>
      <c r="F212" s="3"/>
    </row>
    <row r="213" spans="2:6" x14ac:dyDescent="0.2">
      <c r="B213" s="3"/>
      <c r="F213" s="3"/>
    </row>
    <row r="214" spans="2:6" x14ac:dyDescent="0.2">
      <c r="B214" s="3"/>
      <c r="F214" s="3"/>
    </row>
    <row r="215" spans="2:6" x14ac:dyDescent="0.2">
      <c r="B215" s="3"/>
      <c r="F215" s="3"/>
    </row>
    <row r="216" spans="2:6" x14ac:dyDescent="0.2">
      <c r="B216" s="3"/>
      <c r="F216" s="3"/>
    </row>
    <row r="217" spans="2:6" x14ac:dyDescent="0.2">
      <c r="B217" s="3"/>
      <c r="F217" s="3"/>
    </row>
    <row r="218" spans="2:6" x14ac:dyDescent="0.2">
      <c r="B218" s="3"/>
      <c r="F218" s="3"/>
    </row>
    <row r="219" spans="2:6" x14ac:dyDescent="0.2">
      <c r="B219" s="3"/>
      <c r="F219" s="3"/>
    </row>
    <row r="220" spans="2:6" x14ac:dyDescent="0.2">
      <c r="B220" s="3"/>
      <c r="F220" s="3"/>
    </row>
    <row r="221" spans="2:6" x14ac:dyDescent="0.2">
      <c r="B221" s="3"/>
      <c r="F221" s="3"/>
    </row>
    <row r="222" spans="2:6" x14ac:dyDescent="0.2">
      <c r="B222" s="3"/>
      <c r="F222" s="3"/>
    </row>
    <row r="223" spans="2:6" x14ac:dyDescent="0.2">
      <c r="B223" s="3"/>
      <c r="F223" s="3"/>
    </row>
    <row r="224" spans="2:6" x14ac:dyDescent="0.2">
      <c r="B224" s="3"/>
      <c r="F224" s="3"/>
    </row>
    <row r="225" spans="2:6" x14ac:dyDescent="0.2">
      <c r="B225" s="3"/>
      <c r="F225" s="3"/>
    </row>
    <row r="226" spans="2:6" x14ac:dyDescent="0.2">
      <c r="B226" s="3"/>
      <c r="F226" s="3"/>
    </row>
    <row r="227" spans="2:6" x14ac:dyDescent="0.2">
      <c r="B227" s="3"/>
      <c r="F227" s="3"/>
    </row>
    <row r="228" spans="2:6" x14ac:dyDescent="0.2">
      <c r="B228" s="3"/>
      <c r="F228" s="3"/>
    </row>
    <row r="229" spans="2:6" x14ac:dyDescent="0.2">
      <c r="B229" s="3"/>
      <c r="F229" s="3"/>
    </row>
    <row r="230" spans="2:6" x14ac:dyDescent="0.2">
      <c r="B230" s="3"/>
      <c r="F230" s="3"/>
    </row>
    <row r="231" spans="2:6" x14ac:dyDescent="0.2">
      <c r="B231" s="3"/>
      <c r="F231" s="3"/>
    </row>
    <row r="232" spans="2:6" x14ac:dyDescent="0.2">
      <c r="B232" s="3"/>
      <c r="F232" s="3"/>
    </row>
    <row r="233" spans="2:6" x14ac:dyDescent="0.2">
      <c r="B233" s="3"/>
      <c r="F233" s="3"/>
    </row>
    <row r="234" spans="2:6" x14ac:dyDescent="0.2">
      <c r="B234" s="3"/>
      <c r="F234" s="3"/>
    </row>
    <row r="235" spans="2:6" x14ac:dyDescent="0.2">
      <c r="B235" s="3"/>
      <c r="F235" s="3"/>
    </row>
    <row r="236" spans="2:6" x14ac:dyDescent="0.2">
      <c r="B236" s="3"/>
      <c r="F236" s="3"/>
    </row>
    <row r="237" spans="2:6" x14ac:dyDescent="0.2">
      <c r="B237" s="3"/>
      <c r="F237" s="3"/>
    </row>
    <row r="238" spans="2:6" x14ac:dyDescent="0.2">
      <c r="B238" s="3"/>
      <c r="F238" s="3"/>
    </row>
    <row r="239" spans="2:6" x14ac:dyDescent="0.2">
      <c r="B239" s="3"/>
      <c r="F239" s="3"/>
    </row>
    <row r="240" spans="2:6" x14ac:dyDescent="0.2">
      <c r="B240" s="3"/>
      <c r="F240" s="3"/>
    </row>
    <row r="241" spans="2:6" x14ac:dyDescent="0.2">
      <c r="B241" s="3"/>
      <c r="F241" s="3"/>
    </row>
    <row r="242" spans="2:6" x14ac:dyDescent="0.2">
      <c r="B242" s="3"/>
      <c r="F242" s="3"/>
    </row>
    <row r="243" spans="2:6" x14ac:dyDescent="0.2">
      <c r="B243" s="3"/>
      <c r="F243" s="3"/>
    </row>
    <row r="244" spans="2:6" x14ac:dyDescent="0.2">
      <c r="B244" s="3"/>
      <c r="F244" s="3"/>
    </row>
    <row r="245" spans="2:6" x14ac:dyDescent="0.2">
      <c r="B245" s="3"/>
      <c r="F245" s="3"/>
    </row>
    <row r="246" spans="2:6" x14ac:dyDescent="0.2">
      <c r="B246" s="3"/>
      <c r="F246" s="3"/>
    </row>
    <row r="247" spans="2:6" x14ac:dyDescent="0.2">
      <c r="B247" s="3"/>
      <c r="F247" s="3"/>
    </row>
    <row r="248" spans="2:6" x14ac:dyDescent="0.2">
      <c r="B248" s="3"/>
      <c r="F248" s="3"/>
    </row>
    <row r="249" spans="2:6" x14ac:dyDescent="0.2">
      <c r="B249" s="3"/>
      <c r="F249" s="3"/>
    </row>
    <row r="250" spans="2:6" x14ac:dyDescent="0.2">
      <c r="B250" s="3"/>
      <c r="F250" s="3"/>
    </row>
    <row r="251" spans="2:6" x14ac:dyDescent="0.2">
      <c r="B251" s="3"/>
      <c r="F251" s="3"/>
    </row>
    <row r="252" spans="2:6" x14ac:dyDescent="0.2">
      <c r="B252" s="3"/>
      <c r="F252" s="3"/>
    </row>
    <row r="253" spans="2:6" x14ac:dyDescent="0.2">
      <c r="B253" s="3"/>
      <c r="F253" s="3"/>
    </row>
    <row r="254" spans="2:6" x14ac:dyDescent="0.2">
      <c r="B254" s="3"/>
      <c r="F254" s="3"/>
    </row>
    <row r="255" spans="2:6" x14ac:dyDescent="0.2">
      <c r="B255" s="3"/>
      <c r="F255" s="3"/>
    </row>
    <row r="256" spans="2:6" x14ac:dyDescent="0.2">
      <c r="B256" s="3"/>
      <c r="F256" s="3"/>
    </row>
    <row r="257" spans="2:6" x14ac:dyDescent="0.2">
      <c r="B257" s="3"/>
      <c r="F257" s="3"/>
    </row>
    <row r="258" spans="2:6" x14ac:dyDescent="0.2">
      <c r="B258" s="3"/>
      <c r="F258" s="3"/>
    </row>
    <row r="259" spans="2:6" x14ac:dyDescent="0.2">
      <c r="B259" s="3"/>
      <c r="F259" s="3"/>
    </row>
    <row r="260" spans="2:6" x14ac:dyDescent="0.2">
      <c r="B260" s="3"/>
      <c r="F260" s="3"/>
    </row>
    <row r="261" spans="2:6" x14ac:dyDescent="0.2">
      <c r="B261" s="3"/>
      <c r="F261" s="3"/>
    </row>
    <row r="262" spans="2:6" x14ac:dyDescent="0.2">
      <c r="B262" s="3"/>
      <c r="F262" s="3"/>
    </row>
    <row r="263" spans="2:6" x14ac:dyDescent="0.2">
      <c r="B263" s="3"/>
      <c r="F263" s="3"/>
    </row>
    <row r="264" spans="2:6" x14ac:dyDescent="0.2">
      <c r="B264" s="3"/>
      <c r="F264" s="3"/>
    </row>
    <row r="265" spans="2:6" x14ac:dyDescent="0.2">
      <c r="B265" s="3"/>
      <c r="F265" s="3"/>
    </row>
    <row r="266" spans="2:6" x14ac:dyDescent="0.2">
      <c r="B266" s="3"/>
      <c r="F266" s="3"/>
    </row>
    <row r="267" spans="2:6" x14ac:dyDescent="0.2">
      <c r="B267" s="3"/>
      <c r="F267" s="3"/>
    </row>
    <row r="268" spans="2:6" x14ac:dyDescent="0.2">
      <c r="B268" s="3"/>
      <c r="F268" s="3"/>
    </row>
    <row r="269" spans="2:6" x14ac:dyDescent="0.2">
      <c r="B269" s="3"/>
      <c r="F269" s="3"/>
    </row>
    <row r="270" spans="2:6" x14ac:dyDescent="0.2">
      <c r="B270" s="3"/>
      <c r="F270" s="3"/>
    </row>
    <row r="271" spans="2:6" x14ac:dyDescent="0.2">
      <c r="B271" s="3"/>
      <c r="F271" s="3"/>
    </row>
    <row r="272" spans="2:6" x14ac:dyDescent="0.2">
      <c r="B272" s="3"/>
      <c r="F272" s="3"/>
    </row>
    <row r="273" spans="2:6" x14ac:dyDescent="0.2">
      <c r="B273" s="3"/>
      <c r="F273" s="3"/>
    </row>
    <row r="274" spans="2:6" x14ac:dyDescent="0.2">
      <c r="B274" s="3"/>
      <c r="F274" s="3"/>
    </row>
    <row r="275" spans="2:6" x14ac:dyDescent="0.2">
      <c r="B275" s="3"/>
      <c r="F275" s="3"/>
    </row>
    <row r="276" spans="2:6" x14ac:dyDescent="0.2">
      <c r="B276" s="3"/>
      <c r="F276" s="3"/>
    </row>
    <row r="277" spans="2:6" x14ac:dyDescent="0.2">
      <c r="B277" s="3"/>
      <c r="F277" s="3"/>
    </row>
    <row r="278" spans="2:6" x14ac:dyDescent="0.2">
      <c r="B278" s="3"/>
      <c r="F278" s="3"/>
    </row>
    <row r="279" spans="2:6" x14ac:dyDescent="0.2">
      <c r="B279" s="3"/>
      <c r="F279" s="3"/>
    </row>
    <row r="280" spans="2:6" x14ac:dyDescent="0.2">
      <c r="B280" s="3"/>
      <c r="F280" s="3"/>
    </row>
    <row r="281" spans="2:6" x14ac:dyDescent="0.2">
      <c r="B281" s="3"/>
      <c r="F281" s="3"/>
    </row>
    <row r="282" spans="2:6" x14ac:dyDescent="0.2">
      <c r="B282" s="3"/>
      <c r="F282" s="3"/>
    </row>
    <row r="283" spans="2:6" x14ac:dyDescent="0.2">
      <c r="B283" s="3"/>
      <c r="F283" s="3"/>
    </row>
    <row r="284" spans="2:6" x14ac:dyDescent="0.2">
      <c r="B284" s="3"/>
      <c r="F284" s="3"/>
    </row>
    <row r="285" spans="2:6" x14ac:dyDescent="0.2">
      <c r="B285" s="3"/>
      <c r="F285" s="3"/>
    </row>
    <row r="286" spans="2:6" x14ac:dyDescent="0.2">
      <c r="B286" s="3"/>
      <c r="F286" s="3"/>
    </row>
    <row r="287" spans="2:6" x14ac:dyDescent="0.2">
      <c r="B287" s="3"/>
      <c r="F287" s="3"/>
    </row>
    <row r="288" spans="2:6" x14ac:dyDescent="0.2">
      <c r="B288" s="3"/>
      <c r="F288" s="3"/>
    </row>
    <row r="289" spans="2:6" x14ac:dyDescent="0.2">
      <c r="B289" s="3"/>
      <c r="F289" s="3"/>
    </row>
    <row r="290" spans="2:6" x14ac:dyDescent="0.2">
      <c r="B290" s="3"/>
      <c r="F290" s="3"/>
    </row>
    <row r="291" spans="2:6" x14ac:dyDescent="0.2">
      <c r="B291" s="3"/>
      <c r="F291" s="3"/>
    </row>
    <row r="292" spans="2:6" x14ac:dyDescent="0.2">
      <c r="B292" s="3"/>
      <c r="F292" s="3"/>
    </row>
    <row r="293" spans="2:6" x14ac:dyDescent="0.2">
      <c r="B293" s="3"/>
      <c r="F293" s="3"/>
    </row>
    <row r="294" spans="2:6" x14ac:dyDescent="0.2">
      <c r="B294" s="3"/>
      <c r="F294" s="3"/>
    </row>
    <row r="295" spans="2:6" x14ac:dyDescent="0.2">
      <c r="B295" s="3"/>
      <c r="F295" s="3"/>
    </row>
    <row r="296" spans="2:6" x14ac:dyDescent="0.2">
      <c r="B296" s="3"/>
      <c r="F296" s="3"/>
    </row>
    <row r="297" spans="2:6" x14ac:dyDescent="0.2">
      <c r="B297" s="3"/>
      <c r="F297" s="3"/>
    </row>
    <row r="298" spans="2:6" x14ac:dyDescent="0.2">
      <c r="B298" s="3"/>
      <c r="F298" s="3"/>
    </row>
    <row r="299" spans="2:6" x14ac:dyDescent="0.2">
      <c r="B299" s="3"/>
      <c r="F299" s="3"/>
    </row>
    <row r="300" spans="2:6" x14ac:dyDescent="0.2">
      <c r="B300" s="3"/>
      <c r="F300" s="3"/>
    </row>
    <row r="301" spans="2:6" x14ac:dyDescent="0.2">
      <c r="B301" s="3"/>
      <c r="F301" s="3"/>
    </row>
    <row r="302" spans="2:6" x14ac:dyDescent="0.2">
      <c r="B302" s="3"/>
      <c r="F302" s="3"/>
    </row>
    <row r="303" spans="2:6" x14ac:dyDescent="0.2">
      <c r="B303" s="3"/>
      <c r="F303" s="3"/>
    </row>
    <row r="304" spans="2:6" x14ac:dyDescent="0.2">
      <c r="B304" s="3"/>
      <c r="F304" s="3"/>
    </row>
    <row r="305" spans="2:6" x14ac:dyDescent="0.2">
      <c r="B305" s="3"/>
      <c r="F305" s="3"/>
    </row>
    <row r="306" spans="2:6" x14ac:dyDescent="0.2">
      <c r="B306" s="3"/>
      <c r="F306" s="3"/>
    </row>
    <row r="307" spans="2:6" x14ac:dyDescent="0.2">
      <c r="B307" s="3"/>
      <c r="F307" s="3"/>
    </row>
    <row r="308" spans="2:6" x14ac:dyDescent="0.2">
      <c r="B308" s="3"/>
      <c r="F308" s="3"/>
    </row>
    <row r="309" spans="2:6" x14ac:dyDescent="0.2">
      <c r="B309" s="3"/>
      <c r="F309" s="3"/>
    </row>
    <row r="310" spans="2:6" x14ac:dyDescent="0.2">
      <c r="B310" s="3"/>
      <c r="F310" s="3"/>
    </row>
    <row r="311" spans="2:6" x14ac:dyDescent="0.2">
      <c r="B311" s="3"/>
      <c r="F311" s="3"/>
    </row>
    <row r="312" spans="2:6" x14ac:dyDescent="0.2">
      <c r="B312" s="3"/>
      <c r="F312" s="3"/>
    </row>
    <row r="313" spans="2:6" x14ac:dyDescent="0.2">
      <c r="B313" s="3"/>
      <c r="F313" s="3"/>
    </row>
    <row r="314" spans="2:6" x14ac:dyDescent="0.2">
      <c r="B314" s="3"/>
      <c r="F314" s="3"/>
    </row>
    <row r="315" spans="2:6" x14ac:dyDescent="0.2">
      <c r="B315" s="3"/>
      <c r="F315" s="3"/>
    </row>
    <row r="316" spans="2:6" x14ac:dyDescent="0.2">
      <c r="B316" s="3"/>
      <c r="F316" s="3"/>
    </row>
    <row r="317" spans="2:6" x14ac:dyDescent="0.2">
      <c r="B317" s="3"/>
      <c r="F317" s="3"/>
    </row>
    <row r="318" spans="2:6" x14ac:dyDescent="0.2">
      <c r="B318" s="3"/>
      <c r="F318" s="3"/>
    </row>
    <row r="319" spans="2:6" x14ac:dyDescent="0.2">
      <c r="B319" s="3"/>
      <c r="F319" s="3"/>
    </row>
    <row r="320" spans="2:6" x14ac:dyDescent="0.2">
      <c r="B320" s="3"/>
      <c r="F320" s="3"/>
    </row>
    <row r="321" spans="2:6" x14ac:dyDescent="0.2">
      <c r="B321" s="3"/>
      <c r="F321" s="3"/>
    </row>
    <row r="322" spans="2:6" x14ac:dyDescent="0.2">
      <c r="B322" s="3"/>
      <c r="F322" s="3"/>
    </row>
    <row r="323" spans="2:6" x14ac:dyDescent="0.2">
      <c r="B323" s="3"/>
      <c r="F323" s="3"/>
    </row>
    <row r="324" spans="2:6" x14ac:dyDescent="0.2">
      <c r="B324" s="3"/>
      <c r="F324" s="3"/>
    </row>
    <row r="325" spans="2:6" x14ac:dyDescent="0.2">
      <c r="B325" s="3"/>
      <c r="F325" s="3"/>
    </row>
    <row r="326" spans="2:6" x14ac:dyDescent="0.2">
      <c r="B326" s="3"/>
      <c r="F326" s="3"/>
    </row>
    <row r="327" spans="2:6" x14ac:dyDescent="0.2">
      <c r="B327" s="3"/>
      <c r="F327" s="3"/>
    </row>
    <row r="328" spans="2:6" x14ac:dyDescent="0.2">
      <c r="B328" s="3"/>
      <c r="F328" s="3"/>
    </row>
    <row r="329" spans="2:6" x14ac:dyDescent="0.2">
      <c r="B329" s="3"/>
      <c r="F329" s="3"/>
    </row>
    <row r="330" spans="2:6" x14ac:dyDescent="0.2">
      <c r="B330" s="3"/>
      <c r="F330" s="3"/>
    </row>
    <row r="331" spans="2:6" x14ac:dyDescent="0.2">
      <c r="B331" s="3"/>
      <c r="F331" s="3"/>
    </row>
    <row r="332" spans="2:6" x14ac:dyDescent="0.2">
      <c r="B332" s="3"/>
      <c r="F332" s="3"/>
    </row>
    <row r="333" spans="2:6" x14ac:dyDescent="0.2">
      <c r="B333" s="3"/>
      <c r="F333" s="3"/>
    </row>
    <row r="334" spans="2:6" x14ac:dyDescent="0.2">
      <c r="B334" s="3"/>
      <c r="F334" s="3"/>
    </row>
    <row r="335" spans="2:6" x14ac:dyDescent="0.2">
      <c r="B335" s="3"/>
      <c r="F335" s="3"/>
    </row>
    <row r="336" spans="2:6" x14ac:dyDescent="0.2">
      <c r="B336" s="3"/>
      <c r="F336" s="3"/>
    </row>
    <row r="337" spans="2:6" x14ac:dyDescent="0.2">
      <c r="B337" s="3"/>
      <c r="F337" s="3"/>
    </row>
    <row r="338" spans="2:6" x14ac:dyDescent="0.2">
      <c r="B338" s="3"/>
      <c r="F338" s="3"/>
    </row>
    <row r="339" spans="2:6" x14ac:dyDescent="0.2">
      <c r="B339" s="3"/>
      <c r="F339" s="3"/>
    </row>
    <row r="340" spans="2:6" x14ac:dyDescent="0.2">
      <c r="B340" s="3"/>
      <c r="F340" s="3"/>
    </row>
    <row r="341" spans="2:6" x14ac:dyDescent="0.2">
      <c r="B341" s="3"/>
      <c r="F341" s="3"/>
    </row>
    <row r="342" spans="2:6" x14ac:dyDescent="0.2">
      <c r="B342" s="3"/>
      <c r="F342" s="3"/>
    </row>
    <row r="343" spans="2:6" x14ac:dyDescent="0.2">
      <c r="B343" s="3"/>
      <c r="F343" s="3"/>
    </row>
    <row r="344" spans="2:6" x14ac:dyDescent="0.2">
      <c r="B344" s="3"/>
      <c r="F344" s="3"/>
    </row>
    <row r="345" spans="2:6" x14ac:dyDescent="0.2">
      <c r="B345" s="3"/>
      <c r="F345" s="3"/>
    </row>
    <row r="346" spans="2:6" x14ac:dyDescent="0.2">
      <c r="B346" s="3"/>
      <c r="F346" s="3"/>
    </row>
    <row r="347" spans="2:6" x14ac:dyDescent="0.2">
      <c r="B347" s="3"/>
      <c r="F347" s="3"/>
    </row>
    <row r="348" spans="2:6" x14ac:dyDescent="0.2">
      <c r="B348" s="3"/>
      <c r="F348" s="3"/>
    </row>
    <row r="349" spans="2:6" x14ac:dyDescent="0.2">
      <c r="B349" s="3"/>
      <c r="F349" s="3"/>
    </row>
    <row r="350" spans="2:6" x14ac:dyDescent="0.2">
      <c r="B350" s="3"/>
      <c r="F350" s="3"/>
    </row>
    <row r="351" spans="2:6" x14ac:dyDescent="0.2">
      <c r="B351" s="3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  <row r="751" spans="2:6" x14ac:dyDescent="0.2">
      <c r="B751" s="3"/>
      <c r="F751" s="3"/>
    </row>
    <row r="752" spans="2:6" x14ac:dyDescent="0.2">
      <c r="B752" s="3"/>
      <c r="F752" s="3"/>
    </row>
    <row r="753" spans="2:6" x14ac:dyDescent="0.2">
      <c r="B753" s="3"/>
      <c r="F753" s="3"/>
    </row>
    <row r="754" spans="2:6" x14ac:dyDescent="0.2">
      <c r="B754" s="3"/>
      <c r="F754" s="3"/>
    </row>
    <row r="755" spans="2:6" x14ac:dyDescent="0.2">
      <c r="B755" s="3"/>
      <c r="F755" s="3"/>
    </row>
    <row r="756" spans="2:6" x14ac:dyDescent="0.2">
      <c r="B756" s="3"/>
      <c r="F756" s="3"/>
    </row>
    <row r="757" spans="2:6" x14ac:dyDescent="0.2">
      <c r="B757" s="3"/>
      <c r="F757" s="3"/>
    </row>
    <row r="758" spans="2:6" x14ac:dyDescent="0.2">
      <c r="B758" s="3"/>
      <c r="F758" s="3"/>
    </row>
    <row r="759" spans="2:6" x14ac:dyDescent="0.2">
      <c r="B759" s="3"/>
      <c r="F759" s="3"/>
    </row>
    <row r="760" spans="2:6" x14ac:dyDescent="0.2">
      <c r="B760" s="3"/>
      <c r="F760" s="3"/>
    </row>
    <row r="761" spans="2:6" x14ac:dyDescent="0.2">
      <c r="B761" s="3"/>
      <c r="F761" s="3"/>
    </row>
    <row r="762" spans="2:6" x14ac:dyDescent="0.2">
      <c r="B762" s="3"/>
      <c r="F762" s="3"/>
    </row>
    <row r="763" spans="2:6" x14ac:dyDescent="0.2">
      <c r="B763" s="3"/>
      <c r="F763" s="3"/>
    </row>
    <row r="764" spans="2:6" x14ac:dyDescent="0.2">
      <c r="B764" s="3"/>
      <c r="F764" s="3"/>
    </row>
    <row r="765" spans="2:6" x14ac:dyDescent="0.2">
      <c r="B765" s="3"/>
      <c r="F765" s="3"/>
    </row>
    <row r="766" spans="2:6" x14ac:dyDescent="0.2">
      <c r="B766" s="3"/>
      <c r="F766" s="3"/>
    </row>
    <row r="767" spans="2:6" x14ac:dyDescent="0.2">
      <c r="B767" s="3"/>
      <c r="F767" s="3"/>
    </row>
    <row r="768" spans="2:6" x14ac:dyDescent="0.2">
      <c r="B768" s="3"/>
      <c r="F768" s="3"/>
    </row>
    <row r="769" spans="2:6" x14ac:dyDescent="0.2">
      <c r="B769" s="3"/>
      <c r="F769" s="3"/>
    </row>
    <row r="770" spans="2:6" x14ac:dyDescent="0.2">
      <c r="B770" s="3"/>
      <c r="F770" s="3"/>
    </row>
    <row r="771" spans="2:6" x14ac:dyDescent="0.2">
      <c r="B771" s="3"/>
      <c r="F771" s="3"/>
    </row>
    <row r="772" spans="2:6" x14ac:dyDescent="0.2">
      <c r="B772" s="3"/>
      <c r="F772" s="3"/>
    </row>
    <row r="773" spans="2:6" x14ac:dyDescent="0.2">
      <c r="B773" s="3"/>
      <c r="F773" s="3"/>
    </row>
    <row r="774" spans="2:6" x14ac:dyDescent="0.2">
      <c r="B774" s="3"/>
      <c r="F774" s="3"/>
    </row>
    <row r="775" spans="2:6" x14ac:dyDescent="0.2">
      <c r="B775" s="3"/>
      <c r="F775" s="3"/>
    </row>
    <row r="776" spans="2:6" x14ac:dyDescent="0.2">
      <c r="B776" s="3"/>
      <c r="F776" s="3"/>
    </row>
    <row r="777" spans="2:6" x14ac:dyDescent="0.2">
      <c r="B777" s="3"/>
      <c r="F777" s="3"/>
    </row>
    <row r="778" spans="2:6" x14ac:dyDescent="0.2">
      <c r="B778" s="3"/>
      <c r="F778" s="3"/>
    </row>
    <row r="779" spans="2:6" x14ac:dyDescent="0.2">
      <c r="B779" s="3"/>
      <c r="F779" s="3"/>
    </row>
    <row r="780" spans="2:6" x14ac:dyDescent="0.2">
      <c r="B780" s="3"/>
      <c r="F780" s="3"/>
    </row>
    <row r="781" spans="2:6" x14ac:dyDescent="0.2">
      <c r="B781" s="3"/>
      <c r="F781" s="3"/>
    </row>
    <row r="782" spans="2:6" x14ac:dyDescent="0.2">
      <c r="B782" s="3"/>
      <c r="F782" s="3"/>
    </row>
    <row r="783" spans="2:6" x14ac:dyDescent="0.2">
      <c r="B783" s="3"/>
      <c r="F783" s="3"/>
    </row>
    <row r="784" spans="2:6" x14ac:dyDescent="0.2">
      <c r="B784" s="3"/>
      <c r="F784" s="3"/>
    </row>
    <row r="785" spans="2:6" x14ac:dyDescent="0.2">
      <c r="B785" s="3"/>
      <c r="F785" s="3"/>
    </row>
    <row r="786" spans="2:6" x14ac:dyDescent="0.2">
      <c r="B786" s="3"/>
      <c r="F786" s="3"/>
    </row>
    <row r="787" spans="2:6" x14ac:dyDescent="0.2">
      <c r="B787" s="3"/>
      <c r="F787" s="3"/>
    </row>
    <row r="788" spans="2:6" x14ac:dyDescent="0.2">
      <c r="B788" s="3"/>
      <c r="F788" s="3"/>
    </row>
    <row r="789" spans="2:6" x14ac:dyDescent="0.2">
      <c r="B789" s="3"/>
      <c r="F789" s="3"/>
    </row>
    <row r="790" spans="2:6" x14ac:dyDescent="0.2">
      <c r="B790" s="3"/>
      <c r="F790" s="3"/>
    </row>
    <row r="791" spans="2:6" x14ac:dyDescent="0.2">
      <c r="B791" s="3"/>
      <c r="F791" s="3"/>
    </row>
    <row r="792" spans="2:6" x14ac:dyDescent="0.2">
      <c r="B792" s="3"/>
      <c r="F792" s="3"/>
    </row>
    <row r="793" spans="2:6" x14ac:dyDescent="0.2">
      <c r="B793" s="3"/>
      <c r="F793" s="3"/>
    </row>
    <row r="794" spans="2:6" x14ac:dyDescent="0.2">
      <c r="B794" s="3"/>
      <c r="F794" s="3"/>
    </row>
    <row r="795" spans="2:6" x14ac:dyDescent="0.2">
      <c r="B795" s="3"/>
      <c r="F795" s="3"/>
    </row>
    <row r="796" spans="2:6" x14ac:dyDescent="0.2">
      <c r="B796" s="3"/>
      <c r="F796" s="3"/>
    </row>
    <row r="797" spans="2:6" x14ac:dyDescent="0.2">
      <c r="B797" s="3"/>
      <c r="F797" s="3"/>
    </row>
    <row r="798" spans="2:6" x14ac:dyDescent="0.2">
      <c r="B798" s="3"/>
      <c r="F798" s="3"/>
    </row>
    <row r="799" spans="2:6" x14ac:dyDescent="0.2">
      <c r="B799" s="3"/>
      <c r="F799" s="3"/>
    </row>
  </sheetData>
  <phoneticPr fontId="8" type="noConversion"/>
  <hyperlinks>
    <hyperlink ref="A3" r:id="rId1" xr:uid="{00000000-0004-0000-0100-000000000000}"/>
    <hyperlink ref="P11" r:id="rId2" display="http://www.konkoly.hu/cgi-bin/IBVS?5494" xr:uid="{00000000-0004-0000-0100-000001000000}"/>
    <hyperlink ref="P12" r:id="rId3" display="http://www.bav-astro.de/sfs/BAVM_link.php?BAVMnr=201" xr:uid="{00000000-0004-0000-0100-000002000000}"/>
    <hyperlink ref="P13" r:id="rId4" display="http://www.bav-astro.de/sfs/BAVM_link.php?BAVMnr=209" xr:uid="{00000000-0004-0000-0100-000003000000}"/>
    <hyperlink ref="P54" r:id="rId5" display="http://var.astro.cz/oejv/issues/oejv0094.pdf" xr:uid="{00000000-0004-0000-0100-000004000000}"/>
    <hyperlink ref="P14" r:id="rId6" display="http://www.bav-astro.de/sfs/BAVM_link.php?BAVMnr=209" xr:uid="{00000000-0004-0000-0100-000005000000}"/>
    <hyperlink ref="P15" r:id="rId7" display="http://www.bav-astro.de/sfs/BAVM_link.php?BAVMnr=209" xr:uid="{00000000-0004-0000-0100-000006000000}"/>
    <hyperlink ref="P16" r:id="rId8" display="http://www.bav-astro.de/sfs/BAVM_link.php?BAVMnr=209" xr:uid="{00000000-0004-0000-0100-000007000000}"/>
    <hyperlink ref="P55" r:id="rId9" display="http://var.astro.cz/oejv/issues/oejv0162.pdf" xr:uid="{00000000-0004-0000-0100-000008000000}"/>
    <hyperlink ref="P17" r:id="rId10" display="http://www.konkoly.hu/cgi-bin/IBVS?5894" xr:uid="{00000000-0004-0000-0100-000009000000}"/>
    <hyperlink ref="P18" r:id="rId11" display="http://www.konkoly.hu/cgi-bin/IBVS?5894" xr:uid="{00000000-0004-0000-0100-00000A000000}"/>
    <hyperlink ref="P19" r:id="rId12" display="http://www.konkoly.hu/cgi-bin/IBVS?5945" xr:uid="{00000000-0004-0000-0100-00000B000000}"/>
    <hyperlink ref="P20" r:id="rId13" display="http://www.konkoly.hu/cgi-bin/IBVS?5966" xr:uid="{00000000-0004-0000-0100-00000C000000}"/>
    <hyperlink ref="P21" r:id="rId14" display="http://www.konkoly.hu/cgi-bin/IBVS?5965" xr:uid="{00000000-0004-0000-0100-00000D000000}"/>
    <hyperlink ref="P22" r:id="rId15" display="http://www.bav-astro.de/sfs/BAVM_link.php?BAVMnr=228" xr:uid="{00000000-0004-0000-0100-00000E000000}"/>
    <hyperlink ref="P56" r:id="rId16" display="http://vsolj.cetus-net.org/vsoljno51.pdf" xr:uid="{00000000-0004-0000-0100-00000F000000}"/>
    <hyperlink ref="P23" r:id="rId17" display="http://www.konkoly.hu/cgi-bin/IBVS?6039" xr:uid="{00000000-0004-0000-0100-000010000000}"/>
    <hyperlink ref="P24" r:id="rId18" display="http://www.konkoly.hu/cgi-bin/IBVS?6039" xr:uid="{00000000-0004-0000-0100-000011000000}"/>
    <hyperlink ref="P25" r:id="rId19" display="http://www.konkoly.hu/cgi-bin/IBVS?6039" xr:uid="{00000000-0004-0000-0100-000012000000}"/>
    <hyperlink ref="P26" r:id="rId20" display="http://www.konkoly.hu/cgi-bin/IBVS?5992" xr:uid="{00000000-0004-0000-0100-000013000000}"/>
    <hyperlink ref="P27" r:id="rId21" display="http://www.konkoly.hu/cgi-bin/IBVS?6039" xr:uid="{00000000-0004-0000-0100-000014000000}"/>
    <hyperlink ref="P28" r:id="rId22" display="http://www.konkoly.hu/cgi-bin/IBVS?6039" xr:uid="{00000000-0004-0000-0100-000015000000}"/>
    <hyperlink ref="P29" r:id="rId23" display="http://www.konkoly.hu/cgi-bin/IBVS?6039" xr:uid="{00000000-0004-0000-0100-000016000000}"/>
    <hyperlink ref="P30" r:id="rId24" display="http://www.konkoly.hu/cgi-bin/IBVS?6039" xr:uid="{00000000-0004-0000-0100-000017000000}"/>
    <hyperlink ref="P57" r:id="rId25" display="http://www.bav-astro.de/sfs/BAVM_link.php?BAVMnr=225" xr:uid="{00000000-0004-0000-0100-000018000000}"/>
    <hyperlink ref="P31" r:id="rId26" display="http://www.konkoly.hu/cgi-bin/IBVS?6041" xr:uid="{00000000-0004-0000-0100-000019000000}"/>
    <hyperlink ref="P32" r:id="rId27" display="http://www.konkoly.hu/cgi-bin/IBVS?6041" xr:uid="{00000000-0004-0000-0100-00001A000000}"/>
    <hyperlink ref="P33" r:id="rId28" display="http://www.konkoly.hu/cgi-bin/IBVS?5992" xr:uid="{00000000-0004-0000-0100-00001B000000}"/>
    <hyperlink ref="P34" r:id="rId29" display="http://www.konkoly.hu/cgi-bin/IBVS?6041" xr:uid="{00000000-0004-0000-0100-00001C000000}"/>
    <hyperlink ref="P35" r:id="rId30" display="http://www.konkoly.hu/cgi-bin/IBVS?6041" xr:uid="{00000000-0004-0000-0100-00001D000000}"/>
    <hyperlink ref="P36" r:id="rId31" display="http://var.astro.cz/oejv/issues/oejv0160.pdf" xr:uid="{00000000-0004-0000-0100-00001E000000}"/>
    <hyperlink ref="P37" r:id="rId32" display="http://www.konkoly.hu/cgi-bin/IBVS?6029" xr:uid="{00000000-0004-0000-0100-00001F000000}"/>
    <hyperlink ref="P38" r:id="rId33" display="http://www.bav-astro.de/sfs/BAVM_link.php?BAVMnr=228" xr:uid="{00000000-0004-0000-0100-000020000000}"/>
    <hyperlink ref="P39" r:id="rId34" display="http://var.astro.cz/oejv/issues/oejv0160.pdf" xr:uid="{00000000-0004-0000-0100-000021000000}"/>
    <hyperlink ref="P40" r:id="rId35" display="http://www.bav-astro.de/sfs/BAVM_link.php?BAVMnr=228" xr:uid="{00000000-0004-0000-0100-000022000000}"/>
    <hyperlink ref="P41" r:id="rId36" display="http://var.astro.cz/oejv/issues/oejv0160.pdf" xr:uid="{00000000-0004-0000-0100-000023000000}"/>
    <hyperlink ref="P42" r:id="rId37" display="http://www.bav-astro.de/sfs/BAVM_link.php?BAVMnr=228" xr:uid="{00000000-0004-0000-0100-000024000000}"/>
    <hyperlink ref="P70" r:id="rId38" display="http://vsolj.cetus-net.org/vsoljno55.pdf" xr:uid="{00000000-0004-0000-0100-000025000000}"/>
    <hyperlink ref="P43" r:id="rId39" display="http://www.konkoly.hu/cgi-bin/IBVS?6075" xr:uid="{00000000-0004-0000-0100-000026000000}"/>
    <hyperlink ref="P44" r:id="rId40" display="http://www.konkoly.hu/cgi-bin/IBVS?6075" xr:uid="{00000000-0004-0000-0100-000027000000}"/>
    <hyperlink ref="P45" r:id="rId41" display="http://www.bav-astro.de/sfs/BAVM_link.php?BAVMnr=231" xr:uid="{00000000-0004-0000-0100-000028000000}"/>
    <hyperlink ref="P46" r:id="rId42" display="http://www.konkoly.hu/cgi-bin/IBVS?6029" xr:uid="{00000000-0004-0000-0100-000029000000}"/>
    <hyperlink ref="P47" r:id="rId43" display="http://www.konkoly.hu/cgi-bin/IBVS?6128" xr:uid="{00000000-0004-0000-0100-00002A000000}"/>
    <hyperlink ref="P48" r:id="rId44" display="http://www.konkoly.hu/cgi-bin/IBVS?6128" xr:uid="{00000000-0004-0000-0100-00002B000000}"/>
    <hyperlink ref="P49" r:id="rId45" display="http://www.konkoly.hu/cgi-bin/IBVS?6128" xr:uid="{00000000-0004-0000-0100-00002C000000}"/>
    <hyperlink ref="P71" r:id="rId46" display="http://vsolj.cetus-net.org/vsoljno56.pdf" xr:uid="{00000000-0004-0000-0100-00002D000000}"/>
    <hyperlink ref="P72" r:id="rId47" display="http://vsolj.cetus-net.org/vsoljno56.pdf" xr:uid="{00000000-0004-0000-0100-00002E000000}"/>
    <hyperlink ref="P73" r:id="rId48" display="http://vsolj.cetus-net.org/vsoljno56.pdf" xr:uid="{00000000-0004-0000-0100-00002F000000}"/>
    <hyperlink ref="P74" r:id="rId49" display="http://vsolj.cetus-net.org/vsoljno56.pdf" xr:uid="{00000000-0004-0000-0100-000030000000}"/>
    <hyperlink ref="P75" r:id="rId50" display="http://www.konkoly.hu/cgi-bin/IBVS?6131" xr:uid="{00000000-0004-0000-0100-000031000000}"/>
    <hyperlink ref="P50" r:id="rId51" display="http://www.bav-astro.de/sfs/BAVM_link.php?BAVMnr=238" xr:uid="{00000000-0004-0000-0100-000032000000}"/>
    <hyperlink ref="P51" r:id="rId52" display="http://www.bav-astro.de/sfs/BAVM_link.php?BAVMnr=238" xr:uid="{00000000-0004-0000-0100-000033000000}"/>
    <hyperlink ref="P52" r:id="rId53" display="http://www.bav-astro.de/sfs/BAVM_link.php?BAVMnr=238" xr:uid="{00000000-0004-0000-0100-000034000000}"/>
    <hyperlink ref="P53" r:id="rId54" display="http://www.bav-astro.de/sfs/BAVM_link.php?BAVMnr=238" xr:uid="{00000000-0004-0000-0100-000035000000}"/>
    <hyperlink ref="P76" r:id="rId55" display="http://www.bav-astro.de/sfs/BAVM_link.php?BAVMnr=241" xr:uid="{00000000-0004-0000-0100-000036000000}"/>
    <hyperlink ref="P77" r:id="rId56" display="http://www.bav-astro.de/sfs/BAVM_link.php?BAVMnr=241" xr:uid="{00000000-0004-0000-0100-000037000000}"/>
  </hyperlinks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6940"/>
  <sheetViews>
    <sheetView workbookViewId="0">
      <selection activeCell="A47" sqref="A46:A47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16.42578125" customWidth="1"/>
    <col min="6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7" ht="20.25" x14ac:dyDescent="0.3">
      <c r="A1" s="1" t="s">
        <v>40</v>
      </c>
    </row>
    <row r="2" spans="1:7" x14ac:dyDescent="0.2">
      <c r="A2" t="s">
        <v>28</v>
      </c>
      <c r="B2" s="29" t="s">
        <v>41</v>
      </c>
      <c r="C2" s="3"/>
      <c r="D2" s="3"/>
    </row>
    <row r="3" spans="1:7" ht="13.5" thickBot="1" x14ac:dyDescent="0.25"/>
    <row r="4" spans="1:7" ht="14.25" thickTop="1" thickBot="1" x14ac:dyDescent="0.25">
      <c r="A4" s="5" t="s">
        <v>4</v>
      </c>
      <c r="C4" s="8">
        <v>52764.50965</v>
      </c>
      <c r="D4" s="9">
        <v>0.31861800000000001</v>
      </c>
    </row>
    <row r="6" spans="1:7" x14ac:dyDescent="0.2">
      <c r="A6" s="5" t="s">
        <v>5</v>
      </c>
    </row>
    <row r="7" spans="1:7" x14ac:dyDescent="0.2">
      <c r="A7" t="s">
        <v>6</v>
      </c>
      <c r="C7">
        <f>+C4</f>
        <v>52764.50965</v>
      </c>
    </row>
    <row r="8" spans="1:7" x14ac:dyDescent="0.2">
      <c r="A8" t="s">
        <v>7</v>
      </c>
      <c r="C8">
        <f>+D4</f>
        <v>0.31861800000000001</v>
      </c>
    </row>
    <row r="9" spans="1:7" x14ac:dyDescent="0.2">
      <c r="A9" s="11" t="s">
        <v>33</v>
      </c>
      <c r="B9" s="12"/>
      <c r="C9" s="13">
        <v>8</v>
      </c>
      <c r="D9" s="12" t="s">
        <v>34</v>
      </c>
      <c r="E9" s="12"/>
    </row>
    <row r="10" spans="1:7" ht="13.5" thickBot="1" x14ac:dyDescent="0.25">
      <c r="A10" s="12"/>
      <c r="B10" s="12"/>
      <c r="C10" s="4" t="s">
        <v>24</v>
      </c>
      <c r="D10" s="4" t="s">
        <v>25</v>
      </c>
      <c r="E10" s="12"/>
    </row>
    <row r="11" spans="1:7" x14ac:dyDescent="0.2">
      <c r="A11" s="12" t="s">
        <v>20</v>
      </c>
      <c r="B11" s="12"/>
      <c r="C11" s="24">
        <f ca="1">INTERCEPT(INDIRECT($G$11):G992,INDIRECT($F$11):F992)</f>
        <v>1.982209922764433E-3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7" x14ac:dyDescent="0.2">
      <c r="A12" s="12" t="s">
        <v>21</v>
      </c>
      <c r="B12" s="12"/>
      <c r="C12" s="24">
        <f ca="1">SLOPE(INDIRECT($G$11):G992,INDIRECT($F$11):F992)</f>
        <v>4.8242577041795846E-5</v>
      </c>
      <c r="D12" s="3"/>
      <c r="E12" s="12"/>
    </row>
    <row r="13" spans="1:7" x14ac:dyDescent="0.2">
      <c r="A13" s="12" t="s">
        <v>23</v>
      </c>
      <c r="B13" s="12"/>
      <c r="C13" s="3" t="s">
        <v>18</v>
      </c>
      <c r="D13" s="16" t="s">
        <v>53</v>
      </c>
      <c r="E13" s="13">
        <v>1</v>
      </c>
    </row>
    <row r="14" spans="1:7" x14ac:dyDescent="0.2">
      <c r="A14" s="12"/>
      <c r="B14" s="12"/>
      <c r="C14" s="12"/>
      <c r="D14" s="16" t="s">
        <v>35</v>
      </c>
      <c r="E14" s="17">
        <f ca="1">NOW()+15018.5+$C$9/24</f>
        <v>60325.462320717597</v>
      </c>
    </row>
    <row r="15" spans="1:7" x14ac:dyDescent="0.2">
      <c r="A15" s="14" t="s">
        <v>22</v>
      </c>
      <c r="B15" s="12"/>
      <c r="C15" s="15">
        <f ca="1">(C7+C11)+(C8+C12)*INT(MAX(F21:F3533))</f>
        <v>55680.626418032429</v>
      </c>
      <c r="D15" s="16" t="s">
        <v>54</v>
      </c>
      <c r="E15" s="17">
        <f ca="1">ROUND(2*(E14-$C$7)/$C$8,0)/2+E13</f>
        <v>23731.5</v>
      </c>
    </row>
    <row r="16" spans="1:7" x14ac:dyDescent="0.2">
      <c r="A16" s="18" t="s">
        <v>8</v>
      </c>
      <c r="B16" s="12"/>
      <c r="C16" s="19">
        <f ca="1">+C8+C12</f>
        <v>0.31866624257704179</v>
      </c>
      <c r="D16" s="16" t="s">
        <v>36</v>
      </c>
      <c r="E16" s="26">
        <f ca="1">ROUND(2*(E14-$C$15)/$C$16,0)/2+E13</f>
        <v>14577</v>
      </c>
    </row>
    <row r="17" spans="1:17" ht="13.5" thickBot="1" x14ac:dyDescent="0.25">
      <c r="A17" s="16" t="s">
        <v>32</v>
      </c>
      <c r="B17" s="12"/>
      <c r="C17" s="12">
        <f>COUNT(C21:C2191)</f>
        <v>15</v>
      </c>
      <c r="D17" s="16" t="s">
        <v>37</v>
      </c>
      <c r="E17" s="20">
        <f ca="1">+$C$15+$C$16*E16-15018.5-$C$9/24</f>
        <v>45306.990902744634</v>
      </c>
    </row>
    <row r="18" spans="1:17" ht="14.25" thickTop="1" thickBot="1" x14ac:dyDescent="0.25">
      <c r="A18" s="18" t="s">
        <v>9</v>
      </c>
      <c r="B18" s="12"/>
      <c r="C18" s="21">
        <f ca="1">+C15</f>
        <v>55680.626418032429</v>
      </c>
      <c r="D18" s="22">
        <f ca="1">+C16</f>
        <v>0.31866624257704179</v>
      </c>
      <c r="E18" s="23" t="s">
        <v>38</v>
      </c>
    </row>
    <row r="19" spans="1:17" ht="13.5" thickTop="1" x14ac:dyDescent="0.2">
      <c r="A19" s="27" t="s">
        <v>39</v>
      </c>
      <c r="E19" s="28">
        <v>21</v>
      </c>
    </row>
    <row r="20" spans="1:17" ht="13.5" thickBot="1" x14ac:dyDescent="0.25">
      <c r="A20" s="4" t="s">
        <v>10</v>
      </c>
      <c r="B20" s="4" t="s">
        <v>11</v>
      </c>
      <c r="C20" s="4" t="s">
        <v>12</v>
      </c>
      <c r="D20" s="4" t="s">
        <v>17</v>
      </c>
      <c r="E20" s="4" t="s">
        <v>13</v>
      </c>
      <c r="F20" s="4" t="s">
        <v>14</v>
      </c>
      <c r="G20" s="4" t="s">
        <v>15</v>
      </c>
      <c r="H20" s="7" t="s">
        <v>16</v>
      </c>
      <c r="I20" s="7" t="s">
        <v>48</v>
      </c>
      <c r="J20" s="7" t="s">
        <v>49</v>
      </c>
      <c r="K20" s="7" t="s">
        <v>47</v>
      </c>
      <c r="L20" s="7" t="s">
        <v>29</v>
      </c>
      <c r="M20" s="7" t="s">
        <v>30</v>
      </c>
      <c r="N20" s="7" t="s">
        <v>31</v>
      </c>
      <c r="O20" s="7" t="s">
        <v>27</v>
      </c>
      <c r="P20" s="6" t="s">
        <v>26</v>
      </c>
      <c r="Q20" s="4" t="s">
        <v>19</v>
      </c>
    </row>
    <row r="21" spans="1:17" x14ac:dyDescent="0.2">
      <c r="A21" s="39" t="s">
        <v>50</v>
      </c>
      <c r="B21" s="40" t="s">
        <v>43</v>
      </c>
      <c r="C21" s="41">
        <v>52749.532800000001</v>
      </c>
      <c r="D21" s="41">
        <v>6.9999999999999999E-4</v>
      </c>
      <c r="E21">
        <f t="shared" ref="E21:E35" si="0">+(C21-C$7)/C$8</f>
        <v>-47.005661952554796</v>
      </c>
      <c r="F21" s="36">
        <f>ROUND(2*E21,0)/2</f>
        <v>-47</v>
      </c>
      <c r="G21">
        <f t="shared" ref="G21:G35" si="1">+C21-(C$7+F21*C$8)</f>
        <v>-1.803999999538064E-3</v>
      </c>
      <c r="I21">
        <f>+G21</f>
        <v>-1.803999999538064E-3</v>
      </c>
      <c r="O21">
        <f t="shared" ref="O21:O35" ca="1" si="2">+C$11+C$12*$F21</f>
        <v>-2.851911981999718E-4</v>
      </c>
      <c r="Q21" s="2">
        <f t="shared" ref="Q21:Q35" si="3">+C21-15018.5</f>
        <v>37731.032800000001</v>
      </c>
    </row>
    <row r="22" spans="1:17" x14ac:dyDescent="0.2">
      <c r="A22" t="s">
        <v>16</v>
      </c>
      <c r="C22" s="10">
        <v>52764.50965</v>
      </c>
      <c r="D22" s="10" t="s">
        <v>18</v>
      </c>
      <c r="E22" s="36">
        <f t="shared" si="0"/>
        <v>0</v>
      </c>
      <c r="F22" s="36">
        <f>ROUND(2*E22,0)/2</f>
        <v>0</v>
      </c>
      <c r="G22" s="36">
        <f t="shared" si="1"/>
        <v>0</v>
      </c>
      <c r="H22">
        <f>+G22</f>
        <v>0</v>
      </c>
      <c r="O22">
        <f t="shared" ca="1" si="2"/>
        <v>1.982209922764433E-3</v>
      </c>
      <c r="Q22" s="2">
        <f t="shared" si="3"/>
        <v>37746.00965</v>
      </c>
    </row>
    <row r="23" spans="1:17" x14ac:dyDescent="0.2">
      <c r="A23" s="30" t="s">
        <v>44</v>
      </c>
      <c r="B23" s="31" t="s">
        <v>43</v>
      </c>
      <c r="C23" s="30">
        <v>54148.640599999999</v>
      </c>
      <c r="D23" s="30">
        <v>8.0000000000000004E-4</v>
      </c>
      <c r="E23" s="36">
        <f t="shared" si="0"/>
        <v>4344.1706055527275</v>
      </c>
      <c r="F23" s="37">
        <f>ROUND(2*E23,0)/2-0.5</f>
        <v>4343.5</v>
      </c>
      <c r="G23" s="36">
        <f t="shared" si="1"/>
        <v>0.21366699999634875</v>
      </c>
      <c r="I23">
        <f>+G23</f>
        <v>0.21366699999634875</v>
      </c>
      <c r="O23">
        <f t="shared" ca="1" si="2"/>
        <v>0.21152384330380469</v>
      </c>
      <c r="Q23" s="2">
        <f t="shared" si="3"/>
        <v>39130.140599999999</v>
      </c>
    </row>
    <row r="24" spans="1:17" x14ac:dyDescent="0.2">
      <c r="A24" s="45" t="s">
        <v>56</v>
      </c>
      <c r="B24" s="46" t="s">
        <v>46</v>
      </c>
      <c r="C24" s="45">
        <v>54513.513599999998</v>
      </c>
      <c r="D24" s="45" t="s">
        <v>57</v>
      </c>
      <c r="E24" s="36">
        <f t="shared" si="0"/>
        <v>5489.3444500938376</v>
      </c>
      <c r="F24" s="38">
        <f t="shared" ref="F24:F33" si="4">ROUND(2*E24,0)/2-1</f>
        <v>5488.5</v>
      </c>
      <c r="G24" s="36">
        <f t="shared" si="1"/>
        <v>0.2690569999977015</v>
      </c>
      <c r="I24">
        <f>+G24</f>
        <v>0.2690569999977015</v>
      </c>
      <c r="O24">
        <f t="shared" ca="1" si="2"/>
        <v>0.26676159401666094</v>
      </c>
      <c r="Q24" s="2">
        <f t="shared" si="3"/>
        <v>39495.013599999998</v>
      </c>
    </row>
    <row r="25" spans="1:17" x14ac:dyDescent="0.2">
      <c r="A25" s="32" t="s">
        <v>42</v>
      </c>
      <c r="B25" s="31" t="s">
        <v>43</v>
      </c>
      <c r="C25" s="33">
        <v>54599.393519999998</v>
      </c>
      <c r="D25" s="33">
        <v>4.0000000000000002E-4</v>
      </c>
      <c r="E25" s="36">
        <f t="shared" si="0"/>
        <v>5758.8832708760892</v>
      </c>
      <c r="F25" s="38">
        <f t="shared" si="4"/>
        <v>5758</v>
      </c>
      <c r="G25" s="36">
        <f t="shared" si="1"/>
        <v>0.28142600000137463</v>
      </c>
      <c r="J25">
        <f>+G25</f>
        <v>0.28142600000137463</v>
      </c>
      <c r="O25">
        <f t="shared" ca="1" si="2"/>
        <v>0.27976296852942489</v>
      </c>
      <c r="Q25" s="2">
        <f t="shared" si="3"/>
        <v>39580.893519999998</v>
      </c>
    </row>
    <row r="26" spans="1:17" x14ac:dyDescent="0.2">
      <c r="A26" s="45" t="s">
        <v>56</v>
      </c>
      <c r="B26" s="46" t="s">
        <v>43</v>
      </c>
      <c r="C26" s="45">
        <v>54912.323299999996</v>
      </c>
      <c r="D26" s="45" t="s">
        <v>58</v>
      </c>
      <c r="E26" s="36">
        <f t="shared" si="0"/>
        <v>6741.0304816425823</v>
      </c>
      <c r="F26" s="38">
        <f t="shared" si="4"/>
        <v>6740</v>
      </c>
      <c r="G26" s="36">
        <f t="shared" si="1"/>
        <v>0.32832999999664025</v>
      </c>
      <c r="I26">
        <f t="shared" ref="I26:I31" si="5">+G26</f>
        <v>0.32832999999664025</v>
      </c>
      <c r="O26">
        <f t="shared" ca="1" si="2"/>
        <v>0.32713717918446844</v>
      </c>
      <c r="Q26" s="2">
        <f t="shared" si="3"/>
        <v>39893.823299999996</v>
      </c>
    </row>
    <row r="27" spans="1:17" x14ac:dyDescent="0.2">
      <c r="A27" s="45" t="s">
        <v>56</v>
      </c>
      <c r="B27" s="46" t="s">
        <v>46</v>
      </c>
      <c r="C27" s="45">
        <v>54912.483500000002</v>
      </c>
      <c r="D27" s="45" t="s">
        <v>59</v>
      </c>
      <c r="E27" s="36">
        <f t="shared" si="0"/>
        <v>6741.5332780947783</v>
      </c>
      <c r="F27" s="38">
        <f t="shared" si="4"/>
        <v>6740.5</v>
      </c>
      <c r="G27" s="36">
        <f t="shared" si="1"/>
        <v>0.32922099999996135</v>
      </c>
      <c r="I27">
        <f t="shared" si="5"/>
        <v>0.32922099999996135</v>
      </c>
      <c r="O27">
        <f t="shared" ca="1" si="2"/>
        <v>0.32716130047298936</v>
      </c>
      <c r="Q27" s="2">
        <f t="shared" si="3"/>
        <v>39893.983500000002</v>
      </c>
    </row>
    <row r="28" spans="1:17" x14ac:dyDescent="0.2">
      <c r="A28" s="45" t="s">
        <v>56</v>
      </c>
      <c r="B28" s="46" t="s">
        <v>46</v>
      </c>
      <c r="C28" s="45">
        <v>54937.339200000002</v>
      </c>
      <c r="D28" s="45" t="s">
        <v>60</v>
      </c>
      <c r="E28" s="36">
        <f t="shared" si="0"/>
        <v>6819.5442504817747</v>
      </c>
      <c r="F28" s="38">
        <f t="shared" si="4"/>
        <v>6818.5</v>
      </c>
      <c r="G28" s="36">
        <f t="shared" si="1"/>
        <v>0.33271700000477722</v>
      </c>
      <c r="I28">
        <f t="shared" si="5"/>
        <v>0.33271700000477722</v>
      </c>
      <c r="O28">
        <f t="shared" ca="1" si="2"/>
        <v>0.33092422148224943</v>
      </c>
      <c r="Q28" s="2">
        <f t="shared" si="3"/>
        <v>39918.839200000002</v>
      </c>
    </row>
    <row r="29" spans="1:17" x14ac:dyDescent="0.2">
      <c r="A29" s="30" t="s">
        <v>45</v>
      </c>
      <c r="B29" s="31" t="s">
        <v>46</v>
      </c>
      <c r="C29" s="30">
        <v>54958.688699999999</v>
      </c>
      <c r="D29" s="30">
        <v>8.9999999999999998E-4</v>
      </c>
      <c r="E29" s="36">
        <f t="shared" si="0"/>
        <v>6886.5508226151651</v>
      </c>
      <c r="F29" s="38">
        <f t="shared" si="4"/>
        <v>6885.5</v>
      </c>
      <c r="G29" s="36">
        <f t="shared" si="1"/>
        <v>0.33481100000062725</v>
      </c>
      <c r="I29">
        <f t="shared" si="5"/>
        <v>0.33481100000062725</v>
      </c>
      <c r="O29">
        <f t="shared" ca="1" si="2"/>
        <v>0.33415647414404975</v>
      </c>
      <c r="Q29" s="2">
        <f t="shared" si="3"/>
        <v>39940.188699999999</v>
      </c>
    </row>
    <row r="30" spans="1:17" x14ac:dyDescent="0.2">
      <c r="A30" s="30" t="s">
        <v>45</v>
      </c>
      <c r="B30" s="31" t="s">
        <v>43</v>
      </c>
      <c r="C30" s="30">
        <v>54958.849000000002</v>
      </c>
      <c r="D30" s="30">
        <v>3.0000000000000001E-3</v>
      </c>
      <c r="E30" s="36">
        <f t="shared" si="0"/>
        <v>6887.0539329228168</v>
      </c>
      <c r="F30" s="38">
        <f t="shared" si="4"/>
        <v>6886</v>
      </c>
      <c r="G30" s="36">
        <f t="shared" si="1"/>
        <v>0.33580200000142213</v>
      </c>
      <c r="I30">
        <f t="shared" si="5"/>
        <v>0.33580200000142213</v>
      </c>
      <c r="O30">
        <f t="shared" ca="1" si="2"/>
        <v>0.33418059543257062</v>
      </c>
      <c r="Q30" s="2">
        <f t="shared" si="3"/>
        <v>39940.349000000002</v>
      </c>
    </row>
    <row r="31" spans="1:17" x14ac:dyDescent="0.2">
      <c r="A31" s="39" t="s">
        <v>51</v>
      </c>
      <c r="B31" s="40" t="s">
        <v>46</v>
      </c>
      <c r="C31" s="39">
        <v>55243.892</v>
      </c>
      <c r="D31" s="39">
        <v>2.0000000000000001E-4</v>
      </c>
      <c r="E31" s="36">
        <f t="shared" si="0"/>
        <v>7781.6769611258615</v>
      </c>
      <c r="F31" s="38">
        <f t="shared" si="4"/>
        <v>7780.5</v>
      </c>
      <c r="G31" s="36">
        <f t="shared" si="1"/>
        <v>0.37500100000033854</v>
      </c>
      <c r="I31">
        <f t="shared" si="5"/>
        <v>0.37500100000033854</v>
      </c>
      <c r="O31">
        <f t="shared" ca="1" si="2"/>
        <v>0.377333580596457</v>
      </c>
      <c r="Q31" s="2">
        <f t="shared" si="3"/>
        <v>40225.392</v>
      </c>
    </row>
    <row r="32" spans="1:17" x14ac:dyDescent="0.2">
      <c r="A32" s="35" t="s">
        <v>52</v>
      </c>
      <c r="B32" s="34"/>
      <c r="C32" s="30">
        <v>55259.984799999998</v>
      </c>
      <c r="D32" s="30">
        <v>2.0000000000000001E-4</v>
      </c>
      <c r="E32" s="36">
        <f t="shared" si="0"/>
        <v>7832.185093120911</v>
      </c>
      <c r="F32" s="38">
        <f t="shared" si="4"/>
        <v>7831</v>
      </c>
      <c r="G32" s="36">
        <f t="shared" si="1"/>
        <v>0.37759199999709381</v>
      </c>
      <c r="K32">
        <f>+G32</f>
        <v>0.37759199999709381</v>
      </c>
      <c r="O32">
        <f t="shared" ca="1" si="2"/>
        <v>0.37976983073706772</v>
      </c>
      <c r="Q32" s="2">
        <f t="shared" si="3"/>
        <v>40241.484799999998</v>
      </c>
    </row>
    <row r="33" spans="1:17" x14ac:dyDescent="0.2">
      <c r="A33" s="42" t="s">
        <v>55</v>
      </c>
      <c r="B33" s="43" t="s">
        <v>43</v>
      </c>
      <c r="C33" s="44">
        <v>55322.442799999997</v>
      </c>
      <c r="D33" s="44">
        <v>1E-4</v>
      </c>
      <c r="E33" s="36">
        <f t="shared" si="0"/>
        <v>8028.2129383776091</v>
      </c>
      <c r="F33" s="38">
        <f t="shared" si="4"/>
        <v>8027</v>
      </c>
      <c r="G33" s="36">
        <f t="shared" si="1"/>
        <v>0.38646399999561254</v>
      </c>
      <c r="I33">
        <f>+G33</f>
        <v>0.38646399999561254</v>
      </c>
      <c r="O33">
        <f t="shared" ca="1" si="2"/>
        <v>0.38922537583725969</v>
      </c>
      <c r="Q33" s="2">
        <f t="shared" si="3"/>
        <v>40303.942799999997</v>
      </c>
    </row>
    <row r="34" spans="1:17" x14ac:dyDescent="0.2">
      <c r="A34" s="45" t="s">
        <v>61</v>
      </c>
      <c r="B34" s="46" t="s">
        <v>43</v>
      </c>
      <c r="C34" s="45">
        <v>55644.933599999997</v>
      </c>
      <c r="D34" s="45">
        <v>2.9999999999999997E-4</v>
      </c>
      <c r="E34" s="36">
        <f t="shared" si="0"/>
        <v>9040.3679327595946</v>
      </c>
      <c r="F34" s="47">
        <f>ROUND(2*E34,0)/2-1.5</f>
        <v>9039</v>
      </c>
      <c r="G34" s="36">
        <f t="shared" si="1"/>
        <v>0.43584799999371171</v>
      </c>
      <c r="I34">
        <f>+G34</f>
        <v>0.43584799999371171</v>
      </c>
      <c r="O34">
        <f t="shared" ca="1" si="2"/>
        <v>0.43804686380355706</v>
      </c>
      <c r="Q34" s="2">
        <f t="shared" si="3"/>
        <v>40626.433599999997</v>
      </c>
    </row>
    <row r="35" spans="1:17" x14ac:dyDescent="0.2">
      <c r="A35" s="45" t="s">
        <v>61</v>
      </c>
      <c r="B35" s="46" t="s">
        <v>46</v>
      </c>
      <c r="C35" s="45">
        <v>55680.785300000003</v>
      </c>
      <c r="D35" s="45">
        <v>2.0000000000000001E-4</v>
      </c>
      <c r="E35" s="36">
        <f t="shared" si="0"/>
        <v>9152.890451889105</v>
      </c>
      <c r="F35" s="47">
        <f>ROUND(2*E35,0)/2-1.5</f>
        <v>9151.5</v>
      </c>
      <c r="G35" s="36">
        <f t="shared" si="1"/>
        <v>0.44302299999981187</v>
      </c>
      <c r="I35">
        <f>+G35</f>
        <v>0.44302299999981187</v>
      </c>
      <c r="O35">
        <f t="shared" ca="1" si="2"/>
        <v>0.4434741537207591</v>
      </c>
      <c r="Q35" s="2">
        <f t="shared" si="3"/>
        <v>40662.285300000003</v>
      </c>
    </row>
    <row r="36" spans="1:17" x14ac:dyDescent="0.2">
      <c r="C36" s="10"/>
      <c r="D36" s="10"/>
    </row>
    <row r="37" spans="1:17" x14ac:dyDescent="0.2">
      <c r="C37" s="10"/>
      <c r="D37" s="10"/>
    </row>
    <row r="38" spans="1:17" x14ac:dyDescent="0.2">
      <c r="C38" s="10"/>
      <c r="D38" s="10"/>
    </row>
    <row r="39" spans="1:17" x14ac:dyDescent="0.2">
      <c r="C39" s="10"/>
      <c r="D39" s="10"/>
    </row>
    <row r="40" spans="1:17" x14ac:dyDescent="0.2">
      <c r="C40" s="10"/>
      <c r="D40" s="10"/>
    </row>
    <row r="41" spans="1:17" x14ac:dyDescent="0.2">
      <c r="C41" s="10"/>
      <c r="D41" s="10"/>
    </row>
    <row r="42" spans="1:17" x14ac:dyDescent="0.2">
      <c r="C42" s="10"/>
      <c r="D42" s="10"/>
    </row>
    <row r="43" spans="1:17" x14ac:dyDescent="0.2">
      <c r="C43" s="10"/>
      <c r="D43" s="10"/>
    </row>
    <row r="44" spans="1:17" x14ac:dyDescent="0.2">
      <c r="C44" s="10"/>
      <c r="D44" s="10"/>
    </row>
    <row r="45" spans="1:17" x14ac:dyDescent="0.2">
      <c r="C45" s="10"/>
      <c r="D45" s="10"/>
    </row>
    <row r="46" spans="1:17" x14ac:dyDescent="0.2">
      <c r="C46" s="10"/>
      <c r="D46" s="10"/>
    </row>
    <row r="47" spans="1:17" x14ac:dyDescent="0.2">
      <c r="C47" s="10"/>
      <c r="D47" s="10"/>
    </row>
    <row r="48" spans="1:17" x14ac:dyDescent="0.2">
      <c r="C48" s="10"/>
      <c r="D48" s="10"/>
    </row>
    <row r="49" spans="3:4" x14ac:dyDescent="0.2">
      <c r="C49" s="10"/>
      <c r="D49" s="10"/>
    </row>
    <row r="50" spans="3:4" x14ac:dyDescent="0.2">
      <c r="C50" s="10"/>
      <c r="D50" s="10"/>
    </row>
    <row r="51" spans="3:4" x14ac:dyDescent="0.2">
      <c r="C51" s="10"/>
      <c r="D51" s="10"/>
    </row>
    <row r="52" spans="3:4" x14ac:dyDescent="0.2">
      <c r="C52" s="10"/>
      <c r="D52" s="10"/>
    </row>
    <row r="53" spans="3:4" x14ac:dyDescent="0.2">
      <c r="C53" s="10"/>
      <c r="D53" s="10"/>
    </row>
    <row r="54" spans="3:4" x14ac:dyDescent="0.2">
      <c r="C54" s="10"/>
      <c r="D54" s="10"/>
    </row>
    <row r="55" spans="3:4" x14ac:dyDescent="0.2">
      <c r="C55" s="10"/>
      <c r="D55" s="10"/>
    </row>
    <row r="56" spans="3:4" x14ac:dyDescent="0.2">
      <c r="C56" s="10"/>
      <c r="D56" s="10"/>
    </row>
    <row r="57" spans="3:4" x14ac:dyDescent="0.2">
      <c r="C57" s="10"/>
      <c r="D57" s="10"/>
    </row>
    <row r="58" spans="3:4" x14ac:dyDescent="0.2">
      <c r="C58" s="10"/>
      <c r="D58" s="10"/>
    </row>
    <row r="59" spans="3:4" x14ac:dyDescent="0.2">
      <c r="C59" s="10"/>
      <c r="D59" s="10"/>
    </row>
    <row r="60" spans="3:4" x14ac:dyDescent="0.2">
      <c r="C60" s="10"/>
      <c r="D60" s="10"/>
    </row>
    <row r="61" spans="3:4" x14ac:dyDescent="0.2">
      <c r="C61" s="10"/>
      <c r="D61" s="10"/>
    </row>
    <row r="62" spans="3:4" x14ac:dyDescent="0.2">
      <c r="C62" s="10"/>
      <c r="D62" s="10"/>
    </row>
    <row r="63" spans="3:4" x14ac:dyDescent="0.2">
      <c r="C63" s="10"/>
      <c r="D63" s="10"/>
    </row>
    <row r="64" spans="3:4" x14ac:dyDescent="0.2">
      <c r="C64" s="10"/>
      <c r="D64" s="10"/>
    </row>
    <row r="65" spans="3:4" x14ac:dyDescent="0.2">
      <c r="C65" s="10"/>
      <c r="D65" s="10"/>
    </row>
    <row r="66" spans="3:4" x14ac:dyDescent="0.2">
      <c r="C66" s="10"/>
      <c r="D66" s="10"/>
    </row>
    <row r="67" spans="3:4" x14ac:dyDescent="0.2">
      <c r="C67" s="10"/>
      <c r="D67" s="10"/>
    </row>
    <row r="68" spans="3:4" x14ac:dyDescent="0.2">
      <c r="C68" s="10"/>
      <c r="D68" s="10"/>
    </row>
    <row r="69" spans="3:4" x14ac:dyDescent="0.2">
      <c r="C69" s="10"/>
      <c r="D69" s="10"/>
    </row>
    <row r="70" spans="3:4" x14ac:dyDescent="0.2">
      <c r="C70" s="10"/>
      <c r="D70" s="10"/>
    </row>
    <row r="71" spans="3:4" x14ac:dyDescent="0.2">
      <c r="C71" s="10"/>
      <c r="D71" s="10"/>
    </row>
    <row r="72" spans="3:4" x14ac:dyDescent="0.2">
      <c r="C72" s="10"/>
      <c r="D72" s="10"/>
    </row>
    <row r="73" spans="3:4" x14ac:dyDescent="0.2">
      <c r="C73" s="10"/>
      <c r="D73" s="10"/>
    </row>
    <row r="74" spans="3:4" x14ac:dyDescent="0.2">
      <c r="C74" s="10"/>
      <c r="D74" s="10"/>
    </row>
    <row r="75" spans="3:4" x14ac:dyDescent="0.2">
      <c r="C75" s="10"/>
      <c r="D75" s="10"/>
    </row>
    <row r="76" spans="3:4" x14ac:dyDescent="0.2">
      <c r="C76" s="10"/>
      <c r="D76" s="10"/>
    </row>
    <row r="77" spans="3:4" x14ac:dyDescent="0.2">
      <c r="C77" s="10"/>
      <c r="D77" s="10"/>
    </row>
    <row r="78" spans="3:4" x14ac:dyDescent="0.2">
      <c r="C78" s="10"/>
      <c r="D78" s="10"/>
    </row>
    <row r="79" spans="3:4" x14ac:dyDescent="0.2">
      <c r="C79" s="10"/>
      <c r="D79" s="10"/>
    </row>
    <row r="80" spans="3:4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  <row r="6938" spans="3:4" x14ac:dyDescent="0.2">
      <c r="C6938" s="10"/>
      <c r="D6938" s="10"/>
    </row>
    <row r="6939" spans="3:4" x14ac:dyDescent="0.2">
      <c r="C6939" s="10"/>
      <c r="D6939" s="10"/>
    </row>
    <row r="6940" spans="3:4" x14ac:dyDescent="0.2">
      <c r="C6940" s="10"/>
      <c r="D6940" s="10"/>
    </row>
  </sheetData>
  <sheetProtection sheet="1" objects="1" scenarios="1"/>
  <phoneticPr fontId="8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Q6940"/>
  <sheetViews>
    <sheetView workbookViewId="0">
      <selection activeCell="K36" sqref="K36"/>
    </sheetView>
  </sheetViews>
  <sheetFormatPr defaultColWidth="10.28515625" defaultRowHeight="12.75" x14ac:dyDescent="0.2"/>
  <cols>
    <col min="1" max="1" width="14.42578125" customWidth="1"/>
    <col min="2" max="2" width="3.85546875" customWidth="1"/>
    <col min="3" max="3" width="11.85546875" customWidth="1"/>
    <col min="4" max="4" width="9.42578125" customWidth="1"/>
    <col min="5" max="5" width="16.42578125" customWidth="1"/>
    <col min="6" max="6" width="9.14062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7" ht="20.25" x14ac:dyDescent="0.3">
      <c r="A1" s="1" t="s">
        <v>40</v>
      </c>
    </row>
    <row r="2" spans="1:7" x14ac:dyDescent="0.2">
      <c r="A2" t="s">
        <v>28</v>
      </c>
      <c r="B2" s="29" t="s">
        <v>41</v>
      </c>
      <c r="C2" s="3"/>
      <c r="D2" s="3"/>
    </row>
    <row r="3" spans="1:7" ht="13.5" thickBot="1" x14ac:dyDescent="0.25"/>
    <row r="4" spans="1:7" ht="14.25" thickTop="1" thickBot="1" x14ac:dyDescent="0.25">
      <c r="A4" s="5" t="s">
        <v>4</v>
      </c>
      <c r="C4" s="8">
        <v>52764.50965</v>
      </c>
      <c r="D4" s="9">
        <v>0.31861800000000001</v>
      </c>
    </row>
    <row r="6" spans="1:7" x14ac:dyDescent="0.2">
      <c r="A6" s="5" t="s">
        <v>5</v>
      </c>
    </row>
    <row r="7" spans="1:7" x14ac:dyDescent="0.2">
      <c r="A7" t="s">
        <v>6</v>
      </c>
      <c r="C7">
        <v>55680.626418032429</v>
      </c>
    </row>
    <row r="8" spans="1:7" x14ac:dyDescent="0.2">
      <c r="A8" t="s">
        <v>7</v>
      </c>
      <c r="C8">
        <v>0.31866624257704179</v>
      </c>
    </row>
    <row r="9" spans="1:7" x14ac:dyDescent="0.2">
      <c r="A9" s="11" t="s">
        <v>33</v>
      </c>
      <c r="B9" s="12"/>
      <c r="C9" s="13">
        <v>8</v>
      </c>
      <c r="D9" s="12" t="s">
        <v>34</v>
      </c>
      <c r="E9" s="12"/>
    </row>
    <row r="10" spans="1:7" ht="13.5" thickBot="1" x14ac:dyDescent="0.25">
      <c r="A10" s="12"/>
      <c r="B10" s="12"/>
      <c r="C10" s="4" t="s">
        <v>24</v>
      </c>
      <c r="D10" s="4" t="s">
        <v>25</v>
      </c>
      <c r="E10" s="12"/>
    </row>
    <row r="11" spans="1:7" x14ac:dyDescent="0.2">
      <c r="A11" s="12" t="s">
        <v>20</v>
      </c>
      <c r="B11" s="12"/>
      <c r="C11" s="24">
        <f ca="1">INTERCEPT(INDIRECT($G$11):G992,INDIRECT($F$11):F992)</f>
        <v>5.1111222151196392E-12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7" x14ac:dyDescent="0.2">
      <c r="A12" s="12" t="s">
        <v>21</v>
      </c>
      <c r="B12" s="12"/>
      <c r="C12" s="24">
        <f ca="1">SLOPE(INDIRECT($G$11):G992,INDIRECT($F$11):F992)</f>
        <v>4.0284079466042187E-16</v>
      </c>
      <c r="D12" s="3"/>
      <c r="E12" s="12"/>
    </row>
    <row r="13" spans="1:7" x14ac:dyDescent="0.2">
      <c r="A13" s="12" t="s">
        <v>23</v>
      </c>
      <c r="B13" s="12"/>
      <c r="C13" s="3" t="s">
        <v>18</v>
      </c>
      <c r="D13" s="16" t="s">
        <v>53</v>
      </c>
      <c r="E13" s="13">
        <v>1</v>
      </c>
    </row>
    <row r="14" spans="1:7" x14ac:dyDescent="0.2">
      <c r="A14" s="12"/>
      <c r="B14" s="12"/>
      <c r="C14" s="12"/>
      <c r="D14" s="16" t="s">
        <v>35</v>
      </c>
      <c r="E14" s="17">
        <f ca="1">NOW()+15018.5+$C$9/24</f>
        <v>60325.462320717597</v>
      </c>
    </row>
    <row r="15" spans="1:7" x14ac:dyDescent="0.2">
      <c r="A15" s="14" t="s">
        <v>22</v>
      </c>
      <c r="B15" s="12"/>
      <c r="C15" s="15">
        <f ca="1">(C7+C11)+(C8+C12)*INT(MAX(F21:F3533))</f>
        <v>55680.626418032436</v>
      </c>
      <c r="D15" s="16" t="s">
        <v>54</v>
      </c>
      <c r="E15" s="17">
        <f ca="1">ROUND(2*(E14-$C$7)/$C$8,0)/2+E13</f>
        <v>14577</v>
      </c>
    </row>
    <row r="16" spans="1:7" x14ac:dyDescent="0.2">
      <c r="A16" s="18" t="s">
        <v>8</v>
      </c>
      <c r="B16" s="12"/>
      <c r="C16" s="19">
        <f ca="1">+C8+C12</f>
        <v>0.31866624257704218</v>
      </c>
      <c r="D16" s="16" t="s">
        <v>36</v>
      </c>
      <c r="E16" s="26">
        <f ca="1">ROUND(2*(E14-$C$15)/$C$16,0)/2+E13</f>
        <v>14577</v>
      </c>
    </row>
    <row r="17" spans="1:17" ht="13.5" thickBot="1" x14ac:dyDescent="0.25">
      <c r="A17" s="16" t="s">
        <v>32</v>
      </c>
      <c r="B17" s="12"/>
      <c r="C17" s="12">
        <f>COUNT(C21:C2191)</f>
        <v>15</v>
      </c>
      <c r="D17" s="16" t="s">
        <v>37</v>
      </c>
      <c r="E17" s="20">
        <f ca="1">+$C$15+$C$16*E16-15018.5-$C$9/24</f>
        <v>45306.990902744641</v>
      </c>
    </row>
    <row r="18" spans="1:17" ht="14.25" thickTop="1" thickBot="1" x14ac:dyDescent="0.25">
      <c r="A18" s="18" t="s">
        <v>9</v>
      </c>
      <c r="B18" s="12"/>
      <c r="C18" s="21">
        <f ca="1">+C15</f>
        <v>55680.626418032436</v>
      </c>
      <c r="D18" s="22">
        <f ca="1">+C16</f>
        <v>0.31866624257704218</v>
      </c>
      <c r="E18" s="23" t="s">
        <v>38</v>
      </c>
    </row>
    <row r="19" spans="1:17" ht="13.5" thickTop="1" x14ac:dyDescent="0.2">
      <c r="A19" s="27" t="s">
        <v>39</v>
      </c>
      <c r="E19" s="28">
        <v>21</v>
      </c>
    </row>
    <row r="20" spans="1:17" ht="13.5" thickBot="1" x14ac:dyDescent="0.25">
      <c r="A20" s="4" t="s">
        <v>10</v>
      </c>
      <c r="B20" s="4" t="s">
        <v>11</v>
      </c>
      <c r="C20" s="4" t="s">
        <v>12</v>
      </c>
      <c r="D20" s="4" t="s">
        <v>17</v>
      </c>
      <c r="E20" s="4" t="s">
        <v>13</v>
      </c>
      <c r="F20" s="4" t="s">
        <v>14</v>
      </c>
      <c r="G20" s="4" t="s">
        <v>15</v>
      </c>
      <c r="H20" s="7" t="s">
        <v>16</v>
      </c>
      <c r="I20" s="7" t="s">
        <v>48</v>
      </c>
      <c r="J20" s="7" t="s">
        <v>49</v>
      </c>
      <c r="K20" s="7" t="s">
        <v>47</v>
      </c>
      <c r="L20" s="7" t="s">
        <v>29</v>
      </c>
      <c r="M20" s="7" t="s">
        <v>30</v>
      </c>
      <c r="N20" s="7" t="s">
        <v>31</v>
      </c>
      <c r="O20" s="7" t="s">
        <v>27</v>
      </c>
      <c r="P20" s="6" t="s">
        <v>26</v>
      </c>
      <c r="Q20" s="4" t="s">
        <v>19</v>
      </c>
    </row>
    <row r="21" spans="1:17" x14ac:dyDescent="0.2">
      <c r="A21" s="39" t="s">
        <v>50</v>
      </c>
      <c r="B21" s="40" t="s">
        <v>43</v>
      </c>
      <c r="C21" s="41">
        <v>52749.532800000001</v>
      </c>
      <c r="D21" s="41">
        <v>6.9999999999999999E-4</v>
      </c>
      <c r="E21">
        <f t="shared" ref="E21:E35" si="0">+(C21-C$7)/C$8</f>
        <v>-9198.0047661427361</v>
      </c>
      <c r="F21" s="36">
        <f>ROUND(2*E21,0)/2</f>
        <v>-9198</v>
      </c>
      <c r="G21">
        <f t="shared" ref="G21:G35" si="1">+C21-(C$7+F21*C$8)</f>
        <v>-1.5188088000286371E-3</v>
      </c>
      <c r="I21">
        <f>+G21</f>
        <v>-1.5188088000286371E-3</v>
      </c>
      <c r="O21">
        <f t="shared" ref="O21:O35" ca="1" si="2">+C$11+C$12*$F21</f>
        <v>1.4057925858330789E-12</v>
      </c>
      <c r="Q21" s="2">
        <f t="shared" ref="Q21:Q35" si="3">+C21-15018.5</f>
        <v>37731.032800000001</v>
      </c>
    </row>
    <row r="22" spans="1:17" x14ac:dyDescent="0.2">
      <c r="A22" t="s">
        <v>16</v>
      </c>
      <c r="C22" s="10">
        <v>52764.50965</v>
      </c>
      <c r="D22" s="10" t="s">
        <v>18</v>
      </c>
      <c r="E22" s="36">
        <f t="shared" si="0"/>
        <v>-9151.0062203322923</v>
      </c>
      <c r="F22" s="36">
        <f t="shared" ref="F22:F35" si="4">ROUND(2*E22,0)/2</f>
        <v>-9151</v>
      </c>
      <c r="G22" s="36">
        <f t="shared" si="1"/>
        <v>-1.9822099202428944E-3</v>
      </c>
      <c r="H22">
        <f>+G22</f>
        <v>-1.9822099202428944E-3</v>
      </c>
      <c r="O22">
        <f t="shared" ca="1" si="2"/>
        <v>1.4247261031821189E-12</v>
      </c>
      <c r="Q22" s="2">
        <f t="shared" si="3"/>
        <v>37746.00965</v>
      </c>
    </row>
    <row r="23" spans="1:17" x14ac:dyDescent="0.2">
      <c r="A23" s="30" t="s">
        <v>44</v>
      </c>
      <c r="B23" s="31" t="s">
        <v>43</v>
      </c>
      <c r="C23" s="30">
        <v>54148.640599999999</v>
      </c>
      <c r="D23" s="30">
        <v>8.0000000000000004E-4</v>
      </c>
      <c r="E23" s="36">
        <f t="shared" si="0"/>
        <v>-4807.4932746039203</v>
      </c>
      <c r="F23" s="36">
        <f t="shared" si="4"/>
        <v>-4807.5</v>
      </c>
      <c r="G23" s="36">
        <f t="shared" si="1"/>
        <v>2.1431567001855001E-3</v>
      </c>
      <c r="I23">
        <f>+G23</f>
        <v>2.1431567001855001E-3</v>
      </c>
      <c r="O23">
        <f t="shared" ca="1" si="2"/>
        <v>3.1744650947896611E-12</v>
      </c>
      <c r="Q23" s="2">
        <f t="shared" si="3"/>
        <v>39130.140599999999</v>
      </c>
    </row>
    <row r="24" spans="1:17" x14ac:dyDescent="0.2">
      <c r="A24" s="45" t="s">
        <v>56</v>
      </c>
      <c r="B24" s="46" t="s">
        <v>46</v>
      </c>
      <c r="C24" s="45">
        <v>54513.513599999998</v>
      </c>
      <c r="D24" s="45" t="s">
        <v>57</v>
      </c>
      <c r="E24" s="36">
        <f t="shared" si="0"/>
        <v>-3662.4927968335564</v>
      </c>
      <c r="F24" s="36">
        <f t="shared" si="4"/>
        <v>-3662.5</v>
      </c>
      <c r="G24" s="36">
        <f t="shared" si="1"/>
        <v>2.2954059822950512E-3</v>
      </c>
      <c r="I24">
        <f>+G24</f>
        <v>2.2954059822950512E-3</v>
      </c>
      <c r="O24">
        <f t="shared" ca="1" si="2"/>
        <v>3.6357178046758441E-12</v>
      </c>
      <c r="Q24" s="2">
        <f t="shared" si="3"/>
        <v>39495.013599999998</v>
      </c>
    </row>
    <row r="25" spans="1:17" x14ac:dyDescent="0.2">
      <c r="A25" s="32" t="s">
        <v>42</v>
      </c>
      <c r="B25" s="31" t="s">
        <v>43</v>
      </c>
      <c r="C25" s="33">
        <v>54599.393519999998</v>
      </c>
      <c r="D25" s="33">
        <v>4.0000000000000002E-4</v>
      </c>
      <c r="E25" s="36">
        <f t="shared" si="0"/>
        <v>-3392.994781275047</v>
      </c>
      <c r="F25" s="36">
        <f t="shared" si="4"/>
        <v>-3393</v>
      </c>
      <c r="G25" s="36">
        <f t="shared" si="1"/>
        <v>1.6630314712529071E-3</v>
      </c>
      <c r="J25">
        <f>+G25</f>
        <v>1.6630314712529071E-3</v>
      </c>
      <c r="O25">
        <f t="shared" ca="1" si="2"/>
        <v>3.744283398836828E-12</v>
      </c>
      <c r="Q25" s="2">
        <f t="shared" si="3"/>
        <v>39580.893519999998</v>
      </c>
    </row>
    <row r="26" spans="1:17" x14ac:dyDescent="0.2">
      <c r="A26" s="45" t="s">
        <v>56</v>
      </c>
      <c r="B26" s="46" t="s">
        <v>43</v>
      </c>
      <c r="C26" s="45">
        <v>54912.323299999996</v>
      </c>
      <c r="D26" s="45" t="s">
        <v>58</v>
      </c>
      <c r="E26" s="36">
        <f t="shared" si="0"/>
        <v>-2410.996256833464</v>
      </c>
      <c r="F26" s="36">
        <f t="shared" si="4"/>
        <v>-2411</v>
      </c>
      <c r="G26" s="36">
        <f t="shared" si="1"/>
        <v>1.1928208186873235E-3</v>
      </c>
      <c r="I26">
        <f t="shared" ref="I26:I31" si="5">+G26</f>
        <v>1.1928208186873235E-3</v>
      </c>
      <c r="O26">
        <f t="shared" ca="1" si="2"/>
        <v>4.139873059193362E-12</v>
      </c>
      <c r="Q26" s="2">
        <f t="shared" si="3"/>
        <v>39893.823299999996</v>
      </c>
    </row>
    <row r="27" spans="1:17" x14ac:dyDescent="0.2">
      <c r="A27" s="45" t="s">
        <v>56</v>
      </c>
      <c r="B27" s="46" t="s">
        <v>46</v>
      </c>
      <c r="C27" s="45">
        <v>54912.483500000002</v>
      </c>
      <c r="D27" s="45" t="s">
        <v>59</v>
      </c>
      <c r="E27" s="36">
        <f t="shared" si="0"/>
        <v>-2410.4935364991411</v>
      </c>
      <c r="F27" s="36">
        <f t="shared" si="4"/>
        <v>-2410.5</v>
      </c>
      <c r="G27" s="36">
        <f t="shared" si="1"/>
        <v>2.0596995309460908E-3</v>
      </c>
      <c r="I27">
        <f t="shared" si="5"/>
        <v>2.0596995309460908E-3</v>
      </c>
      <c r="O27">
        <f t="shared" ca="1" si="2"/>
        <v>4.1400744795906924E-12</v>
      </c>
      <c r="Q27" s="2">
        <f t="shared" si="3"/>
        <v>39893.983500000002</v>
      </c>
    </row>
    <row r="28" spans="1:17" x14ac:dyDescent="0.2">
      <c r="A28" s="45" t="s">
        <v>56</v>
      </c>
      <c r="B28" s="46" t="s">
        <v>46</v>
      </c>
      <c r="C28" s="45">
        <v>54937.339200000002</v>
      </c>
      <c r="D28" s="45" t="s">
        <v>60</v>
      </c>
      <c r="E28" s="36">
        <f t="shared" si="0"/>
        <v>-2332.4943741184857</v>
      </c>
      <c r="F28" s="36">
        <f t="shared" si="4"/>
        <v>-2332.5</v>
      </c>
      <c r="G28" s="36">
        <f t="shared" si="1"/>
        <v>1.7927785229403526E-3</v>
      </c>
      <c r="I28">
        <f t="shared" si="5"/>
        <v>1.7927785229403526E-3</v>
      </c>
      <c r="O28">
        <f t="shared" ca="1" si="2"/>
        <v>4.1714960615742055E-12</v>
      </c>
      <c r="Q28" s="2">
        <f t="shared" si="3"/>
        <v>39918.839200000002</v>
      </c>
    </row>
    <row r="29" spans="1:17" x14ac:dyDescent="0.2">
      <c r="A29" s="30" t="s">
        <v>45</v>
      </c>
      <c r="B29" s="31" t="s">
        <v>46</v>
      </c>
      <c r="C29" s="30">
        <v>54958.688699999999</v>
      </c>
      <c r="D29" s="30">
        <v>8.9999999999999998E-4</v>
      </c>
      <c r="E29" s="36">
        <f t="shared" si="0"/>
        <v>-2265.4979460458285</v>
      </c>
      <c r="F29" s="36">
        <f t="shared" si="4"/>
        <v>-2265.5</v>
      </c>
      <c r="G29" s="36">
        <f t="shared" si="1"/>
        <v>6.5452585840830579E-4</v>
      </c>
      <c r="I29">
        <f t="shared" si="5"/>
        <v>6.5452585840830579E-4</v>
      </c>
      <c r="O29">
        <f t="shared" ca="1" si="2"/>
        <v>4.1984863948164535E-12</v>
      </c>
      <c r="Q29" s="2">
        <f t="shared" si="3"/>
        <v>39940.188699999999</v>
      </c>
    </row>
    <row r="30" spans="1:17" x14ac:dyDescent="0.2">
      <c r="A30" s="30" t="s">
        <v>45</v>
      </c>
      <c r="B30" s="31" t="s">
        <v>43</v>
      </c>
      <c r="C30" s="30">
        <v>54958.849000000002</v>
      </c>
      <c r="D30" s="30">
        <v>3.0000000000000001E-3</v>
      </c>
      <c r="E30" s="36">
        <f t="shared" si="0"/>
        <v>-2264.994911903565</v>
      </c>
      <c r="F30" s="36">
        <f t="shared" si="4"/>
        <v>-2265</v>
      </c>
      <c r="G30" s="36">
        <f t="shared" si="1"/>
        <v>1.6214045754168183E-3</v>
      </c>
      <c r="I30">
        <f t="shared" si="5"/>
        <v>1.6214045754168183E-3</v>
      </c>
      <c r="O30">
        <f t="shared" ca="1" si="2"/>
        <v>4.1986878152137838E-12</v>
      </c>
      <c r="Q30" s="2">
        <f t="shared" si="3"/>
        <v>39940.349000000002</v>
      </c>
    </row>
    <row r="31" spans="1:17" x14ac:dyDescent="0.2">
      <c r="A31" s="39" t="s">
        <v>51</v>
      </c>
      <c r="B31" s="40" t="s">
        <v>46</v>
      </c>
      <c r="C31" s="39">
        <v>55243.892</v>
      </c>
      <c r="D31" s="39">
        <v>2.0000000000000001E-4</v>
      </c>
      <c r="E31" s="36">
        <f t="shared" si="0"/>
        <v>-1370.5073198233183</v>
      </c>
      <c r="F31" s="36">
        <f t="shared" si="4"/>
        <v>-1370.5</v>
      </c>
      <c r="G31" s="36">
        <f t="shared" si="1"/>
        <v>-2.3325805959757417E-3</v>
      </c>
      <c r="I31">
        <f t="shared" si="5"/>
        <v>-2.3325805959757417E-3</v>
      </c>
      <c r="O31">
        <f t="shared" ca="1" si="2"/>
        <v>4.5590289060375307E-12</v>
      </c>
      <c r="Q31" s="2">
        <f t="shared" si="3"/>
        <v>40225.392</v>
      </c>
    </row>
    <row r="32" spans="1:17" x14ac:dyDescent="0.2">
      <c r="A32" s="35" t="s">
        <v>52</v>
      </c>
      <c r="B32" s="34"/>
      <c r="C32" s="30">
        <v>55259.984799999998</v>
      </c>
      <c r="D32" s="30">
        <v>2.0000000000000001E-4</v>
      </c>
      <c r="E32" s="36">
        <f t="shared" si="0"/>
        <v>-1320.0068342059631</v>
      </c>
      <c r="F32" s="36">
        <f t="shared" si="4"/>
        <v>-1320</v>
      </c>
      <c r="G32" s="36">
        <f t="shared" si="1"/>
        <v>-2.1778307345812209E-3</v>
      </c>
      <c r="K32">
        <f>+G32</f>
        <v>-2.1778307345812209E-3</v>
      </c>
      <c r="O32">
        <f t="shared" ca="1" si="2"/>
        <v>4.5793723661678823E-12</v>
      </c>
      <c r="Q32" s="2">
        <f t="shared" si="3"/>
        <v>40241.484799999998</v>
      </c>
    </row>
    <row r="33" spans="1:17" x14ac:dyDescent="0.2">
      <c r="A33" s="42" t="s">
        <v>55</v>
      </c>
      <c r="B33" s="43" t="s">
        <v>43</v>
      </c>
      <c r="C33" s="44">
        <v>55322.442799999997</v>
      </c>
      <c r="D33" s="44">
        <v>1E-4</v>
      </c>
      <c r="E33" s="36">
        <f t="shared" si="0"/>
        <v>-1124.0086654168774</v>
      </c>
      <c r="F33" s="36">
        <f t="shared" si="4"/>
        <v>-1124</v>
      </c>
      <c r="G33" s="36">
        <f t="shared" si="1"/>
        <v>-2.7613758356892504E-3</v>
      </c>
      <c r="I33">
        <f>+G33</f>
        <v>-2.7613758356892504E-3</v>
      </c>
      <c r="O33">
        <f t="shared" ca="1" si="2"/>
        <v>4.6583291619213253E-12</v>
      </c>
      <c r="Q33" s="2">
        <f t="shared" si="3"/>
        <v>40303.942799999997</v>
      </c>
    </row>
    <row r="34" spans="1:17" x14ac:dyDescent="0.2">
      <c r="A34" s="45" t="s">
        <v>61</v>
      </c>
      <c r="B34" s="46" t="s">
        <v>43</v>
      </c>
      <c r="C34" s="45">
        <v>55644.933599999997</v>
      </c>
      <c r="D34" s="45">
        <v>2.9999999999999997E-4</v>
      </c>
      <c r="E34" s="36">
        <f t="shared" si="0"/>
        <v>-112.00690020940296</v>
      </c>
      <c r="F34" s="36">
        <f t="shared" si="4"/>
        <v>-112</v>
      </c>
      <c r="G34" s="36">
        <f t="shared" si="1"/>
        <v>-2.1988638036418706E-3</v>
      </c>
      <c r="I34">
        <f>+G34</f>
        <v>-2.1988638036418706E-3</v>
      </c>
      <c r="O34">
        <f t="shared" ca="1" si="2"/>
        <v>5.0660040461176718E-12</v>
      </c>
      <c r="Q34" s="2">
        <f t="shared" si="3"/>
        <v>40626.433599999997</v>
      </c>
    </row>
    <row r="35" spans="1:17" x14ac:dyDescent="0.2">
      <c r="A35" s="45" t="s">
        <v>61</v>
      </c>
      <c r="B35" s="46" t="s">
        <v>46</v>
      </c>
      <c r="C35" s="45">
        <v>55680.785300000003</v>
      </c>
      <c r="D35" s="45">
        <v>2.0000000000000001E-4</v>
      </c>
      <c r="E35" s="36">
        <f t="shared" si="0"/>
        <v>0.49858424378291144</v>
      </c>
      <c r="F35" s="36">
        <f t="shared" si="4"/>
        <v>0.5</v>
      </c>
      <c r="G35" s="36">
        <f t="shared" si="1"/>
        <v>-4.5115371176507324E-4</v>
      </c>
      <c r="I35">
        <f>+G35</f>
        <v>-4.5115371176507324E-4</v>
      </c>
      <c r="O35">
        <f t="shared" ca="1" si="2"/>
        <v>5.1113236355169695E-12</v>
      </c>
      <c r="Q35" s="2">
        <f t="shared" si="3"/>
        <v>40662.285300000003</v>
      </c>
    </row>
    <row r="36" spans="1:17" x14ac:dyDescent="0.2">
      <c r="C36" s="10"/>
      <c r="D36" s="10"/>
    </row>
    <row r="37" spans="1:17" x14ac:dyDescent="0.2">
      <c r="C37" s="10"/>
      <c r="D37" s="10"/>
    </row>
    <row r="38" spans="1:17" x14ac:dyDescent="0.2">
      <c r="C38" s="10"/>
      <c r="D38" s="10"/>
    </row>
    <row r="39" spans="1:17" x14ac:dyDescent="0.2">
      <c r="C39" s="10"/>
      <c r="D39" s="10"/>
    </row>
    <row r="40" spans="1:17" x14ac:dyDescent="0.2">
      <c r="C40" s="10"/>
      <c r="D40" s="10"/>
    </row>
    <row r="41" spans="1:17" x14ac:dyDescent="0.2">
      <c r="C41" s="10"/>
      <c r="D41" s="10"/>
    </row>
    <row r="42" spans="1:17" x14ac:dyDescent="0.2">
      <c r="C42" s="10"/>
      <c r="D42" s="10"/>
    </row>
    <row r="43" spans="1:17" x14ac:dyDescent="0.2">
      <c r="C43" s="10"/>
      <c r="D43" s="10"/>
    </row>
    <row r="44" spans="1:17" x14ac:dyDescent="0.2">
      <c r="C44" s="10"/>
      <c r="D44" s="10"/>
    </row>
    <row r="45" spans="1:17" x14ac:dyDescent="0.2">
      <c r="C45" s="10"/>
      <c r="D45" s="10"/>
    </row>
    <row r="46" spans="1:17" x14ac:dyDescent="0.2">
      <c r="C46" s="10"/>
      <c r="D46" s="10"/>
    </row>
    <row r="47" spans="1:17" x14ac:dyDescent="0.2">
      <c r="C47" s="10"/>
      <c r="D47" s="10"/>
    </row>
    <row r="48" spans="1:17" x14ac:dyDescent="0.2">
      <c r="C48" s="10"/>
      <c r="D48" s="10"/>
    </row>
    <row r="49" spans="3:4" x14ac:dyDescent="0.2">
      <c r="C49" s="10"/>
      <c r="D49" s="10"/>
    </row>
    <row r="50" spans="3:4" x14ac:dyDescent="0.2">
      <c r="C50" s="10"/>
      <c r="D50" s="10"/>
    </row>
    <row r="51" spans="3:4" x14ac:dyDescent="0.2">
      <c r="C51" s="10"/>
      <c r="D51" s="10"/>
    </row>
    <row r="52" spans="3:4" x14ac:dyDescent="0.2">
      <c r="C52" s="10"/>
      <c r="D52" s="10"/>
    </row>
    <row r="53" spans="3:4" x14ac:dyDescent="0.2">
      <c r="C53" s="10"/>
      <c r="D53" s="10"/>
    </row>
    <row r="54" spans="3:4" x14ac:dyDescent="0.2">
      <c r="C54" s="10"/>
      <c r="D54" s="10"/>
    </row>
    <row r="55" spans="3:4" x14ac:dyDescent="0.2">
      <c r="C55" s="10"/>
      <c r="D55" s="10"/>
    </row>
    <row r="56" spans="3:4" x14ac:dyDescent="0.2">
      <c r="C56" s="10"/>
      <c r="D56" s="10"/>
    </row>
    <row r="57" spans="3:4" x14ac:dyDescent="0.2">
      <c r="C57" s="10"/>
      <c r="D57" s="10"/>
    </row>
    <row r="58" spans="3:4" x14ac:dyDescent="0.2">
      <c r="C58" s="10"/>
      <c r="D58" s="10"/>
    </row>
    <row r="59" spans="3:4" x14ac:dyDescent="0.2">
      <c r="C59" s="10"/>
      <c r="D59" s="10"/>
    </row>
    <row r="60" spans="3:4" x14ac:dyDescent="0.2">
      <c r="C60" s="10"/>
      <c r="D60" s="10"/>
    </row>
    <row r="61" spans="3:4" x14ac:dyDescent="0.2">
      <c r="C61" s="10"/>
      <c r="D61" s="10"/>
    </row>
    <row r="62" spans="3:4" x14ac:dyDescent="0.2">
      <c r="C62" s="10"/>
      <c r="D62" s="10"/>
    </row>
    <row r="63" spans="3:4" x14ac:dyDescent="0.2">
      <c r="C63" s="10"/>
      <c r="D63" s="10"/>
    </row>
    <row r="64" spans="3:4" x14ac:dyDescent="0.2">
      <c r="C64" s="10"/>
      <c r="D64" s="10"/>
    </row>
    <row r="65" spans="3:4" x14ac:dyDescent="0.2">
      <c r="C65" s="10"/>
      <c r="D65" s="10"/>
    </row>
    <row r="66" spans="3:4" x14ac:dyDescent="0.2">
      <c r="C66" s="10"/>
      <c r="D66" s="10"/>
    </row>
    <row r="67" spans="3:4" x14ac:dyDescent="0.2">
      <c r="C67" s="10"/>
      <c r="D67" s="10"/>
    </row>
    <row r="68" spans="3:4" x14ac:dyDescent="0.2">
      <c r="C68" s="10"/>
      <c r="D68" s="10"/>
    </row>
    <row r="69" spans="3:4" x14ac:dyDescent="0.2">
      <c r="C69" s="10"/>
      <c r="D69" s="10"/>
    </row>
    <row r="70" spans="3:4" x14ac:dyDescent="0.2">
      <c r="C70" s="10"/>
      <c r="D70" s="10"/>
    </row>
    <row r="71" spans="3:4" x14ac:dyDescent="0.2">
      <c r="C71" s="10"/>
      <c r="D71" s="10"/>
    </row>
    <row r="72" spans="3:4" x14ac:dyDescent="0.2">
      <c r="C72" s="10"/>
      <c r="D72" s="10"/>
    </row>
    <row r="73" spans="3:4" x14ac:dyDescent="0.2">
      <c r="C73" s="10"/>
      <c r="D73" s="10"/>
    </row>
    <row r="74" spans="3:4" x14ac:dyDescent="0.2">
      <c r="C74" s="10"/>
      <c r="D74" s="10"/>
    </row>
    <row r="75" spans="3:4" x14ac:dyDescent="0.2">
      <c r="C75" s="10"/>
      <c r="D75" s="10"/>
    </row>
    <row r="76" spans="3:4" x14ac:dyDescent="0.2">
      <c r="C76" s="10"/>
      <c r="D76" s="10"/>
    </row>
    <row r="77" spans="3:4" x14ac:dyDescent="0.2">
      <c r="C77" s="10"/>
      <c r="D77" s="10"/>
    </row>
    <row r="78" spans="3:4" x14ac:dyDescent="0.2">
      <c r="C78" s="10"/>
      <c r="D78" s="10"/>
    </row>
    <row r="79" spans="3:4" x14ac:dyDescent="0.2">
      <c r="C79" s="10"/>
      <c r="D79" s="10"/>
    </row>
    <row r="80" spans="3:4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  <row r="6924" spans="3:4" x14ac:dyDescent="0.2">
      <c r="C6924" s="10"/>
      <c r="D6924" s="10"/>
    </row>
    <row r="6925" spans="3:4" x14ac:dyDescent="0.2">
      <c r="C6925" s="10"/>
      <c r="D6925" s="10"/>
    </row>
    <row r="6926" spans="3:4" x14ac:dyDescent="0.2">
      <c r="C6926" s="10"/>
      <c r="D6926" s="10"/>
    </row>
    <row r="6927" spans="3:4" x14ac:dyDescent="0.2">
      <c r="C6927" s="10"/>
      <c r="D6927" s="10"/>
    </row>
    <row r="6928" spans="3:4" x14ac:dyDescent="0.2">
      <c r="C6928" s="10"/>
      <c r="D6928" s="10"/>
    </row>
    <row r="6929" spans="3:4" x14ac:dyDescent="0.2">
      <c r="C6929" s="10"/>
      <c r="D6929" s="10"/>
    </row>
    <row r="6930" spans="3:4" x14ac:dyDescent="0.2">
      <c r="C6930" s="10"/>
      <c r="D6930" s="10"/>
    </row>
    <row r="6931" spans="3:4" x14ac:dyDescent="0.2">
      <c r="C6931" s="10"/>
      <c r="D6931" s="10"/>
    </row>
    <row r="6932" spans="3:4" x14ac:dyDescent="0.2">
      <c r="C6932" s="10"/>
      <c r="D6932" s="10"/>
    </row>
    <row r="6933" spans="3:4" x14ac:dyDescent="0.2">
      <c r="C6933" s="10"/>
      <c r="D6933" s="10"/>
    </row>
    <row r="6934" spans="3:4" x14ac:dyDescent="0.2">
      <c r="C6934" s="10"/>
      <c r="D6934" s="10"/>
    </row>
    <row r="6935" spans="3:4" x14ac:dyDescent="0.2">
      <c r="C6935" s="10"/>
      <c r="D6935" s="10"/>
    </row>
    <row r="6936" spans="3:4" x14ac:dyDescent="0.2">
      <c r="C6936" s="10"/>
      <c r="D6936" s="10"/>
    </row>
    <row r="6937" spans="3:4" x14ac:dyDescent="0.2">
      <c r="C6937" s="10"/>
      <c r="D6937" s="10"/>
    </row>
    <row r="6938" spans="3:4" x14ac:dyDescent="0.2">
      <c r="C6938" s="10"/>
      <c r="D6938" s="10"/>
    </row>
    <row r="6939" spans="3:4" x14ac:dyDescent="0.2">
      <c r="C6939" s="10"/>
      <c r="D6939" s="10"/>
    </row>
    <row r="6940" spans="3:4" x14ac:dyDescent="0.2">
      <c r="C6940" s="10"/>
      <c r="D6940" s="10"/>
    </row>
  </sheetData>
  <sheetProtection sheet="1" objects="1" scenarios="1"/>
  <phoneticPr fontId="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Active</vt:lpstr>
      <vt:lpstr>BAV</vt:lpstr>
      <vt:lpstr>A (old)</vt:lpstr>
      <vt:lpstr>A (old2)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2024-01-15T04:35:44Z</dcterms:modified>
</cp:coreProperties>
</file>