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7C7CA70-4F86-4C79-BD4E-72BDDE1367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6" i="1" l="1"/>
  <c r="F36" i="1" s="1"/>
  <c r="G36" i="1" s="1"/>
  <c r="K36" i="1" s="1"/>
  <c r="Q36" i="1"/>
  <c r="E37" i="1"/>
  <c r="F37" i="1"/>
  <c r="G37" i="1" s="1"/>
  <c r="K37" i="1" s="1"/>
  <c r="Q37" i="1"/>
  <c r="E38" i="1"/>
  <c r="F38" i="1"/>
  <c r="G38" i="1" s="1"/>
  <c r="K38" i="1" s="1"/>
  <c r="Q38" i="1"/>
  <c r="E35" i="1"/>
  <c r="F35" i="1"/>
  <c r="G35" i="1"/>
  <c r="K35" i="1"/>
  <c r="Q35" i="1"/>
  <c r="E31" i="1"/>
  <c r="F31" i="1"/>
  <c r="G31" i="1"/>
  <c r="K31" i="1"/>
  <c r="C21" i="1"/>
  <c r="E21" i="1"/>
  <c r="F21" i="1"/>
  <c r="G21" i="1"/>
  <c r="I21" i="1"/>
  <c r="E25" i="1"/>
  <c r="F25" i="1"/>
  <c r="G25" i="1"/>
  <c r="I25" i="1"/>
  <c r="E26" i="1"/>
  <c r="F26" i="1"/>
  <c r="G26" i="1"/>
  <c r="K26" i="1"/>
  <c r="E28" i="1"/>
  <c r="F28" i="1"/>
  <c r="G28" i="1"/>
  <c r="K28" i="1"/>
  <c r="E29" i="1"/>
  <c r="F29" i="1"/>
  <c r="G29" i="1"/>
  <c r="K29" i="1"/>
  <c r="E30" i="1"/>
  <c r="F30" i="1"/>
  <c r="G30" i="1"/>
  <c r="K30" i="1"/>
  <c r="E32" i="1"/>
  <c r="F32" i="1"/>
  <c r="G32" i="1"/>
  <c r="K32" i="1"/>
  <c r="E33" i="1"/>
  <c r="F33" i="1"/>
  <c r="G33" i="1"/>
  <c r="K33" i="1"/>
  <c r="E34" i="1"/>
  <c r="F34" i="1"/>
  <c r="G34" i="1"/>
  <c r="K34" i="1"/>
  <c r="E27" i="1"/>
  <c r="F27" i="1"/>
  <c r="U27" i="1"/>
  <c r="Q31" i="1"/>
  <c r="D9" i="1"/>
  <c r="C9" i="1"/>
  <c r="Q34" i="1"/>
  <c r="Q33" i="1"/>
  <c r="Q29" i="1"/>
  <c r="Q30" i="1"/>
  <c r="Q32" i="1"/>
  <c r="Q28" i="1"/>
  <c r="E22" i="1"/>
  <c r="F22" i="1"/>
  <c r="G22" i="1"/>
  <c r="K22" i="1"/>
  <c r="E23" i="1"/>
  <c r="F23" i="1"/>
  <c r="G23" i="1"/>
  <c r="K23" i="1"/>
  <c r="E24" i="1"/>
  <c r="F24" i="1"/>
  <c r="G24" i="1"/>
  <c r="I24" i="1"/>
  <c r="Q27" i="1"/>
  <c r="Q26" i="1"/>
  <c r="Q24" i="1"/>
  <c r="Q25" i="1"/>
  <c r="Q23" i="1"/>
  <c r="Q22" i="1"/>
  <c r="F16" i="1"/>
  <c r="F17" i="1" s="1"/>
  <c r="C17" i="1"/>
  <c r="Q21" i="1"/>
  <c r="C12" i="1"/>
  <c r="C11" i="1"/>
  <c r="O38" i="1" l="1"/>
  <c r="O37" i="1"/>
  <c r="O36" i="1"/>
  <c r="O32" i="1"/>
  <c r="O28" i="1"/>
  <c r="O30" i="1"/>
  <c r="O34" i="1"/>
  <c r="O33" i="1"/>
  <c r="O25" i="1"/>
  <c r="O22" i="1"/>
  <c r="O29" i="1"/>
  <c r="O23" i="1"/>
  <c r="O24" i="1"/>
  <c r="O35" i="1"/>
  <c r="O27" i="1"/>
  <c r="C15" i="1"/>
  <c r="O31" i="1"/>
  <c r="O26" i="1"/>
  <c r="O21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<sst xmlns="http://schemas.openxmlformats.org/spreadsheetml/2006/main" count="76" uniqueCount="58">
  <si>
    <t>VSB-66</t>
  </si>
  <si>
    <t>II</t>
  </si>
  <si>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</si>
  <si>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</si>
  <si>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</si>
  <si>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</si>
  <si>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</si>
  <si>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</si>
  <si>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</si>
  <si>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</si>
  <si>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</si>
  <si>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</si>
  <si>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</si>
  <si>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</si>
  <si>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</si>
  <si>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</si>
  <si>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</si>
  <si>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</si>
  <si>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</si>
  <si>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</si>
  <si>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</si>
  <si>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</si>
  <si>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</si>
  <si>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</si>
  <si>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</si>
  <si>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</si>
  <si>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</si>
  <si>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</si>
  <si>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</si>
  <si>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</si>
  <si>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</si>
  <si>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</si>
  <si>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</si>
  <si>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</si>
  <si>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</si>
  <si>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</si>
  <si>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</si>
  <si>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</si>
  <si>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</si>
  <si>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</si>
  <si>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BRNO</t>
  </si>
  <si>
    <t>V0339 Boo / GSC 3060-0405</t>
  </si>
  <si>
    <t>EW</t>
  </si>
  <si>
    <t>IBVS 6092</t>
  </si>
  <si>
    <t>IBVS 6031</t>
  </si>
  <si>
    <t>IBVS 6149</t>
  </si>
  <si>
    <t>pg</t>
  </si>
  <si>
    <t>vis</t>
  </si>
  <si>
    <t>PE</t>
  </si>
  <si>
    <t>CCD</t>
  </si>
  <si>
    <t>I</t>
  </si>
  <si>
    <t>IBVS 6157</t>
  </si>
  <si>
    <t>BAD?</t>
  </si>
  <si>
    <t>OEJV 0179</t>
  </si>
  <si>
    <t>IBVS 6195</t>
  </si>
  <si>
    <t>IBVS 6261</t>
  </si>
  <si>
    <t>IBVS, 63, 6262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</si>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</sst>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165" fontId="0" fillId="0" borderId="0" xfId="0" applyNumberFormat="1" applyAlignment="1">
      <alignment horizontal="left"/>
    </xf>
    <xf numFmtId="0" fontId="3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41" applyFont="1"/>
    <xf numFmtId="0" fontId="16" fillId="0" borderId="0" xfId="41" applyFont="1" applyAlignment="1">
      <alignment horizontal="center"/>
    </xf>
    <xf numFmtId="0" fontId="16" fillId="0" borderId="0" xfId="41" applyFont="1" applyAlignment="1">
      <alignment horizontal="left"/>
    </xf>
    <xf numFmtId="0" fontId="5" fillId="0" borderId="0" xfId="41" applyFont="1"/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32" fillId="0" borderId="0" xfId="41" applyFont="1" applyAlignment="1">
      <alignment horizontal="left"/>
    </xf>
    <xf numFmtId="0" fontId="32" fillId="0" borderId="0" xfId="41" applyFont="1" applyAlignment="1">
      <alignment horizont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6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V0339 Boo - O-C Diagr.</a:t>
            </a:r>
          </a:p>
        </c:rich>
      </c:tx>
      <c:layout>
        <c:manualLayout>
          <c:xMode val="edge"/>
          <c:yMode val="edge"/>
          <c:x val="0.37142857142857144"/>
          <c:y val="1.46198830409356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36842105263161E-2"/>
          <c:y val="0.14035127795846455"/>
          <c:w val="0.8736842105263158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0C-4234-AF76-AEFD4C8E7F2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3">
                  <c:v>-2.3945000000821892E-2</c:v>
                </c:pt>
                <c:pt idx="4">
                  <c:v>-2.4130000005243346E-2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0C-4234-AF76-AEFD4C8E7F2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0C-4234-AF76-AEFD4C8E7F2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-1.9430000000284053E-2</c:v>
                </c:pt>
                <c:pt idx="2">
                  <c:v>-2.4434999999357387E-2</c:v>
                </c:pt>
                <c:pt idx="5">
                  <c:v>-2.3714999995718244E-2</c:v>
                </c:pt>
                <c:pt idx="7">
                  <c:v>-2.7300000001559965E-2</c:v>
                </c:pt>
                <c:pt idx="8">
                  <c:v>-2.644000000145752E-2</c:v>
                </c:pt>
                <c:pt idx="9">
                  <c:v>-2.2840000005089678E-2</c:v>
                </c:pt>
                <c:pt idx="10">
                  <c:v>-2.9875000000174623E-2</c:v>
                </c:pt>
                <c:pt idx="11">
                  <c:v>-2.2510000002512243E-2</c:v>
                </c:pt>
                <c:pt idx="12">
                  <c:v>-2.6285000007192139E-2</c:v>
                </c:pt>
                <c:pt idx="13">
                  <c:v>-2.4900000003981404E-2</c:v>
                </c:pt>
                <c:pt idx="14">
                  <c:v>-2.0734999881824479E-2</c:v>
                </c:pt>
                <c:pt idx="15">
                  <c:v>-2.6285000007192139E-2</c:v>
                </c:pt>
                <c:pt idx="16">
                  <c:v>-2.4900000003981404E-2</c:v>
                </c:pt>
                <c:pt idx="17">
                  <c:v>-2.4905000005674083E-2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0C-4234-AF76-AEFD4C8E7F2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0C-4234-AF76-AEFD4C8E7F2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0C-4234-AF76-AEFD4C8E7F2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60C-4234-AF76-AEFD4C8E7F2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-3.9466623263163941E-3</c:v>
                </c:pt>
                <c:pt idx="1">
                  <c:v>-2.0440297434304529E-2</c:v>
                </c:pt>
                <c:pt idx="2">
                  <c:v>-2.1409491319247936E-2</c:v>
                </c:pt>
                <c:pt idx="3">
                  <c:v>-2.1530266868142797E-2</c:v>
                </c:pt>
                <c:pt idx="4">
                  <c:v>-2.1576305072424501E-2</c:v>
                </c:pt>
                <c:pt idx="5">
                  <c:v>-2.2746392939688068E-2</c:v>
                </c:pt>
                <c:pt idx="6">
                  <c:v>-2.2755959319798551E-2</c:v>
                </c:pt>
                <c:pt idx="7">
                  <c:v>-2.2756557218555455E-2</c:v>
                </c:pt>
                <c:pt idx="8">
                  <c:v>-2.276253620612451E-2</c:v>
                </c:pt>
                <c:pt idx="9">
                  <c:v>-2.2880920159991748E-2</c:v>
                </c:pt>
                <c:pt idx="10">
                  <c:v>-2.5204952628082443E-2</c:v>
                </c:pt>
                <c:pt idx="11">
                  <c:v>-2.5436339447004772E-2</c:v>
                </c:pt>
                <c:pt idx="12">
                  <c:v>-2.6294324163163803E-2</c:v>
                </c:pt>
                <c:pt idx="13">
                  <c:v>-2.6415697610815567E-2</c:v>
                </c:pt>
                <c:pt idx="14">
                  <c:v>-2.6419882902113903E-2</c:v>
                </c:pt>
                <c:pt idx="15">
                  <c:v>-2.6294324163163803E-2</c:v>
                </c:pt>
                <c:pt idx="16">
                  <c:v>-2.6415697610815567E-2</c:v>
                </c:pt>
                <c:pt idx="17">
                  <c:v>-3.009935185210879E-2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60C-4234-AF76-AEFD4C8E7F23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6">
                  <c:v>-1.0495000002265442E-2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60C-4234-AF76-AEFD4C8E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07736"/>
        <c:axId val="1"/>
      </c:scatterChart>
      <c:valAx>
        <c:axId val="868207736"/>
        <c:scaling>
          <c:orientation val="minMax"/>
          <c:min val="1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27819548872180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5187969924812026E-3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2077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3383458646616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V0339 Boo - O-C Diagr.</a:t>
            </a:r>
          </a:p>
        </c:rich>
      </c:tx>
      <c:layout>
        <c:manualLayout>
          <c:xMode val="edge"/>
          <c:yMode val="edge"/>
          <c:x val="0.3648653377787236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994189017784567"/>
          <c:w val="0.81081199971260276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49-43F4-BF69-361E24D6CF9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3">
                  <c:v>-2.3945000000821892E-2</c:v>
                </c:pt>
                <c:pt idx="4">
                  <c:v>-2.4130000005243346E-2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49-43F4-BF69-361E24D6CF9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49-43F4-BF69-361E24D6CF9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-1.9430000000284053E-2</c:v>
                </c:pt>
                <c:pt idx="2">
                  <c:v>-2.4434999999357387E-2</c:v>
                </c:pt>
                <c:pt idx="5">
                  <c:v>-2.3714999995718244E-2</c:v>
                </c:pt>
                <c:pt idx="7">
                  <c:v>-2.7300000001559965E-2</c:v>
                </c:pt>
                <c:pt idx="8">
                  <c:v>-2.644000000145752E-2</c:v>
                </c:pt>
                <c:pt idx="9">
                  <c:v>-2.2840000005089678E-2</c:v>
                </c:pt>
                <c:pt idx="10">
                  <c:v>-2.9875000000174623E-2</c:v>
                </c:pt>
                <c:pt idx="11">
                  <c:v>-2.2510000002512243E-2</c:v>
                </c:pt>
                <c:pt idx="12">
                  <c:v>-2.6285000007192139E-2</c:v>
                </c:pt>
                <c:pt idx="13">
                  <c:v>-2.4900000003981404E-2</c:v>
                </c:pt>
                <c:pt idx="14">
                  <c:v>-2.0734999881824479E-2</c:v>
                </c:pt>
                <c:pt idx="15">
                  <c:v>-2.6285000007192139E-2</c:v>
                </c:pt>
                <c:pt idx="16">
                  <c:v>-2.4900000003981404E-2</c:v>
                </c:pt>
                <c:pt idx="17">
                  <c:v>-2.4905000005674083E-2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49-43F4-BF69-361E24D6CF9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49-43F4-BF69-361E24D6CF9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49-43F4-BF69-361E24D6CF9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849-43F4-BF69-361E24D6CF9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-3.9466623263163941E-3</c:v>
                </c:pt>
                <c:pt idx="1">
                  <c:v>-2.0440297434304529E-2</c:v>
                </c:pt>
                <c:pt idx="2">
                  <c:v>-2.1409491319247936E-2</c:v>
                </c:pt>
                <c:pt idx="3">
                  <c:v>-2.1530266868142797E-2</c:v>
                </c:pt>
                <c:pt idx="4">
                  <c:v>-2.1576305072424501E-2</c:v>
                </c:pt>
                <c:pt idx="5">
                  <c:v>-2.2746392939688068E-2</c:v>
                </c:pt>
                <c:pt idx="6">
                  <c:v>-2.2755959319798551E-2</c:v>
                </c:pt>
                <c:pt idx="7">
                  <c:v>-2.2756557218555455E-2</c:v>
                </c:pt>
                <c:pt idx="8">
                  <c:v>-2.276253620612451E-2</c:v>
                </c:pt>
                <c:pt idx="9">
                  <c:v>-2.2880920159991748E-2</c:v>
                </c:pt>
                <c:pt idx="10">
                  <c:v>-2.5204952628082443E-2</c:v>
                </c:pt>
                <c:pt idx="11">
                  <c:v>-2.5436339447004772E-2</c:v>
                </c:pt>
                <c:pt idx="12">
                  <c:v>-2.6294324163163803E-2</c:v>
                </c:pt>
                <c:pt idx="13">
                  <c:v>-2.6415697610815567E-2</c:v>
                </c:pt>
                <c:pt idx="14">
                  <c:v>-2.6419882902113903E-2</c:v>
                </c:pt>
                <c:pt idx="15">
                  <c:v>-2.6294324163163803E-2</c:v>
                </c:pt>
                <c:pt idx="16">
                  <c:v>-2.6415697610815567E-2</c:v>
                </c:pt>
                <c:pt idx="17">
                  <c:v>-3.009935185210879E-2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49-43F4-BF69-361E24D6CF9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6">
                  <c:v>-1.0495000002265442E-2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849-43F4-BF69-361E24D6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02160"/>
        <c:axId val="1"/>
      </c:scatterChart>
      <c:valAx>
        <c:axId val="868202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2021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21352848911904"/>
          <c:y val="0.92419947506561673"/>
          <c:w val="0.7222233256878926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V0339 Boo - O-C Diagr.</a:t>
            </a:r>
          </a:p>
        </c:rich>
      </c:tx>
      <c:layout>
        <c:manualLayout>
          <c:xMode val="edge"/>
          <c:yMode val="edge"/>
          <c:x val="0.37714315710536184"/>
          <c:y val="1.3966480446927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0006975451295"/>
          <c:y val="0.11731859576667762"/>
          <c:w val="0.86714346201413361"/>
          <c:h val="0.703911574600065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EA-4D4B-8EE5-036A59DB160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  <c:pt idx="3">
                  <c:v>-2.3945000000821892E-2</c:v>
                </c:pt>
                <c:pt idx="4">
                  <c:v>-2.4130000005243346E-2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EA-4D4B-8EE5-036A59DB160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EA-4D4B-8EE5-036A59DB160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2.9999999999999997E-4</c:v>
                  </c:pt>
                  <c:pt idx="3">
                    <c:v>2.8999999999999998E-3</c:v>
                  </c:pt>
                  <c:pt idx="4">
                    <c:v>2E-3</c:v>
                  </c:pt>
                  <c:pt idx="5">
                    <c:v>2.2000000000000001E-3</c:v>
                  </c:pt>
                  <c:pt idx="6">
                    <c:v>1.6400000000000001E-2</c:v>
                  </c:pt>
                  <c:pt idx="7">
                    <c:v>2.0999999999999999E-3</c:v>
                  </c:pt>
                  <c:pt idx="8">
                    <c:v>2.0000000000000001E-4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4.0000000000000002E-4</c:v>
                  </c:pt>
                  <c:pt idx="12">
                    <c:v>2.0000000000000001E-4</c:v>
                  </c:pt>
                  <c:pt idx="13">
                    <c:v>1E-3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1E-3</c:v>
                  </c:pt>
                  <c:pt idx="17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-1.9430000000284053E-2</c:v>
                </c:pt>
                <c:pt idx="2">
                  <c:v>-2.4434999999357387E-2</c:v>
                </c:pt>
                <c:pt idx="5">
                  <c:v>-2.3714999995718244E-2</c:v>
                </c:pt>
                <c:pt idx="7">
                  <c:v>-2.7300000001559965E-2</c:v>
                </c:pt>
                <c:pt idx="8">
                  <c:v>-2.644000000145752E-2</c:v>
                </c:pt>
                <c:pt idx="9">
                  <c:v>-2.2840000005089678E-2</c:v>
                </c:pt>
                <c:pt idx="10">
                  <c:v>-2.9875000000174623E-2</c:v>
                </c:pt>
                <c:pt idx="11">
                  <c:v>-2.2510000002512243E-2</c:v>
                </c:pt>
                <c:pt idx="12">
                  <c:v>-2.6285000007192139E-2</c:v>
                </c:pt>
                <c:pt idx="13">
                  <c:v>-2.4900000003981404E-2</c:v>
                </c:pt>
                <c:pt idx="14">
                  <c:v>-2.0734999881824479E-2</c:v>
                </c:pt>
                <c:pt idx="15">
                  <c:v>-2.6285000007192139E-2</c:v>
                </c:pt>
                <c:pt idx="16">
                  <c:v>-2.4900000003981404E-2</c:v>
                </c:pt>
                <c:pt idx="17">
                  <c:v>-2.4905000005674083E-2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EA-4D4B-8EE5-036A59DB1607}"/>
            </c:ext>
          </c:extLst>
        </c:ser>
        <c:ser>
          <c:idx val="7"/>
          <c:order val="4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-3.9466623263163941E-3</c:v>
                </c:pt>
                <c:pt idx="1">
                  <c:v>-2.0440297434304529E-2</c:v>
                </c:pt>
                <c:pt idx="2">
                  <c:v>-2.1409491319247936E-2</c:v>
                </c:pt>
                <c:pt idx="3">
                  <c:v>-2.1530266868142797E-2</c:v>
                </c:pt>
                <c:pt idx="4">
                  <c:v>-2.1576305072424501E-2</c:v>
                </c:pt>
                <c:pt idx="5">
                  <c:v>-2.2746392939688068E-2</c:v>
                </c:pt>
                <c:pt idx="6">
                  <c:v>-2.2755959319798551E-2</c:v>
                </c:pt>
                <c:pt idx="7">
                  <c:v>-2.2756557218555455E-2</c:v>
                </c:pt>
                <c:pt idx="8">
                  <c:v>-2.276253620612451E-2</c:v>
                </c:pt>
                <c:pt idx="9">
                  <c:v>-2.2880920159991748E-2</c:v>
                </c:pt>
                <c:pt idx="10">
                  <c:v>-2.5204952628082443E-2</c:v>
                </c:pt>
                <c:pt idx="11">
                  <c:v>-2.5436339447004772E-2</c:v>
                </c:pt>
                <c:pt idx="12">
                  <c:v>-2.6294324163163803E-2</c:v>
                </c:pt>
                <c:pt idx="13">
                  <c:v>-2.6415697610815567E-2</c:v>
                </c:pt>
                <c:pt idx="14">
                  <c:v>-2.6419882902113903E-2</c:v>
                </c:pt>
                <c:pt idx="15">
                  <c:v>-2.6294324163163803E-2</c:v>
                </c:pt>
                <c:pt idx="16">
                  <c:v>-2.6415697610815567E-2</c:v>
                </c:pt>
                <c:pt idx="17">
                  <c:v>-3.009935185210879E-2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EA-4D4B-8EE5-036A59DB1607}"/>
            </c:ext>
          </c:extLst>
        </c:ser>
        <c:ser>
          <c:idx val="8"/>
          <c:order val="5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13793</c:v>
                </c:pt>
                <c:pt idx="2">
                  <c:v>14603.5</c:v>
                </c:pt>
                <c:pt idx="3">
                  <c:v>14704.5</c:v>
                </c:pt>
                <c:pt idx="4">
                  <c:v>14743</c:v>
                </c:pt>
                <c:pt idx="5">
                  <c:v>15721.5</c:v>
                </c:pt>
                <c:pt idx="6">
                  <c:v>15729.5</c:v>
                </c:pt>
                <c:pt idx="7">
                  <c:v>15730</c:v>
                </c:pt>
                <c:pt idx="8">
                  <c:v>15735</c:v>
                </c:pt>
                <c:pt idx="9">
                  <c:v>15834</c:v>
                </c:pt>
                <c:pt idx="10">
                  <c:v>17777.5</c:v>
                </c:pt>
                <c:pt idx="11">
                  <c:v>17971</c:v>
                </c:pt>
                <c:pt idx="12">
                  <c:v>18688.5</c:v>
                </c:pt>
                <c:pt idx="13">
                  <c:v>18790</c:v>
                </c:pt>
                <c:pt idx="14">
                  <c:v>18793.5</c:v>
                </c:pt>
                <c:pt idx="15">
                  <c:v>18688.5</c:v>
                </c:pt>
                <c:pt idx="16">
                  <c:v>18790</c:v>
                </c:pt>
                <c:pt idx="17">
                  <c:v>21870.5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6">
                  <c:v>-1.0495000002265442E-2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EA-4D4B-8EE5-036A59DB1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17248"/>
        <c:axId val="1"/>
      </c:scatterChart>
      <c:valAx>
        <c:axId val="868217248"/>
        <c:scaling>
          <c:orientation val="minMax"/>
          <c:min val="1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6000059992500932"/>
              <c:y val="0.91061569817739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1428571428571426E-3"/>
              <c:y val="0.36871567031774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2172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300712410948"/>
          <c:y val="0.92458217862431991"/>
          <c:w val="0.71428616422947133"/>
          <c:h val="0.980448100412029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0</xdr:row>
      <xdr:rowOff>0</xdr:rowOff>
    </xdr:from>
    <xdr:to>
      <xdr:col>27</xdr:col>
      <xdr:colOff>190500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565AADD4-CDCA-49BA-238E-791BC7F44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0</xdr:row>
      <xdr:rowOff>1</xdr:rowOff>
    </xdr:from>
    <xdr:to>
      <xdr:col>17</xdr:col>
      <xdr:colOff>504825</xdr:colOff>
      <xdr:row>19</xdr:row>
      <xdr:rowOff>1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1E149ACA-4A2A-48A2-6140-DD21FED41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619125</xdr:colOff>
      <xdr:row>22</xdr:row>
      <xdr:rowOff>28575</xdr:rowOff>
    </xdr:from>
    <xdr:to>
      <xdr:col>41</xdr:col>
      <xdr:colOff>428625</xdr:colOff>
      <xdr:row>43</xdr:row>
      <xdr:rowOff>38100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CF725839-2352-1ED6-4502-57BE3AC28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41</v>
      </c>
    </row>
    <row r="2" spans="1:6" x14ac:dyDescent="0.2">
      <c r="A2" t="s">
        <v>26</v>
      </c>
      <c r="B2" t="s">
        <v>42</v>
      </c>
      <c r="C2" s="3"/>
      <c r="D2" s="3"/>
    </row>
    <row r="3" spans="1:6" ht="13.5" thickBot="1" x14ac:dyDescent="0.25"/>
    <row r="4" spans="1:6" ht="14.25" thickTop="1" thickBot="1" x14ac:dyDescent="0.25">
      <c r="A4" s="5" t="s">
        <v>3</v>
      </c>
      <c r="C4" s="27" t="s">
        <v>39</v>
      </c>
      <c r="D4" s="28" t="s">
        <v>39</v>
      </c>
    </row>
    <row r="5" spans="1:6" ht="13.5" thickTop="1" x14ac:dyDescent="0.2">
      <c r="A5" s="9" t="s">
        <v>31</v>
      </c>
      <c r="B5" s="10"/>
      <c r="C5" s="11">
        <v>-9.5</v>
      </c>
      <c r="D5" s="10" t="s">
        <v>32</v>
      </c>
    </row>
    <row r="6" spans="1:6" x14ac:dyDescent="0.2">
      <c r="A6" s="5" t="s">
        <v>4</v>
      </c>
    </row>
    <row r="7" spans="1:6" x14ac:dyDescent="0.2">
      <c r="A7" t="s">
        <v>5</v>
      </c>
      <c r="C7" s="48">
        <v>51393.654000000002</v>
      </c>
      <c r="D7" s="29" t="s">
        <v>40</v>
      </c>
    </row>
    <row r="8" spans="1:6" x14ac:dyDescent="0.2">
      <c r="A8" t="s">
        <v>6</v>
      </c>
      <c r="C8" s="49">
        <v>0.36281000000000002</v>
      </c>
      <c r="D8" s="29" t="s">
        <v>40</v>
      </c>
    </row>
    <row r="9" spans="1:6" x14ac:dyDescent="0.2">
      <c r="A9" s="24" t="s">
        <v>35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22</v>
      </c>
      <c r="D10" s="4" t="s">
        <v>23</v>
      </c>
      <c r="E10" s="10"/>
    </row>
    <row r="11" spans="1:6" x14ac:dyDescent="0.2">
      <c r="A11" s="10" t="s">
        <v>18</v>
      </c>
      <c r="B11" s="10"/>
      <c r="C11" s="21">
        <f ca="1">INTERCEPT(INDIRECT($D$9):G992,INDIRECT($C$9):F992)</f>
        <v>-3.9466623263163941E-3</v>
      </c>
      <c r="D11" s="3"/>
      <c r="E11" s="10"/>
    </row>
    <row r="12" spans="1:6" x14ac:dyDescent="0.2">
      <c r="A12" s="10" t="s">
        <v>19</v>
      </c>
      <c r="B12" s="10"/>
      <c r="C12" s="21">
        <f ca="1">SLOPE(INDIRECT($D$9):G992,INDIRECT($C$9):F992)</f>
        <v>-1.1957975138104935E-6</v>
      </c>
      <c r="D12" s="3"/>
      <c r="E12" s="10"/>
    </row>
    <row r="13" spans="1:6" x14ac:dyDescent="0.2">
      <c r="A13" s="10" t="s">
        <v>21</v>
      </c>
      <c r="B13" s="10"/>
      <c r="C13" s="3" t="s">
        <v>16</v>
      </c>
    </row>
    <row r="14" spans="1:6" x14ac:dyDescent="0.2">
      <c r="A14" s="10"/>
      <c r="B14" s="10"/>
      <c r="C14" s="10"/>
    </row>
    <row r="15" spans="1:6" x14ac:dyDescent="0.2">
      <c r="A15" s="12" t="s">
        <v>20</v>
      </c>
      <c r="B15" s="10"/>
      <c r="C15" s="13">
        <f ca="1">(C7+C11)+(C8+C12)*INT(MAX(F21:F3533))</f>
        <v>59328.278601246049</v>
      </c>
      <c r="E15" s="14" t="s">
        <v>36</v>
      </c>
      <c r="F15" s="11">
        <v>1</v>
      </c>
    </row>
    <row r="16" spans="1:6" x14ac:dyDescent="0.2">
      <c r="A16" s="16" t="s">
        <v>7</v>
      </c>
      <c r="B16" s="10"/>
      <c r="C16" s="17">
        <f ca="1">+C8+C12</f>
        <v>0.36280880420248623</v>
      </c>
      <c r="E16" s="14" t="s">
        <v>33</v>
      </c>
      <c r="F16" s="15">
        <f ca="1">NOW()+15018.5+$C$5/24</f>
        <v>60324.759880787038</v>
      </c>
    </row>
    <row r="17" spans="1:21" ht="13.5" thickBot="1" x14ac:dyDescent="0.25">
      <c r="A17" s="14" t="s">
        <v>30</v>
      </c>
      <c r="B17" s="10"/>
      <c r="C17" s="10">
        <f>COUNT(C21:C2191)</f>
        <v>18</v>
      </c>
      <c r="E17" s="14" t="s">
        <v>37</v>
      </c>
      <c r="F17" s="15">
        <f ca="1">ROUND(2*(F16-$C$7)/$C$8,0)/2+F15</f>
        <v>24617.5</v>
      </c>
    </row>
    <row r="18" spans="1:21" ht="14.25" thickTop="1" thickBot="1" x14ac:dyDescent="0.25">
      <c r="A18" s="16" t="s">
        <v>8</v>
      </c>
      <c r="B18" s="10"/>
      <c r="C18" s="19">
        <f ca="1">+C15</f>
        <v>59328.278601246049</v>
      </c>
      <c r="D18" s="20">
        <f ca="1">+C16</f>
        <v>0.36280880420248623</v>
      </c>
      <c r="E18" s="14" t="s">
        <v>38</v>
      </c>
      <c r="F18" s="23">
        <f ca="1">ROUND(2*(F16-$C$15)/$C$16,0)/2+F15</f>
        <v>2747.5</v>
      </c>
    </row>
    <row r="19" spans="1:21" ht="13.5" thickTop="1" x14ac:dyDescent="0.2">
      <c r="E19" s="14" t="s">
        <v>34</v>
      </c>
      <c r="F19" s="18">
        <f ca="1">+$C$15+$C$16*F18-15018.5-$C$5/24</f>
        <v>45306.991624125716</v>
      </c>
    </row>
    <row r="20" spans="1:21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46</v>
      </c>
      <c r="I20" s="7" t="s">
        <v>47</v>
      </c>
      <c r="J20" s="7" t="s">
        <v>48</v>
      </c>
      <c r="K20" s="7" t="s">
        <v>49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52</v>
      </c>
    </row>
    <row r="21" spans="1:21" x14ac:dyDescent="0.2">
      <c r="A21" t="s">
        <v>40</v>
      </c>
      <c r="C21" s="8">
        <f>C7</f>
        <v>51393.654000000002</v>
      </c>
      <c r="D21" s="8" t="s">
        <v>16</v>
      </c>
      <c r="E21">
        <f t="shared" ref="E21:E34" si="0">+(C21-C$7)/C$8</f>
        <v>0</v>
      </c>
      <c r="F21">
        <f t="shared" ref="F21:F35" si="1">ROUND(2*E21,0)/2</f>
        <v>0</v>
      </c>
      <c r="G21">
        <f t="shared" ref="G21:G26" si="2">+C21-(C$7+F21*C$8)</f>
        <v>0</v>
      </c>
      <c r="I21">
        <f>+G21</f>
        <v>0</v>
      </c>
      <c r="O21">
        <f t="shared" ref="O21:O34" ca="1" si="3">+C$11+C$12*$F21</f>
        <v>-3.9466623263163941E-3</v>
      </c>
      <c r="Q21" s="2">
        <f t="shared" ref="Q21:Q34" si="4">+C21-15018.5</f>
        <v>36375.154000000002</v>
      </c>
    </row>
    <row r="22" spans="1:21" x14ac:dyDescent="0.2">
      <c r="A22" s="5" t="s">
        <v>43</v>
      </c>
      <c r="C22" s="8">
        <v>56397.872900000002</v>
      </c>
      <c r="D22" s="8">
        <v>2.9999999999999997E-4</v>
      </c>
      <c r="E22">
        <f t="shared" si="0"/>
        <v>13792.946445798076</v>
      </c>
      <c r="F22">
        <f t="shared" si="1"/>
        <v>13793</v>
      </c>
      <c r="G22">
        <f t="shared" si="2"/>
        <v>-1.9430000000284053E-2</v>
      </c>
      <c r="K22">
        <f>+G22</f>
        <v>-1.9430000000284053E-2</v>
      </c>
      <c r="O22">
        <f t="shared" ca="1" si="3"/>
        <v>-2.0440297434304529E-2</v>
      </c>
      <c r="Q22" s="2">
        <f t="shared" si="4"/>
        <v>41379.372900000002</v>
      </c>
    </row>
    <row r="23" spans="1:21" x14ac:dyDescent="0.2">
      <c r="A23" s="5" t="s">
        <v>44</v>
      </c>
      <c r="C23" s="8">
        <v>56691.9254</v>
      </c>
      <c r="D23" s="8">
        <v>2.9999999999999997E-4</v>
      </c>
      <c r="E23">
        <f t="shared" si="0"/>
        <v>14603.432650698705</v>
      </c>
      <c r="F23">
        <f t="shared" si="1"/>
        <v>14603.5</v>
      </c>
      <c r="G23">
        <f t="shared" si="2"/>
        <v>-2.4434999999357387E-2</v>
      </c>
      <c r="K23">
        <f>+G23</f>
        <v>-2.4434999999357387E-2</v>
      </c>
      <c r="O23">
        <f t="shared" ca="1" si="3"/>
        <v>-2.1409491319247936E-2</v>
      </c>
      <c r="Q23" s="2">
        <f t="shared" si="4"/>
        <v>41673.4254</v>
      </c>
    </row>
    <row r="24" spans="1:21" x14ac:dyDescent="0.2">
      <c r="A24" s="30" t="s">
        <v>45</v>
      </c>
      <c r="B24" s="31" t="s">
        <v>50</v>
      </c>
      <c r="C24" s="30">
        <v>56728.5697</v>
      </c>
      <c r="D24" s="30">
        <v>2.8999999999999998E-3</v>
      </c>
      <c r="E24">
        <f t="shared" si="0"/>
        <v>14704.434001267875</v>
      </c>
      <c r="F24">
        <f t="shared" si="1"/>
        <v>14704.5</v>
      </c>
      <c r="G24">
        <f t="shared" si="2"/>
        <v>-2.3945000000821892E-2</v>
      </c>
      <c r="I24">
        <f>+G24</f>
        <v>-2.3945000000821892E-2</v>
      </c>
      <c r="O24">
        <f t="shared" ca="1" si="3"/>
        <v>-2.1530266868142797E-2</v>
      </c>
      <c r="Q24" s="2">
        <f t="shared" si="4"/>
        <v>41710.0697</v>
      </c>
    </row>
    <row r="25" spans="1:21" x14ac:dyDescent="0.2">
      <c r="A25" s="30" t="s">
        <v>45</v>
      </c>
      <c r="B25" s="31" t="s">
        <v>50</v>
      </c>
      <c r="C25" s="30">
        <v>56742.537700000001</v>
      </c>
      <c r="D25" s="30">
        <v>2E-3</v>
      </c>
      <c r="E25">
        <f t="shared" si="0"/>
        <v>14742.933491359108</v>
      </c>
      <c r="F25">
        <f t="shared" si="1"/>
        <v>14743</v>
      </c>
      <c r="G25">
        <f t="shared" si="2"/>
        <v>-2.4130000005243346E-2</v>
      </c>
      <c r="I25">
        <f>+G25</f>
        <v>-2.4130000005243346E-2</v>
      </c>
      <c r="O25">
        <f t="shared" ca="1" si="3"/>
        <v>-2.1576305072424501E-2</v>
      </c>
      <c r="Q25" s="2">
        <f t="shared" si="4"/>
        <v>41724.037700000001</v>
      </c>
    </row>
    <row r="26" spans="1:21" x14ac:dyDescent="0.2">
      <c r="A26" s="34" t="s">
        <v>51</v>
      </c>
      <c r="B26" s="35"/>
      <c r="C26" s="34">
        <v>57097.547700000003</v>
      </c>
      <c r="D26" s="34">
        <v>2.2000000000000001E-3</v>
      </c>
      <c r="E26">
        <f t="shared" si="0"/>
        <v>15721.434635208512</v>
      </c>
      <c r="F26">
        <f t="shared" si="1"/>
        <v>15721.5</v>
      </c>
      <c r="G26">
        <f t="shared" si="2"/>
        <v>-2.3714999995718244E-2</v>
      </c>
      <c r="K26">
        <f>+G26</f>
        <v>-2.3714999995718244E-2</v>
      </c>
      <c r="O26">
        <f t="shared" ca="1" si="3"/>
        <v>-2.2746392939688068E-2</v>
      </c>
      <c r="Q26" s="2">
        <f t="shared" si="4"/>
        <v>42079.047700000003</v>
      </c>
    </row>
    <row r="27" spans="1:21" x14ac:dyDescent="0.2">
      <c r="A27" s="34" t="s">
        <v>51</v>
      </c>
      <c r="B27" s="35"/>
      <c r="C27" s="34">
        <v>57100.463400000001</v>
      </c>
      <c r="D27" s="34">
        <v>1.6400000000000001E-2</v>
      </c>
      <c r="E27">
        <f t="shared" si="0"/>
        <v>15729.471073013417</v>
      </c>
      <c r="F27">
        <f t="shared" si="1"/>
        <v>15729.5</v>
      </c>
      <c r="O27">
        <f t="shared" ca="1" si="3"/>
        <v>-2.2755959319798551E-2</v>
      </c>
      <c r="Q27" s="2">
        <f t="shared" si="4"/>
        <v>42081.963400000001</v>
      </c>
      <c r="U27">
        <f>+C27-(C$7+F27*C$8)</f>
        <v>-1.0495000002265442E-2</v>
      </c>
    </row>
    <row r="28" spans="1:21" x14ac:dyDescent="0.2">
      <c r="A28" s="34" t="s">
        <v>51</v>
      </c>
      <c r="B28" s="35"/>
      <c r="C28" s="34">
        <v>57100.627999999997</v>
      </c>
      <c r="D28" s="34">
        <v>2.0999999999999999E-3</v>
      </c>
      <c r="E28">
        <f t="shared" si="0"/>
        <v>15729.924754003458</v>
      </c>
      <c r="F28">
        <f t="shared" si="1"/>
        <v>15730</v>
      </c>
      <c r="G28">
        <f t="shared" ref="G28:G34" si="5">+C28-(C$7+F28*C$8)</f>
        <v>-2.7300000001559965E-2</v>
      </c>
      <c r="K28">
        <f t="shared" ref="K28:K34" si="6">+G28</f>
        <v>-2.7300000001559965E-2</v>
      </c>
      <c r="O28">
        <f t="shared" ca="1" si="3"/>
        <v>-2.2756557218555455E-2</v>
      </c>
      <c r="Q28" s="2">
        <f t="shared" si="4"/>
        <v>42082.127999999997</v>
      </c>
    </row>
    <row r="29" spans="1:21" x14ac:dyDescent="0.2">
      <c r="A29" s="36" t="s">
        <v>53</v>
      </c>
      <c r="B29" s="37" t="s">
        <v>50</v>
      </c>
      <c r="C29" s="38">
        <v>57102.442909999998</v>
      </c>
      <c r="D29" s="38">
        <v>2.0000000000000001E-4</v>
      </c>
      <c r="E29">
        <f t="shared" si="0"/>
        <v>15734.927124390164</v>
      </c>
      <c r="F29">
        <f t="shared" si="1"/>
        <v>15735</v>
      </c>
      <c r="G29">
        <f t="shared" si="5"/>
        <v>-2.644000000145752E-2</v>
      </c>
      <c r="K29">
        <f t="shared" si="6"/>
        <v>-2.644000000145752E-2</v>
      </c>
      <c r="O29">
        <f t="shared" ca="1" si="3"/>
        <v>-2.276253620612451E-2</v>
      </c>
      <c r="Q29" s="2">
        <f t="shared" si="4"/>
        <v>42083.942909999998</v>
      </c>
    </row>
    <row r="30" spans="1:21" x14ac:dyDescent="0.2">
      <c r="A30" s="36" t="s">
        <v>53</v>
      </c>
      <c r="B30" s="37" t="s">
        <v>50</v>
      </c>
      <c r="C30" s="38">
        <v>57138.364699999998</v>
      </c>
      <c r="D30" s="38">
        <v>4.0000000000000002E-4</v>
      </c>
      <c r="E30">
        <f t="shared" si="0"/>
        <v>15833.937046939158</v>
      </c>
      <c r="F30">
        <f t="shared" si="1"/>
        <v>15834</v>
      </c>
      <c r="G30">
        <f t="shared" si="5"/>
        <v>-2.2840000005089678E-2</v>
      </c>
      <c r="K30">
        <f t="shared" si="6"/>
        <v>-2.2840000005089678E-2</v>
      </c>
      <c r="O30">
        <f t="shared" ca="1" si="3"/>
        <v>-2.2880920159991748E-2</v>
      </c>
      <c r="Q30" s="2">
        <f t="shared" si="4"/>
        <v>42119.864699999998</v>
      </c>
    </row>
    <row r="31" spans="1:21" x14ac:dyDescent="0.2">
      <c r="A31" s="39" t="s">
        <v>2</v>
      </c>
      <c r="B31" s="40" t="s">
        <v>50</v>
      </c>
      <c r="C31" s="41">
        <v>57843.478900000002</v>
      </c>
      <c r="D31" s="41">
        <v>2E-3</v>
      </c>
      <c r="E31">
        <f t="shared" si="0"/>
        <v>17777.417656624679</v>
      </c>
      <c r="F31">
        <f t="shared" si="1"/>
        <v>17777.5</v>
      </c>
      <c r="G31">
        <f t="shared" si="5"/>
        <v>-2.9875000000174623E-2</v>
      </c>
      <c r="K31">
        <f t="shared" si="6"/>
        <v>-2.9875000000174623E-2</v>
      </c>
      <c r="O31">
        <f t="shared" ca="1" si="3"/>
        <v>-2.5204952628082443E-2</v>
      </c>
      <c r="Q31" s="2">
        <f t="shared" si="4"/>
        <v>42824.978900000002</v>
      </c>
    </row>
    <row r="32" spans="1:21" x14ac:dyDescent="0.2">
      <c r="A32" s="33" t="s">
        <v>54</v>
      </c>
      <c r="C32" s="32">
        <v>57913.69</v>
      </c>
      <c r="D32" s="8">
        <v>4.0000000000000002E-4</v>
      </c>
      <c r="E32">
        <f t="shared" si="0"/>
        <v>17970.937956506161</v>
      </c>
      <c r="F32">
        <f t="shared" si="1"/>
        <v>17971</v>
      </c>
      <c r="G32">
        <f t="shared" si="5"/>
        <v>-2.2510000002512243E-2</v>
      </c>
      <c r="K32">
        <f t="shared" si="6"/>
        <v>-2.2510000002512243E-2</v>
      </c>
      <c r="O32">
        <f t="shared" ca="1" si="3"/>
        <v>-2.5436339447004772E-2</v>
      </c>
      <c r="Q32" s="2">
        <f t="shared" si="4"/>
        <v>42895.19</v>
      </c>
    </row>
    <row r="33" spans="1:17" x14ac:dyDescent="0.2">
      <c r="A33" s="33" t="s">
        <v>55</v>
      </c>
      <c r="C33" s="8">
        <v>58174.002399999998</v>
      </c>
      <c r="D33" s="8">
        <v>2.0000000000000001E-4</v>
      </c>
      <c r="E33">
        <f t="shared" si="0"/>
        <v>18688.427551611021</v>
      </c>
      <c r="F33">
        <f t="shared" si="1"/>
        <v>18688.5</v>
      </c>
      <c r="G33">
        <f t="shared" si="5"/>
        <v>-2.6285000007192139E-2</v>
      </c>
      <c r="K33">
        <f t="shared" si="6"/>
        <v>-2.6285000007192139E-2</v>
      </c>
      <c r="O33">
        <f t="shared" ca="1" si="3"/>
        <v>-2.6294324163163803E-2</v>
      </c>
      <c r="Q33" s="2">
        <f t="shared" si="4"/>
        <v>43155.502399999998</v>
      </c>
    </row>
    <row r="34" spans="1:17" x14ac:dyDescent="0.2">
      <c r="A34" s="33" t="s">
        <v>55</v>
      </c>
      <c r="C34" s="8">
        <v>58210.828999999998</v>
      </c>
      <c r="D34" s="8">
        <v>1E-3</v>
      </c>
      <c r="E34">
        <f t="shared" si="0"/>
        <v>18789.931369036123</v>
      </c>
      <c r="F34">
        <f t="shared" si="1"/>
        <v>18790</v>
      </c>
      <c r="G34">
        <f t="shared" si="5"/>
        <v>-2.4900000003981404E-2</v>
      </c>
      <c r="K34">
        <f t="shared" si="6"/>
        <v>-2.4900000003981404E-2</v>
      </c>
      <c r="O34">
        <f t="shared" ca="1" si="3"/>
        <v>-2.6415697610815567E-2</v>
      </c>
      <c r="Q34" s="2">
        <f t="shared" si="4"/>
        <v>43192.328999999998</v>
      </c>
    </row>
    <row r="35" spans="1:17" x14ac:dyDescent="0.2">
      <c r="A35" s="42" t="s">
        <v>0</v>
      </c>
      <c r="B35" s="43" t="s">
        <v>1</v>
      </c>
      <c r="C35" s="42">
        <v>58212.103000000119</v>
      </c>
      <c r="D35" s="42" t="s">
        <v>16</v>
      </c>
      <c r="E35">
        <f>+(C35-C$7)/C$8</f>
        <v>18793.442848874387</v>
      </c>
      <c r="F35">
        <f t="shared" si="1"/>
        <v>18793.5</v>
      </c>
      <c r="G35">
        <f>+C35-(C$7+F35*C$8)</f>
        <v>-2.0734999881824479E-2</v>
      </c>
      <c r="K35">
        <f>+G35</f>
        <v>-2.0734999881824479E-2</v>
      </c>
      <c r="O35">
        <f ca="1">+C$11+C$12*$F35</f>
        <v>-2.6419882902113903E-2</v>
      </c>
      <c r="Q35" s="2">
        <f>+C35-15018.5</f>
        <v>43193.603000000119</v>
      </c>
    </row>
    <row r="36" spans="1:17" x14ac:dyDescent="0.2">
      <c r="A36" s="44" t="s">
        <v>56</v>
      </c>
      <c r="B36" s="45" t="s">
        <v>1</v>
      </c>
      <c r="C36" s="46">
        <v>58174.002399999998</v>
      </c>
      <c r="D36" s="47">
        <v>2.0000000000000001E-4</v>
      </c>
      <c r="E36">
        <f t="shared" ref="E36:E38" si="7">+(C36-C$7)/C$8</f>
        <v>18688.427551611021</v>
      </c>
      <c r="F36">
        <f t="shared" ref="F36:F38" si="8">ROUND(2*E36,0)/2</f>
        <v>18688.5</v>
      </c>
      <c r="G36">
        <f t="shared" ref="G36:G38" si="9">+C36-(C$7+F36*C$8)</f>
        <v>-2.6285000007192139E-2</v>
      </c>
      <c r="K36">
        <f t="shared" ref="K36:K38" si="10">+G36</f>
        <v>-2.6285000007192139E-2</v>
      </c>
      <c r="O36">
        <f t="shared" ref="O36:O38" ca="1" si="11">+C$11+C$12*$F36</f>
        <v>-2.6294324163163803E-2</v>
      </c>
      <c r="Q36" s="2">
        <f t="shared" ref="Q36:Q38" si="12">+C36-15018.5</f>
        <v>43155.502399999998</v>
      </c>
    </row>
    <row r="37" spans="1:17" x14ac:dyDescent="0.2">
      <c r="A37" s="44" t="s">
        <v>56</v>
      </c>
      <c r="B37" s="45" t="s">
        <v>50</v>
      </c>
      <c r="C37" s="46">
        <v>58210.828999999998</v>
      </c>
      <c r="D37" s="47">
        <v>1E-3</v>
      </c>
      <c r="E37">
        <f t="shared" si="7"/>
        <v>18789.931369036123</v>
      </c>
      <c r="F37">
        <f t="shared" si="8"/>
        <v>18790</v>
      </c>
      <c r="G37">
        <f t="shared" si="9"/>
        <v>-2.4900000003981404E-2</v>
      </c>
      <c r="K37">
        <f t="shared" si="10"/>
        <v>-2.4900000003981404E-2</v>
      </c>
      <c r="O37">
        <f t="shared" ca="1" si="11"/>
        <v>-2.6415697610815567E-2</v>
      </c>
      <c r="Q37" s="2">
        <f t="shared" si="12"/>
        <v>43192.328999999998</v>
      </c>
    </row>
    <row r="38" spans="1:17" x14ac:dyDescent="0.2">
      <c r="A38" s="44" t="s">
        <v>57</v>
      </c>
      <c r="B38" s="45" t="s">
        <v>50</v>
      </c>
      <c r="C38" s="46">
        <v>59328.465199999999</v>
      </c>
      <c r="D38" s="47">
        <v>1.8E-3</v>
      </c>
      <c r="E38">
        <f t="shared" si="7"/>
        <v>21870.431355254805</v>
      </c>
      <c r="F38">
        <f t="shared" si="8"/>
        <v>21870.5</v>
      </c>
      <c r="G38">
        <f t="shared" si="9"/>
        <v>-2.4905000005674083E-2</v>
      </c>
      <c r="K38">
        <f t="shared" si="10"/>
        <v>-2.4905000005674083E-2</v>
      </c>
      <c r="O38">
        <f t="shared" ca="1" si="11"/>
        <v>-3.009935185210879E-2</v>
      </c>
      <c r="Q38" s="2">
        <f t="shared" si="12"/>
        <v>44309.965199999999</v>
      </c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2747" r:id="rId1" display="http://vsolj.cetus-net.org/bulletin.html" xr:uid="{00000000-0004-0000-0000-000000000000}"/>
    <hyperlink ref="H64664" r:id="rId2" display="http://vsolj.cetus-net.org/bulletin.html" xr:uid="{00000000-0004-0000-0000-000001000000}"/>
    <hyperlink ref="H64657" r:id="rId3" display="https://www.aavso.org/ejaavso" xr:uid="{00000000-0004-0000-0000-000002000000}"/>
    <hyperlink ref="AP1515" r:id="rId4" display="http://cdsbib.u-strasbg.fr/cgi-bin/cdsbib?1990RMxAA..21..381G" xr:uid="{00000000-0004-0000-0000-000003000000}"/>
    <hyperlink ref="AP1512" r:id="rId5" display="http://cdsbib.u-strasbg.fr/cgi-bin/cdsbib?1990RMxAA..21..381G" xr:uid="{00000000-0004-0000-0000-000004000000}"/>
    <hyperlink ref="AP1514" r:id="rId6" display="http://cdsbib.u-strasbg.fr/cgi-bin/cdsbib?1990RMxAA..21..381G" xr:uid="{00000000-0004-0000-0000-000005000000}"/>
    <hyperlink ref="AP1490" r:id="rId7" display="http://cdsbib.u-strasbg.fr/cgi-bin/cdsbib?1990RMxAA..21..381G" xr:uid="{00000000-0004-0000-0000-000006000000}"/>
    <hyperlink ref="I64664" r:id="rId8" display="http://vsolj.cetus-net.org/bulletin.html" xr:uid="{00000000-0004-0000-0000-000007000000}"/>
    <hyperlink ref="AQ1651" r:id="rId9" display="http://cdsbib.u-strasbg.fr/cgi-bin/cdsbib?1990RMxAA..21..381G" xr:uid="{00000000-0004-0000-0000-000008000000}"/>
    <hyperlink ref="AQ3295" r:id="rId10" display="http://cdsbib.u-strasbg.fr/cgi-bin/cdsbib?1990RMxAA..21..381G" xr:uid="{00000000-0004-0000-0000-000009000000}"/>
    <hyperlink ref="AQ1652" r:id="rId11" display="http://cdsbib.u-strasbg.fr/cgi-bin/cdsbib?1990RMxAA..21..381G" xr:uid="{00000000-0004-0000-0000-00000A000000}"/>
    <hyperlink ref="H64661" r:id="rId12" display="https://www.aavso.org/ejaavso" xr:uid="{00000000-0004-0000-0000-00000B000000}"/>
    <hyperlink ref="H2502" r:id="rId13" display="http://vsolj.cetus-net.org/bulletin.html" xr:uid="{00000000-0004-0000-0000-00000C000000}"/>
    <hyperlink ref="AP5740" r:id="rId14" display="http://cdsbib.u-strasbg.fr/cgi-bin/cdsbib?1990RMxAA..21..381G" xr:uid="{00000000-0004-0000-0000-00000D000000}"/>
    <hyperlink ref="AP5743" r:id="rId15" display="http://cdsbib.u-strasbg.fr/cgi-bin/cdsbib?1990RMxAA..21..381G" xr:uid="{00000000-0004-0000-0000-00000E000000}"/>
    <hyperlink ref="AP5741" r:id="rId16" display="http://cdsbib.u-strasbg.fr/cgi-bin/cdsbib?1990RMxAA..21..381G" xr:uid="{00000000-0004-0000-0000-00000F000000}"/>
    <hyperlink ref="AP5719" r:id="rId17" display="http://cdsbib.u-strasbg.fr/cgi-bin/cdsbib?1990RMxAA..21..381G" xr:uid="{00000000-0004-0000-0000-000010000000}"/>
    <hyperlink ref="I2502" r:id="rId18" display="http://vsolj.cetus-net.org/bulletin.html" xr:uid="{00000000-0004-0000-0000-000011000000}"/>
    <hyperlink ref="AQ5853" r:id="rId19" display="http://cdsbib.u-strasbg.fr/cgi-bin/cdsbib?1990RMxAA..21..381G" xr:uid="{00000000-0004-0000-0000-000012000000}"/>
    <hyperlink ref="AQ405" r:id="rId20" display="http://cdsbib.u-strasbg.fr/cgi-bin/cdsbib?1990RMxAA..21..381G" xr:uid="{00000000-0004-0000-0000-000013000000}"/>
    <hyperlink ref="AQ5854" r:id="rId21" display="http://cdsbib.u-strasbg.fr/cgi-bin/cdsbib?1990RMxAA..21..381G" xr:uid="{00000000-0004-0000-0000-000014000000}"/>
    <hyperlink ref="H64820" r:id="rId22" display="http://vsolj.cetus-net.org/bulletin.html" xr:uid="{00000000-0004-0000-0000-000015000000}"/>
    <hyperlink ref="H64813" r:id="rId23" display="https://www.aavso.org/ejaavso" xr:uid="{00000000-0004-0000-0000-000016000000}"/>
    <hyperlink ref="I64820" r:id="rId24" display="http://vsolj.cetus-net.org/bulletin.html" xr:uid="{00000000-0004-0000-0000-000017000000}"/>
    <hyperlink ref="AQ58471" r:id="rId25" display="http://cdsbib.u-strasbg.fr/cgi-bin/cdsbib?1990RMxAA..21..381G" xr:uid="{00000000-0004-0000-0000-000018000000}"/>
    <hyperlink ref="H64817" r:id="rId26" display="https://www.aavso.org/ejaavso" xr:uid="{00000000-0004-0000-0000-000019000000}"/>
    <hyperlink ref="AP5835" r:id="rId27" display="http://cdsbib.u-strasbg.fr/cgi-bin/cdsbib?1990RMxAA..21..381G" xr:uid="{00000000-0004-0000-0000-00001A000000}"/>
    <hyperlink ref="AP5838" r:id="rId28" display="http://cdsbib.u-strasbg.fr/cgi-bin/cdsbib?1990RMxAA..21..381G" xr:uid="{00000000-0004-0000-0000-00001B000000}"/>
    <hyperlink ref="AP5836" r:id="rId29" display="http://cdsbib.u-strasbg.fr/cgi-bin/cdsbib?1990RMxAA..21..381G" xr:uid="{00000000-0004-0000-0000-00001C000000}"/>
    <hyperlink ref="AP5820" r:id="rId30" display="http://cdsbib.u-strasbg.fr/cgi-bin/cdsbib?1990RMxAA..21..381G" xr:uid="{00000000-0004-0000-0000-00001D000000}"/>
    <hyperlink ref="AQ6049" r:id="rId31" display="http://cdsbib.u-strasbg.fr/cgi-bin/cdsbib?1990RMxAA..21..381G" xr:uid="{00000000-0004-0000-0000-00001E000000}"/>
    <hyperlink ref="AQ6053" r:id="rId32" display="http://cdsbib.u-strasbg.fr/cgi-bin/cdsbib?1990RMxAA..21..381G" xr:uid="{00000000-0004-0000-0000-00001F000000}"/>
    <hyperlink ref="AQ197" r:id="rId33" display="http://cdsbib.u-strasbg.fr/cgi-bin/cdsbib?1990RMxAA..21..381G" xr:uid="{00000000-0004-0000-0000-000020000000}"/>
    <hyperlink ref="I2941" r:id="rId34" display="http://vsolj.cetus-net.org/bulletin.html" xr:uid="{00000000-0004-0000-0000-000021000000}"/>
    <hyperlink ref="H2941" r:id="rId35" display="http://vsolj.cetus-net.org/bulletin.html" xr:uid="{00000000-0004-0000-0000-000022000000}"/>
    <hyperlink ref="AQ858" r:id="rId36" display="http://cdsbib.u-strasbg.fr/cgi-bin/cdsbib?1990RMxAA..21..381G" xr:uid="{00000000-0004-0000-0000-000023000000}"/>
    <hyperlink ref="AQ857" r:id="rId37" display="http://cdsbib.u-strasbg.fr/cgi-bin/cdsbib?1990RMxAA..21..381G" xr:uid="{00000000-0004-0000-0000-000024000000}"/>
    <hyperlink ref="AP4111" r:id="rId38" display="http://cdsbib.u-strasbg.fr/cgi-bin/cdsbib?1990RMxAA..21..381G" xr:uid="{00000000-0004-0000-0000-000025000000}"/>
    <hyperlink ref="AP4129" r:id="rId39" display="http://cdsbib.u-strasbg.fr/cgi-bin/cdsbib?1990RMxAA..21..381G" xr:uid="{00000000-0004-0000-0000-000026000000}"/>
    <hyperlink ref="AP4130" r:id="rId40" display="http://cdsbib.u-strasbg.fr/cgi-bin/cdsbib?1990RMxAA..21..381G" xr:uid="{00000000-0004-0000-0000-000027000000}"/>
    <hyperlink ref="AP4126" r:id="rId41" display="http://cdsbib.u-strasbg.fr/cgi-bin/cdsbib?1990RMxAA..21..381G" xr:uid="{00000000-0004-0000-00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2024-01-15T05:14:13Z</dcterms:modified>
</cp:coreProperties>
</file>