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BE3A51C4-939A-47A3-ABA6-9CA3D6571913}" xr6:coauthVersionLast="47" xr6:coauthVersionMax="47" xr10:uidLastSave="{00000000-0000-0000-0000-000000000000}"/>
  <bookViews>
    <workbookView xWindow="14100" yWindow="705" windowWidth="12975" windowHeight="14640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3" i="1" l="1"/>
  <c r="Q179" i="1"/>
  <c r="Q180" i="1"/>
  <c r="Q181" i="1"/>
  <c r="Q182" i="1"/>
  <c r="C7" i="1"/>
  <c r="C8" i="1"/>
  <c r="D9" i="1"/>
  <c r="C9" i="1"/>
  <c r="Q175" i="1"/>
  <c r="Q177" i="1"/>
  <c r="Q172" i="1"/>
  <c r="Q173" i="1"/>
  <c r="Q176" i="1"/>
  <c r="Q178" i="1"/>
  <c r="Q162" i="1"/>
  <c r="Q174" i="1"/>
  <c r="Q32" i="1"/>
  <c r="Q171" i="1"/>
  <c r="E34" i="1"/>
  <c r="F34" i="1" s="1"/>
  <c r="E122" i="1"/>
  <c r="E136" i="1"/>
  <c r="E88" i="1"/>
  <c r="F88" i="1" s="1"/>
  <c r="Q169" i="1"/>
  <c r="Q166" i="1"/>
  <c r="Q165" i="1"/>
  <c r="Q164" i="1"/>
  <c r="Q160" i="1"/>
  <c r="Q159" i="1"/>
  <c r="Q157" i="1"/>
  <c r="Q150" i="1"/>
  <c r="Q149" i="1"/>
  <c r="Q148" i="1"/>
  <c r="Q146" i="1"/>
  <c r="Q145" i="1"/>
  <c r="Q144" i="1"/>
  <c r="Q143" i="1"/>
  <c r="Q142" i="1"/>
  <c r="Q141" i="1"/>
  <c r="Q140" i="1"/>
  <c r="Q139" i="1"/>
  <c r="Q136" i="1"/>
  <c r="Q134" i="1"/>
  <c r="Q133" i="1"/>
  <c r="Q132" i="1"/>
  <c r="Q131" i="1"/>
  <c r="Q130" i="1"/>
  <c r="Q129" i="1"/>
  <c r="Q128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6" i="1"/>
  <c r="Q105" i="1"/>
  <c r="Q104" i="1"/>
  <c r="Q103" i="1"/>
  <c r="Q102" i="1"/>
  <c r="Q101" i="1"/>
  <c r="Q100" i="1"/>
  <c r="Q97" i="1"/>
  <c r="Q95" i="1"/>
  <c r="Q94" i="1"/>
  <c r="Q92" i="1"/>
  <c r="Q74" i="1"/>
  <c r="Q67" i="1"/>
  <c r="Q64" i="1"/>
  <c r="Q61" i="1"/>
  <c r="Q60" i="1"/>
  <c r="Q59" i="1"/>
  <c r="Q58" i="1"/>
  <c r="Q57" i="1"/>
  <c r="Q56" i="1"/>
  <c r="Q55" i="1"/>
  <c r="Q54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1" i="1"/>
  <c r="Q29" i="1"/>
  <c r="Q28" i="1"/>
  <c r="Q27" i="1"/>
  <c r="Q26" i="1"/>
  <c r="Q25" i="1"/>
  <c r="Q24" i="1"/>
  <c r="Q23" i="1"/>
  <c r="Q22" i="1"/>
  <c r="Q21" i="1"/>
  <c r="G147" i="2"/>
  <c r="C147" i="2"/>
  <c r="G54" i="2"/>
  <c r="C54" i="2"/>
  <c r="G146" i="2"/>
  <c r="C146" i="2"/>
  <c r="G53" i="2"/>
  <c r="C53" i="2"/>
  <c r="G52" i="2"/>
  <c r="C52" i="2"/>
  <c r="G145" i="2"/>
  <c r="C145" i="2"/>
  <c r="G144" i="2"/>
  <c r="C144" i="2"/>
  <c r="G143" i="2"/>
  <c r="C143" i="2"/>
  <c r="G51" i="2"/>
  <c r="C51" i="2"/>
  <c r="G50" i="2"/>
  <c r="C50" i="2"/>
  <c r="G142" i="2"/>
  <c r="C142" i="2"/>
  <c r="G141" i="2"/>
  <c r="C141" i="2"/>
  <c r="G49" i="2"/>
  <c r="C49" i="2"/>
  <c r="G140" i="2"/>
  <c r="C140" i="2"/>
  <c r="G48" i="2"/>
  <c r="C48" i="2"/>
  <c r="G47" i="2"/>
  <c r="C47" i="2"/>
  <c r="G46" i="2"/>
  <c r="C46" i="2"/>
  <c r="G45" i="2"/>
  <c r="C45" i="2"/>
  <c r="G44" i="2"/>
  <c r="C44" i="2"/>
  <c r="G43" i="2"/>
  <c r="C43" i="2"/>
  <c r="G139" i="2"/>
  <c r="C139" i="2"/>
  <c r="G138" i="2"/>
  <c r="C138" i="2"/>
  <c r="G137" i="2"/>
  <c r="C137" i="2"/>
  <c r="G42" i="2"/>
  <c r="C42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41" i="2"/>
  <c r="C41" i="2"/>
  <c r="G40" i="2"/>
  <c r="C40" i="2"/>
  <c r="G128" i="2"/>
  <c r="C128" i="2"/>
  <c r="G39" i="2"/>
  <c r="C39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38" i="2"/>
  <c r="C38" i="2"/>
  <c r="G37" i="2"/>
  <c r="C37" i="2"/>
  <c r="G36" i="2"/>
  <c r="C36" i="2"/>
  <c r="G35" i="2"/>
  <c r="C35" i="2"/>
  <c r="G34" i="2"/>
  <c r="C34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33" i="2"/>
  <c r="C33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32" i="2"/>
  <c r="C32" i="2"/>
  <c r="G31" i="2"/>
  <c r="C31" i="2"/>
  <c r="G98" i="2"/>
  <c r="C98" i="2"/>
  <c r="G30" i="2"/>
  <c r="C30" i="2"/>
  <c r="G97" i="2"/>
  <c r="C97" i="2"/>
  <c r="G96" i="2"/>
  <c r="C96" i="2"/>
  <c r="G29" i="2"/>
  <c r="C29" i="2"/>
  <c r="G95" i="2"/>
  <c r="C95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94" i="2"/>
  <c r="C94" i="2"/>
  <c r="G21" i="2"/>
  <c r="C21" i="2"/>
  <c r="G20" i="2"/>
  <c r="C20" i="2"/>
  <c r="G19" i="2"/>
  <c r="C19" i="2"/>
  <c r="G18" i="2"/>
  <c r="C18" i="2"/>
  <c r="G17" i="2"/>
  <c r="C17" i="2"/>
  <c r="G16" i="2"/>
  <c r="C16" i="2"/>
  <c r="G93" i="2"/>
  <c r="C93" i="2"/>
  <c r="G15" i="2"/>
  <c r="C15" i="2"/>
  <c r="G14" i="2"/>
  <c r="C14" i="2"/>
  <c r="G92" i="2"/>
  <c r="C92" i="2"/>
  <c r="G13" i="2"/>
  <c r="C13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12" i="2"/>
  <c r="C12" i="2"/>
  <c r="G11" i="2"/>
  <c r="C11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E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H147" i="2"/>
  <c r="B147" i="2"/>
  <c r="D147" i="2"/>
  <c r="A147" i="2"/>
  <c r="H54" i="2"/>
  <c r="B54" i="2"/>
  <c r="D54" i="2"/>
  <c r="A54" i="2"/>
  <c r="H146" i="2"/>
  <c r="B146" i="2"/>
  <c r="D146" i="2"/>
  <c r="A146" i="2"/>
  <c r="H53" i="2"/>
  <c r="B53" i="2"/>
  <c r="D53" i="2"/>
  <c r="A53" i="2"/>
  <c r="H52" i="2"/>
  <c r="B52" i="2"/>
  <c r="D52" i="2"/>
  <c r="A52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51" i="2"/>
  <c r="B51" i="2"/>
  <c r="D51" i="2"/>
  <c r="A51" i="2"/>
  <c r="H50" i="2"/>
  <c r="B50" i="2"/>
  <c r="D50" i="2"/>
  <c r="A50" i="2"/>
  <c r="H142" i="2"/>
  <c r="B142" i="2"/>
  <c r="D142" i="2"/>
  <c r="A142" i="2"/>
  <c r="H141" i="2"/>
  <c r="B141" i="2"/>
  <c r="D141" i="2"/>
  <c r="A141" i="2"/>
  <c r="H49" i="2"/>
  <c r="B49" i="2"/>
  <c r="D49" i="2"/>
  <c r="A49" i="2"/>
  <c r="H140" i="2"/>
  <c r="B140" i="2"/>
  <c r="D140" i="2"/>
  <c r="A140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42" i="2"/>
  <c r="B42" i="2"/>
  <c r="D42" i="2"/>
  <c r="A42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41" i="2"/>
  <c r="B41" i="2"/>
  <c r="D41" i="2"/>
  <c r="A41" i="2"/>
  <c r="H40" i="2"/>
  <c r="B40" i="2"/>
  <c r="D40" i="2"/>
  <c r="A40" i="2"/>
  <c r="H128" i="2"/>
  <c r="B128" i="2"/>
  <c r="D128" i="2"/>
  <c r="A128" i="2"/>
  <c r="H39" i="2"/>
  <c r="B39" i="2"/>
  <c r="D39" i="2"/>
  <c r="A39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33" i="2"/>
  <c r="B33" i="2"/>
  <c r="D33" i="2"/>
  <c r="A33" i="2"/>
  <c r="H105" i="2"/>
  <c r="B105" i="2"/>
  <c r="D105" i="2"/>
  <c r="A105" i="2"/>
  <c r="H104" i="2"/>
  <c r="F104" i="2"/>
  <c r="D104" i="2"/>
  <c r="B104" i="2"/>
  <c r="A104" i="2"/>
  <c r="H103" i="2"/>
  <c r="B103" i="2"/>
  <c r="F103" i="2"/>
  <c r="D103" i="2"/>
  <c r="A103" i="2"/>
  <c r="H102" i="2"/>
  <c r="B102" i="2"/>
  <c r="F102" i="2"/>
  <c r="D102" i="2"/>
  <c r="A102" i="2"/>
  <c r="H101" i="2"/>
  <c r="B101" i="2"/>
  <c r="F101" i="2"/>
  <c r="D101" i="2"/>
  <c r="A101" i="2"/>
  <c r="H100" i="2"/>
  <c r="F100" i="2"/>
  <c r="D100" i="2"/>
  <c r="B100" i="2"/>
  <c r="A100" i="2"/>
  <c r="H99" i="2"/>
  <c r="B99" i="2"/>
  <c r="D99" i="2"/>
  <c r="A99" i="2"/>
  <c r="H32" i="2"/>
  <c r="B32" i="2"/>
  <c r="D32" i="2"/>
  <c r="A32" i="2"/>
  <c r="H31" i="2"/>
  <c r="B31" i="2"/>
  <c r="D31" i="2"/>
  <c r="A31" i="2"/>
  <c r="H98" i="2"/>
  <c r="B98" i="2"/>
  <c r="D98" i="2"/>
  <c r="A98" i="2"/>
  <c r="H30" i="2"/>
  <c r="B30" i="2"/>
  <c r="D30" i="2"/>
  <c r="A30" i="2"/>
  <c r="H97" i="2"/>
  <c r="B97" i="2"/>
  <c r="D97" i="2"/>
  <c r="A97" i="2"/>
  <c r="H96" i="2"/>
  <c r="B96" i="2"/>
  <c r="D96" i="2"/>
  <c r="A96" i="2"/>
  <c r="H29" i="2"/>
  <c r="B29" i="2"/>
  <c r="D29" i="2"/>
  <c r="A29" i="2"/>
  <c r="H95" i="2"/>
  <c r="B95" i="2"/>
  <c r="D95" i="2"/>
  <c r="A95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94" i="2"/>
  <c r="B94" i="2"/>
  <c r="D94" i="2"/>
  <c r="A94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93" i="2"/>
  <c r="B93" i="2"/>
  <c r="D93" i="2"/>
  <c r="A93" i="2"/>
  <c r="H15" i="2"/>
  <c r="B15" i="2"/>
  <c r="D15" i="2"/>
  <c r="A15" i="2"/>
  <c r="H14" i="2"/>
  <c r="B14" i="2"/>
  <c r="D14" i="2"/>
  <c r="A14" i="2"/>
  <c r="H92" i="2"/>
  <c r="B92" i="2"/>
  <c r="D92" i="2"/>
  <c r="A92" i="2"/>
  <c r="H13" i="2"/>
  <c r="B13" i="2"/>
  <c r="D13" i="2"/>
  <c r="A13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12" i="2"/>
  <c r="B12" i="2"/>
  <c r="D12" i="2"/>
  <c r="A12" i="2"/>
  <c r="H11" i="2"/>
  <c r="B11" i="2"/>
  <c r="D11" i="2"/>
  <c r="A11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Q170" i="1"/>
  <c r="Q167" i="1"/>
  <c r="Q168" i="1"/>
  <c r="Q161" i="1"/>
  <c r="Q163" i="1"/>
  <c r="Q147" i="1"/>
  <c r="Q153" i="1"/>
  <c r="Q158" i="1"/>
  <c r="Q73" i="1"/>
  <c r="Q124" i="1"/>
  <c r="F16" i="1"/>
  <c r="F17" i="1" s="1"/>
  <c r="C17" i="1"/>
  <c r="Q156" i="1"/>
  <c r="Q155" i="1"/>
  <c r="Q154" i="1"/>
  <c r="Q152" i="1"/>
  <c r="Q151" i="1"/>
  <c r="Q135" i="1"/>
  <c r="Q138" i="1"/>
  <c r="Q123" i="1"/>
  <c r="Q125" i="1"/>
  <c r="Q126" i="1"/>
  <c r="Q127" i="1"/>
  <c r="Q137" i="1"/>
  <c r="Q53" i="1"/>
  <c r="Q107" i="1"/>
  <c r="Q52" i="1"/>
  <c r="Q62" i="1"/>
  <c r="Q63" i="1"/>
  <c r="Q65" i="1"/>
  <c r="Q66" i="1"/>
  <c r="Q68" i="1"/>
  <c r="Q69" i="1"/>
  <c r="Q70" i="1"/>
  <c r="Q71" i="1"/>
  <c r="Q72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3" i="1"/>
  <c r="Q96" i="1"/>
  <c r="Q98" i="1"/>
  <c r="Q99" i="1"/>
  <c r="Q30" i="1"/>
  <c r="E110" i="1"/>
  <c r="E108" i="2" s="1"/>
  <c r="E109" i="1"/>
  <c r="E107" i="2"/>
  <c r="E92" i="1"/>
  <c r="F92" i="1" s="1"/>
  <c r="G92" i="1" s="1"/>
  <c r="I92" i="1" s="1"/>
  <c r="E104" i="1"/>
  <c r="F104" i="1"/>
  <c r="E61" i="1"/>
  <c r="F61" i="1" s="1"/>
  <c r="G61" i="1" s="1"/>
  <c r="I61" i="1" s="1"/>
  <c r="E51" i="1"/>
  <c r="F51" i="1" s="1"/>
  <c r="G51" i="1" s="1"/>
  <c r="I51" i="1" s="1"/>
  <c r="E39" i="1"/>
  <c r="F39" i="1"/>
  <c r="G39" i="1"/>
  <c r="I39" i="1" s="1"/>
  <c r="E29" i="1"/>
  <c r="F29" i="1" s="1"/>
  <c r="E25" i="1"/>
  <c r="F25" i="1" s="1"/>
  <c r="G25" i="1"/>
  <c r="I25" i="1" s="1"/>
  <c r="E64" i="1"/>
  <c r="F64" i="1" s="1"/>
  <c r="E58" i="1"/>
  <c r="F58" i="1" s="1"/>
  <c r="G58" i="1" s="1"/>
  <c r="I58" i="1" s="1"/>
  <c r="E54" i="1"/>
  <c r="F54" i="1" s="1"/>
  <c r="G54" i="1"/>
  <c r="I54" i="1" s="1"/>
  <c r="E48" i="1"/>
  <c r="F48" i="1"/>
  <c r="G48" i="1"/>
  <c r="I48" i="1" s="1"/>
  <c r="E40" i="1"/>
  <c r="G34" i="1"/>
  <c r="I34" i="1"/>
  <c r="E22" i="1"/>
  <c r="E56" i="2" s="1"/>
  <c r="F22" i="1"/>
  <c r="E32" i="1"/>
  <c r="F32" i="1" s="1"/>
  <c r="G32" i="1" s="1"/>
  <c r="H32" i="1" s="1"/>
  <c r="E71" i="2"/>
  <c r="E103" i="2"/>
  <c r="E83" i="2"/>
  <c r="E59" i="2"/>
  <c r="E80" i="2"/>
  <c r="E84" i="2"/>
  <c r="E92" i="2"/>
  <c r="E63" i="2"/>
  <c r="E88" i="2"/>
  <c r="E91" i="2"/>
  <c r="F109" i="1"/>
  <c r="G109" i="1"/>
  <c r="K109" i="1"/>
  <c r="E176" i="1"/>
  <c r="F176" i="1"/>
  <c r="G176" i="1"/>
  <c r="K176" i="1" s="1"/>
  <c r="E167" i="1"/>
  <c r="F167" i="1" s="1"/>
  <c r="G167" i="1" s="1"/>
  <c r="J167" i="1" s="1"/>
  <c r="E159" i="1"/>
  <c r="E151" i="1"/>
  <c r="F151" i="1" s="1"/>
  <c r="G151" i="1" s="1"/>
  <c r="K151" i="1" s="1"/>
  <c r="E182" i="1"/>
  <c r="F182" i="1" s="1"/>
  <c r="G182" i="1" s="1"/>
  <c r="K182" i="1" s="1"/>
  <c r="E172" i="1"/>
  <c r="F172" i="1"/>
  <c r="G172" i="1"/>
  <c r="K172" i="1" s="1"/>
  <c r="E164" i="1"/>
  <c r="F164" i="1" s="1"/>
  <c r="G164" i="1" s="1"/>
  <c r="I164" i="1" s="1"/>
  <c r="E156" i="1"/>
  <c r="E178" i="1"/>
  <c r="F178" i="1" s="1"/>
  <c r="G178" i="1" s="1"/>
  <c r="K178" i="1" s="1"/>
  <c r="E169" i="1"/>
  <c r="F169" i="1" s="1"/>
  <c r="G169" i="1" s="1"/>
  <c r="I169" i="1" s="1"/>
  <c r="E161" i="1"/>
  <c r="F161" i="1" s="1"/>
  <c r="G161" i="1" s="1"/>
  <c r="K161" i="1" s="1"/>
  <c r="F156" i="1"/>
  <c r="G156" i="1"/>
  <c r="K156" i="1" s="1"/>
  <c r="E48" i="2"/>
  <c r="E43" i="2"/>
  <c r="E52" i="2"/>
  <c r="E146" i="2"/>
  <c r="F159" i="1"/>
  <c r="G159" i="1" s="1"/>
  <c r="K159" i="1" s="1"/>
  <c r="E141" i="2"/>
  <c r="E140" i="1" l="1"/>
  <c r="E42" i="1"/>
  <c r="F136" i="1"/>
  <c r="G136" i="1" s="1"/>
  <c r="K136" i="1" s="1"/>
  <c r="E128" i="2"/>
  <c r="E183" i="1"/>
  <c r="F183" i="1" s="1"/>
  <c r="E179" i="1"/>
  <c r="F179" i="1" s="1"/>
  <c r="G179" i="1" s="1"/>
  <c r="K179" i="1" s="1"/>
  <c r="E59" i="1"/>
  <c r="E95" i="1"/>
  <c r="E103" i="1"/>
  <c r="E108" i="1"/>
  <c r="E112" i="1"/>
  <c r="E114" i="1"/>
  <c r="E116" i="1"/>
  <c r="E84" i="1"/>
  <c r="F84" i="1" s="1"/>
  <c r="E86" i="1"/>
  <c r="F86" i="1" s="1"/>
  <c r="E90" i="1"/>
  <c r="E93" i="1"/>
  <c r="E181" i="1"/>
  <c r="F181" i="1" s="1"/>
  <c r="G181" i="1" s="1"/>
  <c r="K181" i="1" s="1"/>
  <c r="E174" i="1"/>
  <c r="F174" i="1" s="1"/>
  <c r="E23" i="1"/>
  <c r="E37" i="1"/>
  <c r="E45" i="1"/>
  <c r="E145" i="1"/>
  <c r="E149" i="1"/>
  <c r="E80" i="1"/>
  <c r="F80" i="1" s="1"/>
  <c r="E82" i="1"/>
  <c r="F82" i="1" s="1"/>
  <c r="G88" i="1"/>
  <c r="J88" i="1" s="1"/>
  <c r="E78" i="1"/>
  <c r="E73" i="1"/>
  <c r="E96" i="1"/>
  <c r="G183" i="1"/>
  <c r="K183" i="1" s="1"/>
  <c r="E157" i="1"/>
  <c r="E160" i="1"/>
  <c r="E163" i="1"/>
  <c r="E168" i="1"/>
  <c r="E171" i="1"/>
  <c r="E50" i="1"/>
  <c r="E60" i="1"/>
  <c r="E97" i="1"/>
  <c r="G84" i="1"/>
  <c r="J84" i="1" s="1"/>
  <c r="G86" i="1"/>
  <c r="J86" i="1" s="1"/>
  <c r="E98" i="1"/>
  <c r="E72" i="1"/>
  <c r="E30" i="1"/>
  <c r="F30" i="1" s="1"/>
  <c r="E137" i="1"/>
  <c r="E125" i="1"/>
  <c r="E127" i="1"/>
  <c r="E147" i="1"/>
  <c r="E138" i="1"/>
  <c r="E21" i="1"/>
  <c r="E26" i="1"/>
  <c r="G104" i="1"/>
  <c r="I104" i="1" s="1"/>
  <c r="E28" i="1"/>
  <c r="E94" i="1"/>
  <c r="G64" i="1"/>
  <c r="I64" i="1" s="1"/>
  <c r="E36" i="1"/>
  <c r="G22" i="1"/>
  <c r="I22" i="1" s="1"/>
  <c r="E153" i="1"/>
  <c r="E150" i="1"/>
  <c r="E154" i="1"/>
  <c r="E165" i="1"/>
  <c r="G174" i="1"/>
  <c r="K174" i="1" s="1"/>
  <c r="E27" i="1"/>
  <c r="E38" i="1"/>
  <c r="E119" i="1"/>
  <c r="E121" i="1"/>
  <c r="E128" i="1"/>
  <c r="E130" i="1"/>
  <c r="E132" i="1"/>
  <c r="E134" i="1"/>
  <c r="E139" i="1"/>
  <c r="E141" i="1"/>
  <c r="E143" i="1"/>
  <c r="G80" i="1"/>
  <c r="J80" i="1" s="1"/>
  <c r="G82" i="1"/>
  <c r="J82" i="1" s="1"/>
  <c r="E87" i="1"/>
  <c r="F87" i="1" s="1"/>
  <c r="E68" i="1"/>
  <c r="E62" i="1"/>
  <c r="E66" i="1"/>
  <c r="E101" i="1"/>
  <c r="E55" i="1"/>
  <c r="E67" i="1"/>
  <c r="E102" i="1"/>
  <c r="E106" i="1"/>
  <c r="E111" i="1"/>
  <c r="E113" i="1"/>
  <c r="E115" i="1"/>
  <c r="E117" i="1"/>
  <c r="E146" i="1"/>
  <c r="E85" i="1"/>
  <c r="F85" i="1" s="1"/>
  <c r="E91" i="1"/>
  <c r="E63" i="1"/>
  <c r="F63" i="1" s="1"/>
  <c r="G30" i="1"/>
  <c r="H30" i="1" s="1"/>
  <c r="E99" i="1"/>
  <c r="E47" i="1"/>
  <c r="E57" i="1"/>
  <c r="E100" i="1"/>
  <c r="E43" i="1"/>
  <c r="E24" i="1"/>
  <c r="E105" i="1"/>
  <c r="E180" i="1"/>
  <c r="F180" i="1" s="1"/>
  <c r="E173" i="1"/>
  <c r="F173" i="1" s="1"/>
  <c r="G173" i="1" s="1"/>
  <c r="K173" i="1" s="1"/>
  <c r="E177" i="1"/>
  <c r="F177" i="1" s="1"/>
  <c r="G177" i="1" s="1"/>
  <c r="K177" i="1" s="1"/>
  <c r="E33" i="1"/>
  <c r="E41" i="1"/>
  <c r="E46" i="1"/>
  <c r="E148" i="1"/>
  <c r="E79" i="1"/>
  <c r="F79" i="1" s="1"/>
  <c r="G79" i="1" s="1"/>
  <c r="J79" i="1" s="1"/>
  <c r="E81" i="1"/>
  <c r="F81" i="1" s="1"/>
  <c r="G81" i="1" s="1"/>
  <c r="J81" i="1" s="1"/>
  <c r="E83" i="1"/>
  <c r="F83" i="1" s="1"/>
  <c r="G83" i="1" s="1"/>
  <c r="J83" i="1" s="1"/>
  <c r="G87" i="1"/>
  <c r="J87" i="1" s="1"/>
  <c r="E75" i="1"/>
  <c r="E89" i="1"/>
  <c r="E76" i="1"/>
  <c r="E35" i="1"/>
  <c r="G29" i="1"/>
  <c r="I29" i="1" s="1"/>
  <c r="E44" i="1"/>
  <c r="E31" i="1"/>
  <c r="E155" i="1"/>
  <c r="E158" i="1"/>
  <c r="E162" i="1"/>
  <c r="F162" i="1" s="1"/>
  <c r="G162" i="1" s="1"/>
  <c r="K162" i="1" s="1"/>
  <c r="E170" i="1"/>
  <c r="E56" i="1"/>
  <c r="E74" i="1"/>
  <c r="G85" i="1"/>
  <c r="J85" i="1" s="1"/>
  <c r="G63" i="1"/>
  <c r="I63" i="1" s="1"/>
  <c r="E71" i="1"/>
  <c r="E77" i="1"/>
  <c r="E53" i="1"/>
  <c r="E107" i="1"/>
  <c r="E123" i="1"/>
  <c r="E126" i="1"/>
  <c r="E135" i="1"/>
  <c r="E124" i="1"/>
  <c r="E70" i="1"/>
  <c r="E65" i="1"/>
  <c r="E133" i="1"/>
  <c r="E166" i="1"/>
  <c r="E143" i="2"/>
  <c r="E95" i="2"/>
  <c r="F110" i="1"/>
  <c r="G110" i="1" s="1"/>
  <c r="I110" i="1" s="1"/>
  <c r="E52" i="1"/>
  <c r="E131" i="1"/>
  <c r="E50" i="2"/>
  <c r="E129" i="1"/>
  <c r="E120" i="2"/>
  <c r="F122" i="1"/>
  <c r="G122" i="1" s="1"/>
  <c r="K122" i="1" s="1"/>
  <c r="E144" i="1"/>
  <c r="E120" i="1"/>
  <c r="E152" i="1"/>
  <c r="G180" i="1"/>
  <c r="K180" i="1" s="1"/>
  <c r="E72" i="2"/>
  <c r="F40" i="1"/>
  <c r="G40" i="1" s="1"/>
  <c r="I40" i="1" s="1"/>
  <c r="E69" i="1"/>
  <c r="E142" i="1"/>
  <c r="E118" i="1"/>
  <c r="E49" i="1"/>
  <c r="E175" i="1"/>
  <c r="F175" i="1" s="1"/>
  <c r="G175" i="1" s="1"/>
  <c r="K175" i="1" s="1"/>
  <c r="F152" i="1" l="1"/>
  <c r="G152" i="1" s="1"/>
  <c r="K152" i="1" s="1"/>
  <c r="E44" i="2"/>
  <c r="F166" i="1"/>
  <c r="G166" i="1" s="1"/>
  <c r="I166" i="1" s="1"/>
  <c r="E145" i="2"/>
  <c r="E34" i="2"/>
  <c r="F123" i="1"/>
  <c r="G123" i="1" s="1"/>
  <c r="K123" i="1" s="1"/>
  <c r="E137" i="2"/>
  <c r="F148" i="1"/>
  <c r="G148" i="1" s="1"/>
  <c r="I148" i="1" s="1"/>
  <c r="F43" i="1"/>
  <c r="G43" i="1" s="1"/>
  <c r="I43" i="1" s="1"/>
  <c r="E75" i="2"/>
  <c r="F146" i="1"/>
  <c r="U146" i="1" s="1"/>
  <c r="E136" i="2"/>
  <c r="E85" i="2"/>
  <c r="F55" i="1"/>
  <c r="G55" i="1" s="1"/>
  <c r="I55" i="1" s="1"/>
  <c r="F66" i="1"/>
  <c r="G66" i="1" s="1"/>
  <c r="I66" i="1" s="1"/>
  <c r="E15" i="2"/>
  <c r="E119" i="2"/>
  <c r="F121" i="1"/>
  <c r="G121" i="1" s="1"/>
  <c r="I121" i="1" s="1"/>
  <c r="E139" i="2"/>
  <c r="F150" i="1"/>
  <c r="G150" i="1" s="1"/>
  <c r="E147" i="2"/>
  <c r="F171" i="1"/>
  <c r="G171" i="1" s="1"/>
  <c r="K171" i="1" s="1"/>
  <c r="E135" i="2"/>
  <c r="F145" i="1"/>
  <c r="U145" i="1" s="1"/>
  <c r="F112" i="1"/>
  <c r="G112" i="1" s="1"/>
  <c r="K112" i="1" s="1"/>
  <c r="E110" i="2"/>
  <c r="F49" i="1"/>
  <c r="G49" i="1" s="1"/>
  <c r="I49" i="1" s="1"/>
  <c r="E81" i="2"/>
  <c r="F120" i="1"/>
  <c r="G120" i="1" s="1"/>
  <c r="I120" i="1" s="1"/>
  <c r="E118" i="2"/>
  <c r="F133" i="1"/>
  <c r="G133" i="1" s="1"/>
  <c r="I133" i="1" s="1"/>
  <c r="E126" i="2"/>
  <c r="E33" i="2"/>
  <c r="F107" i="1"/>
  <c r="G107" i="1" s="1"/>
  <c r="K107" i="1" s="1"/>
  <c r="E54" i="2"/>
  <c r="F170" i="1"/>
  <c r="G170" i="1" s="1"/>
  <c r="J170" i="1" s="1"/>
  <c r="E26" i="2"/>
  <c r="F89" i="1"/>
  <c r="G89" i="1" s="1"/>
  <c r="I89" i="1" s="1"/>
  <c r="F100" i="1"/>
  <c r="G100" i="1" s="1"/>
  <c r="I100" i="1" s="1"/>
  <c r="E99" i="2"/>
  <c r="E32" i="2"/>
  <c r="F99" i="1"/>
  <c r="G99" i="1" s="1"/>
  <c r="J99" i="1" s="1"/>
  <c r="E115" i="2"/>
  <c r="F117" i="1"/>
  <c r="G117" i="1" s="1"/>
  <c r="I117" i="1" s="1"/>
  <c r="E100" i="2"/>
  <c r="F101" i="1"/>
  <c r="G101" i="1" s="1"/>
  <c r="K101" i="1" s="1"/>
  <c r="F62" i="1"/>
  <c r="G62" i="1" s="1"/>
  <c r="I62" i="1" s="1"/>
  <c r="E13" i="2"/>
  <c r="F143" i="1"/>
  <c r="G143" i="1" s="1"/>
  <c r="I143" i="1" s="1"/>
  <c r="E133" i="2"/>
  <c r="F119" i="1"/>
  <c r="G119" i="1" s="1"/>
  <c r="I119" i="1" s="1"/>
  <c r="E117" i="2"/>
  <c r="E45" i="2"/>
  <c r="F153" i="1"/>
  <c r="G153" i="1" s="1"/>
  <c r="K153" i="1" s="1"/>
  <c r="E60" i="2"/>
  <c r="F26" i="1"/>
  <c r="G26" i="1" s="1"/>
  <c r="I26" i="1" s="1"/>
  <c r="F72" i="1"/>
  <c r="G72" i="1" s="1"/>
  <c r="I72" i="1" s="1"/>
  <c r="E20" i="2"/>
  <c r="E53" i="2"/>
  <c r="F168" i="1"/>
  <c r="G168" i="1" s="1"/>
  <c r="K168" i="1" s="1"/>
  <c r="F108" i="1"/>
  <c r="G108" i="1" s="1"/>
  <c r="I108" i="1" s="1"/>
  <c r="E106" i="2"/>
  <c r="F118" i="1"/>
  <c r="G118" i="1" s="1"/>
  <c r="I118" i="1" s="1"/>
  <c r="E116" i="2"/>
  <c r="F144" i="1"/>
  <c r="G144" i="1" s="1"/>
  <c r="K144" i="1" s="1"/>
  <c r="E134" i="2"/>
  <c r="F131" i="1"/>
  <c r="G131" i="1" s="1"/>
  <c r="K131" i="1" s="1"/>
  <c r="E124" i="2"/>
  <c r="F53" i="1"/>
  <c r="G53" i="1" s="1"/>
  <c r="J53" i="1" s="1"/>
  <c r="E12" i="2"/>
  <c r="E67" i="2"/>
  <c r="F35" i="1"/>
  <c r="G35" i="1" s="1"/>
  <c r="I35" i="1" s="1"/>
  <c r="E22" i="2"/>
  <c r="F75" i="1"/>
  <c r="G75" i="1" s="1"/>
  <c r="J75" i="1" s="1"/>
  <c r="E78" i="2"/>
  <c r="F46" i="1"/>
  <c r="G46" i="1" s="1"/>
  <c r="I46" i="1" s="1"/>
  <c r="E87" i="2"/>
  <c r="F57" i="1"/>
  <c r="G57" i="1" s="1"/>
  <c r="I57" i="1" s="1"/>
  <c r="E113" i="2"/>
  <c r="F115" i="1"/>
  <c r="G115" i="1" s="1"/>
  <c r="I115" i="1" s="1"/>
  <c r="F141" i="1"/>
  <c r="G141" i="1" s="1"/>
  <c r="I141" i="1" s="1"/>
  <c r="E131" i="2"/>
  <c r="E55" i="2"/>
  <c r="F21" i="1"/>
  <c r="G21" i="1" s="1"/>
  <c r="I21" i="1" s="1"/>
  <c r="E51" i="2"/>
  <c r="F163" i="1"/>
  <c r="G163" i="1" s="1"/>
  <c r="K163" i="1" s="1"/>
  <c r="F78" i="1"/>
  <c r="G78" i="1" s="1"/>
  <c r="I78" i="1" s="1"/>
  <c r="E25" i="2"/>
  <c r="F45" i="1"/>
  <c r="G45" i="1" s="1"/>
  <c r="I45" i="1" s="1"/>
  <c r="E77" i="2"/>
  <c r="F93" i="1"/>
  <c r="G93" i="1" s="1"/>
  <c r="I93" i="1" s="1"/>
  <c r="E29" i="2"/>
  <c r="F103" i="1"/>
  <c r="G103" i="1" s="1"/>
  <c r="K103" i="1" s="1"/>
  <c r="E102" i="2"/>
  <c r="F142" i="1"/>
  <c r="G142" i="1" s="1"/>
  <c r="I142" i="1" s="1"/>
  <c r="E132" i="2"/>
  <c r="F65" i="1"/>
  <c r="G65" i="1" s="1"/>
  <c r="I65" i="1" s="1"/>
  <c r="E14" i="2"/>
  <c r="E24" i="2"/>
  <c r="F77" i="1"/>
  <c r="G77" i="1" s="1"/>
  <c r="I77" i="1" s="1"/>
  <c r="E49" i="2"/>
  <c r="F158" i="1"/>
  <c r="G158" i="1" s="1"/>
  <c r="K158" i="1" s="1"/>
  <c r="F41" i="1"/>
  <c r="G41" i="1" s="1"/>
  <c r="I41" i="1" s="1"/>
  <c r="E73" i="2"/>
  <c r="F47" i="1"/>
  <c r="G47" i="1" s="1"/>
  <c r="I47" i="1" s="1"/>
  <c r="E79" i="2"/>
  <c r="E111" i="2"/>
  <c r="F113" i="1"/>
  <c r="G113" i="1" s="1"/>
  <c r="K113" i="1" s="1"/>
  <c r="E16" i="2"/>
  <c r="F68" i="1"/>
  <c r="G68" i="1" s="1"/>
  <c r="J68" i="1" s="1"/>
  <c r="E129" i="2"/>
  <c r="F139" i="1"/>
  <c r="G139" i="1" s="1"/>
  <c r="K139" i="1" s="1"/>
  <c r="F38" i="1"/>
  <c r="G38" i="1" s="1"/>
  <c r="I38" i="1" s="1"/>
  <c r="E70" i="2"/>
  <c r="F36" i="1"/>
  <c r="G36" i="1" s="1"/>
  <c r="I36" i="1" s="1"/>
  <c r="E68" i="2"/>
  <c r="F138" i="1"/>
  <c r="G138" i="1" s="1"/>
  <c r="K138" i="1" s="1"/>
  <c r="E41" i="2"/>
  <c r="E142" i="2"/>
  <c r="F160" i="1"/>
  <c r="G160" i="1" s="1"/>
  <c r="I160" i="1" s="1"/>
  <c r="E69" i="2"/>
  <c r="F37" i="1"/>
  <c r="G37" i="1" s="1"/>
  <c r="I37" i="1" s="1"/>
  <c r="F90" i="1"/>
  <c r="G90" i="1" s="1"/>
  <c r="J90" i="1" s="1"/>
  <c r="E27" i="2"/>
  <c r="F95" i="1"/>
  <c r="G95" i="1" s="1"/>
  <c r="I95" i="1" s="1"/>
  <c r="E97" i="2"/>
  <c r="F69" i="1"/>
  <c r="G69" i="1" s="1"/>
  <c r="J69" i="1" s="1"/>
  <c r="E17" i="2"/>
  <c r="F52" i="1"/>
  <c r="G52" i="1" s="1"/>
  <c r="I52" i="1" s="1"/>
  <c r="E11" i="2"/>
  <c r="E18" i="2"/>
  <c r="F70" i="1"/>
  <c r="E19" i="2"/>
  <c r="F71" i="1"/>
  <c r="G71" i="1" s="1"/>
  <c r="I71" i="1" s="1"/>
  <c r="F155" i="1"/>
  <c r="G155" i="1" s="1"/>
  <c r="K155" i="1" s="1"/>
  <c r="E47" i="2"/>
  <c r="E65" i="2"/>
  <c r="F33" i="1"/>
  <c r="G33" i="1" s="1"/>
  <c r="I33" i="1" s="1"/>
  <c r="F111" i="1"/>
  <c r="G111" i="1" s="1"/>
  <c r="I111" i="1" s="1"/>
  <c r="E109" i="2"/>
  <c r="E127" i="2"/>
  <c r="F134" i="1"/>
  <c r="G134" i="1" s="1"/>
  <c r="I134" i="1" s="1"/>
  <c r="F27" i="1"/>
  <c r="G27" i="1" s="1"/>
  <c r="I27" i="1" s="1"/>
  <c r="E61" i="2"/>
  <c r="F147" i="1"/>
  <c r="G147" i="1" s="1"/>
  <c r="K147" i="1" s="1"/>
  <c r="E42" i="2"/>
  <c r="E31" i="2"/>
  <c r="F98" i="1"/>
  <c r="G98" i="1" s="1"/>
  <c r="I98" i="1" s="1"/>
  <c r="E140" i="2"/>
  <c r="F157" i="1"/>
  <c r="G157" i="1" s="1"/>
  <c r="I157" i="1" s="1"/>
  <c r="F23" i="1"/>
  <c r="G23" i="1" s="1"/>
  <c r="I23" i="1" s="1"/>
  <c r="E57" i="2"/>
  <c r="F59" i="1"/>
  <c r="G59" i="1" s="1"/>
  <c r="I59" i="1" s="1"/>
  <c r="E89" i="2"/>
  <c r="E35" i="2"/>
  <c r="F124" i="1"/>
  <c r="G124" i="1" s="1"/>
  <c r="K124" i="1" s="1"/>
  <c r="E64" i="2"/>
  <c r="F31" i="1"/>
  <c r="G31" i="1" s="1"/>
  <c r="I31" i="1" s="1"/>
  <c r="E28" i="2"/>
  <c r="F91" i="1"/>
  <c r="G91" i="1" s="1"/>
  <c r="J91" i="1" s="1"/>
  <c r="E105" i="2"/>
  <c r="F106" i="1"/>
  <c r="G106" i="1" s="1"/>
  <c r="K106" i="1" s="1"/>
  <c r="E125" i="2"/>
  <c r="F132" i="1"/>
  <c r="G132" i="1" s="1"/>
  <c r="I132" i="1" s="1"/>
  <c r="E96" i="2"/>
  <c r="F94" i="1"/>
  <c r="G94" i="1" s="1"/>
  <c r="K94" i="1" s="1"/>
  <c r="F127" i="1"/>
  <c r="G127" i="1" s="1"/>
  <c r="K127" i="1" s="1"/>
  <c r="E38" i="2"/>
  <c r="F97" i="1"/>
  <c r="G97" i="1" s="1"/>
  <c r="I97" i="1" s="1"/>
  <c r="E98" i="2"/>
  <c r="F42" i="1"/>
  <c r="G42" i="1" s="1"/>
  <c r="I42" i="1" s="1"/>
  <c r="E74" i="2"/>
  <c r="F135" i="1"/>
  <c r="G135" i="1" s="1"/>
  <c r="K135" i="1" s="1"/>
  <c r="E39" i="2"/>
  <c r="E94" i="2"/>
  <c r="F74" i="1"/>
  <c r="G74" i="1" s="1"/>
  <c r="I74" i="1" s="1"/>
  <c r="E76" i="2"/>
  <c r="F44" i="1"/>
  <c r="G44" i="1" s="1"/>
  <c r="I44" i="1" s="1"/>
  <c r="E23" i="2"/>
  <c r="F76" i="1"/>
  <c r="G76" i="1" s="1"/>
  <c r="J76" i="1" s="1"/>
  <c r="E104" i="2"/>
  <c r="F105" i="1"/>
  <c r="G105" i="1" s="1"/>
  <c r="I105" i="1" s="1"/>
  <c r="F102" i="1"/>
  <c r="G102" i="1" s="1"/>
  <c r="I102" i="1" s="1"/>
  <c r="E101" i="2"/>
  <c r="F130" i="1"/>
  <c r="G130" i="1" s="1"/>
  <c r="K130" i="1" s="1"/>
  <c r="E123" i="2"/>
  <c r="E144" i="2"/>
  <c r="F165" i="1"/>
  <c r="G165" i="1" s="1"/>
  <c r="I165" i="1" s="1"/>
  <c r="F125" i="1"/>
  <c r="G125" i="1" s="1"/>
  <c r="K125" i="1" s="1"/>
  <c r="E36" i="2"/>
  <c r="F60" i="1"/>
  <c r="G60" i="1" s="1"/>
  <c r="I60" i="1" s="1"/>
  <c r="E90" i="2"/>
  <c r="F96" i="1"/>
  <c r="G96" i="1" s="1"/>
  <c r="J96" i="1" s="1"/>
  <c r="E30" i="2"/>
  <c r="F116" i="1"/>
  <c r="G116" i="1" s="1"/>
  <c r="I116" i="1" s="1"/>
  <c r="E114" i="2"/>
  <c r="F140" i="1"/>
  <c r="G140" i="1" s="1"/>
  <c r="I140" i="1" s="1"/>
  <c r="E130" i="2"/>
  <c r="F129" i="1"/>
  <c r="G129" i="1" s="1"/>
  <c r="I129" i="1" s="1"/>
  <c r="E122" i="2"/>
  <c r="E37" i="2"/>
  <c r="F126" i="1"/>
  <c r="G126" i="1" s="1"/>
  <c r="K126" i="1" s="1"/>
  <c r="F56" i="1"/>
  <c r="G56" i="1" s="1"/>
  <c r="I56" i="1" s="1"/>
  <c r="E86" i="2"/>
  <c r="E58" i="2"/>
  <c r="F24" i="1"/>
  <c r="G24" i="1" s="1"/>
  <c r="I24" i="1" s="1"/>
  <c r="F67" i="1"/>
  <c r="G67" i="1" s="1"/>
  <c r="I67" i="1" s="1"/>
  <c r="E93" i="2"/>
  <c r="F128" i="1"/>
  <c r="G128" i="1" s="1"/>
  <c r="I128" i="1" s="1"/>
  <c r="E121" i="2"/>
  <c r="E46" i="2"/>
  <c r="F154" i="1"/>
  <c r="G154" i="1" s="1"/>
  <c r="K154" i="1" s="1"/>
  <c r="F28" i="1"/>
  <c r="G28" i="1" s="1"/>
  <c r="I28" i="1" s="1"/>
  <c r="E62" i="2"/>
  <c r="E40" i="2"/>
  <c r="F137" i="1"/>
  <c r="G137" i="1" s="1"/>
  <c r="J137" i="1" s="1"/>
  <c r="F50" i="1"/>
  <c r="G50" i="1" s="1"/>
  <c r="I50" i="1" s="1"/>
  <c r="E82" i="2"/>
  <c r="F73" i="1"/>
  <c r="G73" i="1" s="1"/>
  <c r="J73" i="1" s="1"/>
  <c r="E21" i="2"/>
  <c r="F149" i="1"/>
  <c r="G149" i="1" s="1"/>
  <c r="I149" i="1" s="1"/>
  <c r="E138" i="2"/>
  <c r="F114" i="1"/>
  <c r="G114" i="1" s="1"/>
  <c r="I114" i="1" s="1"/>
  <c r="E112" i="2"/>
  <c r="C12" i="1"/>
  <c r="C11" i="1"/>
  <c r="O73" i="1" l="1"/>
  <c r="O77" i="1"/>
  <c r="O28" i="1"/>
  <c r="O139" i="1"/>
  <c r="O22" i="1"/>
  <c r="O148" i="1"/>
  <c r="O30" i="1"/>
  <c r="O88" i="1"/>
  <c r="O138" i="1"/>
  <c r="O156" i="1"/>
  <c r="O42" i="1"/>
  <c r="O38" i="1"/>
  <c r="O49" i="1"/>
  <c r="O106" i="1"/>
  <c r="O36" i="1"/>
  <c r="O83" i="1"/>
  <c r="O162" i="1"/>
  <c r="O67" i="1"/>
  <c r="O116" i="1"/>
  <c r="O131" i="1"/>
  <c r="O155" i="1"/>
  <c r="O107" i="1"/>
  <c r="O102" i="1"/>
  <c r="O97" i="1"/>
  <c r="O50" i="1"/>
  <c r="O21" i="1"/>
  <c r="O111" i="1"/>
  <c r="O72" i="1"/>
  <c r="O154" i="1"/>
  <c r="O40" i="1"/>
  <c r="O165" i="1"/>
  <c r="O27" i="1"/>
  <c r="O147" i="1"/>
  <c r="O47" i="1"/>
  <c r="O133" i="1"/>
  <c r="O129" i="1"/>
  <c r="O158" i="1"/>
  <c r="O176" i="1"/>
  <c r="O98" i="1"/>
  <c r="O167" i="1"/>
  <c r="O76" i="1"/>
  <c r="O51" i="1"/>
  <c r="O52" i="1"/>
  <c r="O172" i="1"/>
  <c r="O68" i="1"/>
  <c r="O85" i="1"/>
  <c r="O166" i="1"/>
  <c r="O101" i="1"/>
  <c r="O164" i="1"/>
  <c r="O108" i="1"/>
  <c r="O143" i="1"/>
  <c r="O66" i="1"/>
  <c r="O109" i="1"/>
  <c r="O135" i="1"/>
  <c r="O39" i="1"/>
  <c r="O78" i="1"/>
  <c r="O82" i="1"/>
  <c r="O160" i="1"/>
  <c r="O177" i="1"/>
  <c r="O87" i="1"/>
  <c r="O86" i="1"/>
  <c r="O57" i="1"/>
  <c r="O113" i="1"/>
  <c r="O126" i="1"/>
  <c r="O180" i="1"/>
  <c r="O118" i="1"/>
  <c r="O127" i="1"/>
  <c r="O128" i="1"/>
  <c r="O90" i="1"/>
  <c r="O75" i="1"/>
  <c r="O149" i="1"/>
  <c r="O25" i="1"/>
  <c r="O114" i="1"/>
  <c r="O104" i="1"/>
  <c r="O100" i="1"/>
  <c r="O112" i="1"/>
  <c r="O53" i="1"/>
  <c r="O59" i="1"/>
  <c r="O31" i="1"/>
  <c r="O175" i="1"/>
  <c r="O159" i="1"/>
  <c r="O115" i="1"/>
  <c r="O54" i="1"/>
  <c r="O142" i="1"/>
  <c r="O105" i="1"/>
  <c r="O178" i="1"/>
  <c r="O146" i="1"/>
  <c r="O182" i="1"/>
  <c r="O173" i="1"/>
  <c r="O163" i="1"/>
  <c r="O89" i="1"/>
  <c r="O96" i="1"/>
  <c r="O99" i="1"/>
  <c r="O48" i="1"/>
  <c r="O80" i="1"/>
  <c r="O44" i="1"/>
  <c r="O140" i="1"/>
  <c r="O34" i="1"/>
  <c r="O179" i="1"/>
  <c r="O170" i="1"/>
  <c r="O58" i="1"/>
  <c r="O24" i="1"/>
  <c r="O91" i="1"/>
  <c r="O79" i="1"/>
  <c r="O56" i="1"/>
  <c r="O74" i="1"/>
  <c r="O84" i="1"/>
  <c r="O63" i="1"/>
  <c r="O110" i="1"/>
  <c r="O81" i="1"/>
  <c r="O183" i="1"/>
  <c r="O71" i="1"/>
  <c r="O152" i="1"/>
  <c r="O181" i="1"/>
  <c r="O93" i="1"/>
  <c r="O62" i="1"/>
  <c r="O117" i="1"/>
  <c r="O132" i="1"/>
  <c r="O121" i="1"/>
  <c r="O136" i="1"/>
  <c r="O64" i="1"/>
  <c r="O122" i="1"/>
  <c r="O95" i="1"/>
  <c r="O153" i="1"/>
  <c r="O150" i="1"/>
  <c r="O171" i="1"/>
  <c r="O46" i="1"/>
  <c r="O151" i="1"/>
  <c r="O33" i="1"/>
  <c r="O174" i="1"/>
  <c r="O137" i="1"/>
  <c r="O157" i="1"/>
  <c r="O29" i="1"/>
  <c r="O103" i="1"/>
  <c r="O94" i="1"/>
  <c r="O125" i="1"/>
  <c r="O123" i="1"/>
  <c r="O168" i="1"/>
  <c r="C15" i="1"/>
  <c r="O130" i="1"/>
  <c r="O43" i="1"/>
  <c r="O65" i="1"/>
  <c r="O61" i="1"/>
  <c r="O120" i="1"/>
  <c r="O23" i="1"/>
  <c r="O141" i="1"/>
  <c r="O45" i="1"/>
  <c r="O60" i="1"/>
  <c r="O92" i="1"/>
  <c r="O145" i="1"/>
  <c r="O41" i="1"/>
  <c r="O70" i="1"/>
  <c r="O161" i="1"/>
  <c r="O32" i="1"/>
  <c r="O144" i="1"/>
  <c r="O37" i="1"/>
  <c r="O35" i="1"/>
  <c r="O134" i="1"/>
  <c r="O124" i="1"/>
  <c r="O169" i="1"/>
  <c r="O119" i="1"/>
  <c r="O26" i="1"/>
  <c r="O69" i="1"/>
  <c r="O55" i="1"/>
  <c r="C16" i="1"/>
  <c r="D18" i="1" s="1"/>
  <c r="I150" i="1"/>
  <c r="F18" i="1" l="1"/>
  <c r="F19" i="1" s="1"/>
  <c r="C18" i="1"/>
</calcChain>
</file>

<file path=xl/sharedStrings.xml><?xml version="1.0" encoding="utf-8"?>
<sst xmlns="http://schemas.openxmlformats.org/spreadsheetml/2006/main" count="1596" uniqueCount="644">
  <si>
    <t>VSB-063</t>
  </si>
  <si>
    <t>IBVS 6244</t>
  </si>
  <si>
    <t>VSB 060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</si>
  <si>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</si>
  <si>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</si>
  <si>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</si>
  <si>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</si>
  <si>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</si>
  <si>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</si>
  <si>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</si>
  <si>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</si>
  <si>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</si>
  <si>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</si>
  <si>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</si>
  <si>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</si>
  <si>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</si>
  <si>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</si>
  <si>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</si>
  <si>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</si>
  <si>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</si>
  <si>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</si>
  <si>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</si>
  <si>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</si>
  <si>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</si>
  <si>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</si>
  <si>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</si>
  <si>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</si>
  <si>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</si>
  <si>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</si>
  <si>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</si>
  <si>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</si>
  <si>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</si>
  <si>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Bull...29</t>
  </si>
  <si>
    <t>B</t>
  </si>
  <si>
    <t>BBSAG Bull.59</t>
  </si>
  <si>
    <t>phe</t>
  </si>
  <si>
    <t>BBSAG 59</t>
  </si>
  <si>
    <t>K</t>
  </si>
  <si>
    <t>v</t>
  </si>
  <si>
    <t>Paschke A</t>
  </si>
  <si>
    <t>BBSAG Bull.76</t>
  </si>
  <si>
    <t>BAAVSS 66,32</t>
  </si>
  <si>
    <t>phe:</t>
  </si>
  <si>
    <t>Mavrofridis G</t>
  </si>
  <si>
    <t>BBSAG Bull.84</t>
  </si>
  <si>
    <t>BBSAG Bull.88</t>
  </si>
  <si>
    <t>V</t>
  </si>
  <si>
    <t>IBVS 3760</t>
  </si>
  <si>
    <t>BAV-M 52</t>
  </si>
  <si>
    <t>IBVS 4263</t>
  </si>
  <si>
    <t>BBSAG Bull.94</t>
  </si>
  <si>
    <t>BAV-M 56</t>
  </si>
  <si>
    <t>AsApS 133,7</t>
  </si>
  <si>
    <t>BAV-M 59</t>
  </si>
  <si>
    <t>BAV-M 60</t>
  </si>
  <si>
    <t>BAV-M 68</t>
  </si>
  <si>
    <t>ccd</t>
  </si>
  <si>
    <t>IBVS 4472</t>
  </si>
  <si>
    <t>BAV-M 113</t>
  </si>
  <si>
    <t>H.Achterberg</t>
  </si>
  <si>
    <t>IBVS 4711</t>
  </si>
  <si>
    <t>II</t>
  </si>
  <si>
    <t>Pashke</t>
  </si>
  <si>
    <t>IBVS 5583</t>
  </si>
  <si>
    <t>I</t>
  </si>
  <si>
    <t>EB</t>
  </si>
  <si>
    <t>IBVS 0779</t>
  </si>
  <si>
    <t># of data points:</t>
  </si>
  <si>
    <t>YY CMi / GSC 00198-01383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</si>
  <si>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</si>
  <si>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</si>
  <si>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</si>
  <si>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</si>
  <si>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</si>
  <si>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</si>
  <si>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</si>
  <si>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5843</t>
  </si>
  <si>
    <t>IBVS 5897</t>
  </si>
  <si>
    <t>OEJV 0074</t>
  </si>
  <si>
    <t>IBVS 5943</t>
  </si>
  <si>
    <t>Add cycle</t>
  </si>
  <si>
    <t>Old Cycle</t>
  </si>
  <si>
    <t>PE</t>
  </si>
  <si>
    <t>OEJV 0001</t>
  </si>
  <si>
    <t>vis</t>
  </si>
  <si>
    <t>JAVSO..37...44</t>
  </si>
  <si>
    <t>JAVSO..38..183</t>
  </si>
  <si>
    <t>JAVSO..39..177</t>
  </si>
  <si>
    <t>OEJV 0160</t>
  </si>
  <si>
    <t>JAVSO..42..426</t>
  </si>
  <si>
    <t>JAVSO..41..328</t>
  </si>
  <si>
    <t>IBVS 6149</t>
  </si>
  <si>
    <t>IBVS 6152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</si>
  <si>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</si>
  <si>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</si>
  <si>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</si>
  <si>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</si>
  <si>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</si>
  <si>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</si>
  <si>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</si>
  <si>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</si>
  <si>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F </t>
  </si>
  <si>
    <t>2425647.422 </t>
  </si>
  <si>
    <t> 04.02.1929 22:07 </t>
  </si>
  <si>
    <t> -0.047 </t>
  </si>
  <si>
    <t>P </t>
  </si>
  <si>
    <t> O.Morgenroth </t>
  </si>
  <si>
    <t> AN 266.241 </t>
  </si>
  <si>
    <t>2426003.528 </t>
  </si>
  <si>
    <t> 27.01.1930 00:40 </t>
  </si>
  <si>
    <t> -0.045 </t>
  </si>
  <si>
    <t>2426305.479 </t>
  </si>
  <si>
    <t> 24.11.1930 23:29 </t>
  </si>
  <si>
    <t> -0.044 </t>
  </si>
  <si>
    <t>2426414.341 </t>
  </si>
  <si>
    <t> 13.03.1931 20:11 </t>
  </si>
  <si>
    <t> -0.037 </t>
  </si>
  <si>
    <t>2426421.382 </t>
  </si>
  <si>
    <t> 20.03.1931 21:10 </t>
  </si>
  <si>
    <t> -0.107 </t>
  </si>
  <si>
    <t>2426735.414 </t>
  </si>
  <si>
    <t> 28.01.1932 21:56 </t>
  </si>
  <si>
    <t> -0.059 </t>
  </si>
  <si>
    <t>2426770.501 </t>
  </si>
  <si>
    <t> 04.03.1932 00:01 </t>
  </si>
  <si>
    <t> 0.019 </t>
  </si>
  <si>
    <t>2426981.606 </t>
  </si>
  <si>
    <t> 01.10.1932 02:32 </t>
  </si>
  <si>
    <t> -0.022 </t>
  </si>
  <si>
    <t>2427895.153 </t>
  </si>
  <si>
    <t> 02.04.1935 15:40 </t>
  </si>
  <si>
    <t> 0.018 </t>
  </si>
  <si>
    <t>V </t>
  </si>
  <si>
    <t> A.Soloviev </t>
  </si>
  <si>
    <t> CTAD 6 </t>
  </si>
  <si>
    <t>2428023.157 </t>
  </si>
  <si>
    <t> 08.08.1935 15:46 </t>
  </si>
  <si>
    <t> 0.022 </t>
  </si>
  <si>
    <t> CTAD 43 </t>
  </si>
  <si>
    <t>2428922.405 </t>
  </si>
  <si>
    <t> 23.01.1938 21:43 </t>
  </si>
  <si>
    <t> -0.016 </t>
  </si>
  <si>
    <t> F.Lause </t>
  </si>
  <si>
    <t> AN 266.237 </t>
  </si>
  <si>
    <t>2428934.444 </t>
  </si>
  <si>
    <t> 04.02.1938 22:39 </t>
  </si>
  <si>
    <t> -0.011 </t>
  </si>
  <si>
    <t>2428955.241 </t>
  </si>
  <si>
    <t> 25.02.1938 17:47 </t>
  </si>
  <si>
    <t> -0.000 </t>
  </si>
  <si>
    <t>2428956.324 </t>
  </si>
  <si>
    <t> 26.02.1938 19:46 </t>
  </si>
  <si>
    <t>2428966.188 </t>
  </si>
  <si>
    <t> 08.03.1938 16:30 </t>
  </si>
  <si>
    <t> 0.007 </t>
  </si>
  <si>
    <t>2428967.268 </t>
  </si>
  <si>
    <t> 09.03.1938 18:25 </t>
  </si>
  <si>
    <t> -0.007 </t>
  </si>
  <si>
    <t>2428978.222 </t>
  </si>
  <si>
    <t> 20.03.1938 17:19 </t>
  </si>
  <si>
    <t> 0.006 </t>
  </si>
  <si>
    <t>2428980.379 </t>
  </si>
  <si>
    <t> 22.03.1938 21:05 </t>
  </si>
  <si>
    <t> -0.025 </t>
  </si>
  <si>
    <t>2428981.490 </t>
  </si>
  <si>
    <t> 23.03.1938 23:45 </t>
  </si>
  <si>
    <t> -0.008 </t>
  </si>
  <si>
    <t>2428990.271 </t>
  </si>
  <si>
    <t> 01.04.1938 18:30 </t>
  </si>
  <si>
    <t> 0.021 </t>
  </si>
  <si>
    <t>2428991.313 </t>
  </si>
  <si>
    <t> 02.04.1938 19:30 </t>
  </si>
  <si>
    <t> -0.031 </t>
  </si>
  <si>
    <t>2429004.498 </t>
  </si>
  <si>
    <t> 15.04.1938 23:57 </t>
  </si>
  <si>
    <t> 0.026 </t>
  </si>
  <si>
    <t>2433319.303 </t>
  </si>
  <si>
    <t> 06.02.1950 19:16 </t>
  </si>
  <si>
    <t> 0.013 </t>
  </si>
  <si>
    <t> S.Kaho </t>
  </si>
  <si>
    <t> BTOK 30.218 </t>
  </si>
  <si>
    <t>2435164.356 </t>
  </si>
  <si>
    <t> 25.02.1955 20:32 </t>
  </si>
  <si>
    <t>E </t>
  </si>
  <si>
    <t>?</t>
  </si>
  <si>
    <t> Kordyl.&amp; Szafran. </t>
  </si>
  <si>
    <t> AA 7.179 </t>
  </si>
  <si>
    <t>2436640.736 </t>
  </si>
  <si>
    <t> 13.03.1959 05:39 </t>
  </si>
  <si>
    <t> -0.001 </t>
  </si>
  <si>
    <t> K.D.Abhyankar </t>
  </si>
  <si>
    <t> ZFA 54.28 </t>
  </si>
  <si>
    <t>2437323.422 </t>
  </si>
  <si>
    <t> 23.01.1961 22:07 </t>
  </si>
  <si>
    <t> 0.016 </t>
  </si>
  <si>
    <t> P.B.Lehmann </t>
  </si>
  <si>
    <t>BAVM 15 </t>
  </si>
  <si>
    <t>2437323.423 </t>
  </si>
  <si>
    <t> 23.01.1961 22:09 </t>
  </si>
  <si>
    <t> 0.017 </t>
  </si>
  <si>
    <t> W.Quester </t>
  </si>
  <si>
    <t>2437323.424 </t>
  </si>
  <si>
    <t> 23.01.1961 22:10 </t>
  </si>
  <si>
    <t> R.Rudolph </t>
  </si>
  <si>
    <t>2437346.394 </t>
  </si>
  <si>
    <t> 15.02.1961 21:27 </t>
  </si>
  <si>
    <t> D.Lichtenknecker </t>
  </si>
  <si>
    <t>2441023.357 </t>
  </si>
  <si>
    <t> 12.03.1971 20:34 </t>
  </si>
  <si>
    <t> -0.028 </t>
  </si>
  <si>
    <t> R.Diethelm </t>
  </si>
  <si>
    <t> ORI 124 </t>
  </si>
  <si>
    <t>2441395.360 </t>
  </si>
  <si>
    <t> 18.03.1972 20:38 </t>
  </si>
  <si>
    <t> 0.008 </t>
  </si>
  <si>
    <t> Z.Klimek </t>
  </si>
  <si>
    <t>IBVS 779 </t>
  </si>
  <si>
    <t>2443190.640 </t>
  </si>
  <si>
    <t> 16.02.1977 03:21 </t>
  </si>
  <si>
    <t> 0.000 </t>
  </si>
  <si>
    <t> G.Samolyk </t>
  </si>
  <si>
    <t> AOEB 9 </t>
  </si>
  <si>
    <t>2443190.659 </t>
  </si>
  <si>
    <t> 16.02.1977 03:48 </t>
  </si>
  <si>
    <t> D.Ruokonen </t>
  </si>
  <si>
    <t>2443222.381 </t>
  </si>
  <si>
    <t> 19.03.1977 21:08 </t>
  </si>
  <si>
    <t> 0.015 </t>
  </si>
  <si>
    <t>BAVM 29 </t>
  </si>
  <si>
    <t>2443932.407 </t>
  </si>
  <si>
    <t> 27.02.1979 21:46 </t>
  </si>
  <si>
    <t>BAVM 31 </t>
  </si>
  <si>
    <t>2444238.711 </t>
  </si>
  <si>
    <t> 31.12.1979 05:03 </t>
  </si>
  <si>
    <t>2444622.704 </t>
  </si>
  <si>
    <t> 18.01.1981 04:53 </t>
  </si>
  <si>
    <t> -0.009 </t>
  </si>
  <si>
    <t> G.Hanson </t>
  </si>
  <si>
    <t>2444622.716 </t>
  </si>
  <si>
    <t> 18.01.1981 05:11 </t>
  </si>
  <si>
    <t> 0.003 </t>
  </si>
  <si>
    <t>2445014.404 </t>
  </si>
  <si>
    <t> 13.02.1982 21:41 </t>
  </si>
  <si>
    <t> 0.032 </t>
  </si>
  <si>
    <t> M.D.Taylor </t>
  </si>
  <si>
    <t> VSSC 60.19 </t>
  </si>
  <si>
    <t>2445055.403 </t>
  </si>
  <si>
    <t> 26.03.1982 21:40 </t>
  </si>
  <si>
    <t> 0.005 </t>
  </si>
  <si>
    <t> BBS 59 </t>
  </si>
  <si>
    <t>2445298.839 </t>
  </si>
  <si>
    <t> 25.11.1982 08:08 </t>
  </si>
  <si>
    <t>2446114.429 </t>
  </si>
  <si>
    <t> 17.02.1985 22:17 </t>
  </si>
  <si>
    <t> A.Paschke </t>
  </si>
  <si>
    <t> BBS 76 </t>
  </si>
  <si>
    <t>2446115.509 </t>
  </si>
  <si>
    <t> 19.02.1985 00:12 </t>
  </si>
  <si>
    <t>2446122.605 </t>
  </si>
  <si>
    <t> 26.02.1985 02:31 </t>
  </si>
  <si>
    <t> S.Cook </t>
  </si>
  <si>
    <t>2446446.4620 </t>
  </si>
  <si>
    <t> 15.01.1986 23:05 </t>
  </si>
  <si>
    <t> 0.0163 </t>
  </si>
  <si>
    <t> A.Hollis </t>
  </si>
  <si>
    <t> VSSC 66.34 </t>
  </si>
  <si>
    <t>2446475.4429 </t>
  </si>
  <si>
    <t> 13.02.1986 22:37 </t>
  </si>
  <si>
    <t> 0.0056 </t>
  </si>
  <si>
    <t>2446879.330 </t>
  </si>
  <si>
    <t> 24.03.1987 19:55 </t>
  </si>
  <si>
    <t> 0.199 </t>
  </si>
  <si>
    <t> G.Mavrofridis </t>
  </si>
  <si>
    <t> BBS 84 </t>
  </si>
  <si>
    <t>2447208.465 </t>
  </si>
  <si>
    <t> 16.02.1988 23:09 </t>
  </si>
  <si>
    <t> 0.034 </t>
  </si>
  <si>
    <t> BBS 88 </t>
  </si>
  <si>
    <t>2447214.465 </t>
  </si>
  <si>
    <t> 22.02.1988 23:09 </t>
  </si>
  <si>
    <t>2447540.4730 </t>
  </si>
  <si>
    <t> 13.01.1989 23:21 </t>
  </si>
  <si>
    <t> 0.0065 </t>
  </si>
  <si>
    <t>G</t>
  </si>
  <si>
    <t> S.Skaberna et al. </t>
  </si>
  <si>
    <t>IBVS 3760 </t>
  </si>
  <si>
    <t>2447574.391 </t>
  </si>
  <si>
    <t> 16.02.1989 21:23 </t>
  </si>
  <si>
    <t> 0.010 </t>
  </si>
  <si>
    <t> VSSC 73 </t>
  </si>
  <si>
    <t>2447592.4403 </t>
  </si>
  <si>
    <t> 06.03.1989 22:34 </t>
  </si>
  <si>
    <t> 0.0078 </t>
  </si>
  <si>
    <t>o</t>
  </si>
  <si>
    <t> Ringe &amp; Schall </t>
  </si>
  <si>
    <t>BAVM 52 </t>
  </si>
  <si>
    <t>2447947.4457 </t>
  </si>
  <si>
    <t> 24.02.1990 22:41 </t>
  </si>
  <si>
    <t> 0.0035 </t>
  </si>
  <si>
    <t> Pajdosz&amp;Krzesinski </t>
  </si>
  <si>
    <t>IBVS 4263 </t>
  </si>
  <si>
    <t>2447969.327 </t>
  </si>
  <si>
    <t> 18.03.1990 19:50 </t>
  </si>
  <si>
    <t> 0.004 </t>
  </si>
  <si>
    <t> BBS 94 </t>
  </si>
  <si>
    <t>2447969.330 </t>
  </si>
  <si>
    <t> 18.03.1990 19:55 </t>
  </si>
  <si>
    <t> K.Seifert </t>
  </si>
  <si>
    <t>BAVM 56 </t>
  </si>
  <si>
    <t>2448307.374 </t>
  </si>
  <si>
    <t> 19.02.1991 20:58 </t>
  </si>
  <si>
    <t> D.Girrbach </t>
  </si>
  <si>
    <t>BAVM 59 </t>
  </si>
  <si>
    <t>2448680.4355 </t>
  </si>
  <si>
    <t> 27.02.1992 22:27 </t>
  </si>
  <si>
    <t> -0.0007 </t>
  </si>
  <si>
    <t> F.Agerer </t>
  </si>
  <si>
    <t>BAVM 60 </t>
  </si>
  <si>
    <t>2448680.4409 </t>
  </si>
  <si>
    <t> 27.02.1992 22:34 </t>
  </si>
  <si>
    <t> 0.0047 </t>
  </si>
  <si>
    <t>B;V</t>
  </si>
  <si>
    <t>2449037.642 </t>
  </si>
  <si>
    <t> 19.02.1993 03:24 </t>
  </si>
  <si>
    <t>2449400.315 </t>
  </si>
  <si>
    <t> 16.02.1994 19:33 </t>
  </si>
  <si>
    <t>BAVM 68 </t>
  </si>
  <si>
    <t>2449416.7162 </t>
  </si>
  <si>
    <t> 05.03.1994 05:11 </t>
  </si>
  <si>
    <t> 0.0040 </t>
  </si>
  <si>
    <t>C </t>
  </si>
  <si>
    <t>ns</t>
  </si>
  <si>
    <t> G.Lubcke </t>
  </si>
  <si>
    <t>2450096.642 </t>
  </si>
  <si>
    <t> 14.01.1996 03:24 </t>
  </si>
  <si>
    <t> -0.004 </t>
  </si>
  <si>
    <t>2450157.3659 </t>
  </si>
  <si>
    <t> 14.03.1996 20:46 </t>
  </si>
  <si>
    <t> 0.0016 </t>
  </si>
  <si>
    <t> W.Kleikamp </t>
  </si>
  <si>
    <t>BAVM 99 </t>
  </si>
  <si>
    <t>2450468.614 </t>
  </si>
  <si>
    <t> 20.01.1997 02:44 </t>
  </si>
  <si>
    <t> 0.001 </t>
  </si>
  <si>
    <t>2450896.358 </t>
  </si>
  <si>
    <t> 23.03.1998 20:35 </t>
  </si>
  <si>
    <t> -0.017 </t>
  </si>
  <si>
    <t> G.Maintz </t>
  </si>
  <si>
    <t>BAVM 113 </t>
  </si>
  <si>
    <t>2450896.3794 </t>
  </si>
  <si>
    <t> 23.03.1998 21:06 </t>
  </si>
  <si>
    <t> 0.0041 </t>
  </si>
  <si>
    <t> H.Achterberg </t>
  </si>
  <si>
    <t>BAVM 117 </t>
  </si>
  <si>
    <t>2451251.369 </t>
  </si>
  <si>
    <t> 13.03.1999 20:51 </t>
  </si>
  <si>
    <t> R.Meyer </t>
  </si>
  <si>
    <t>BAVM 122 </t>
  </si>
  <si>
    <t>2451579.0448 </t>
  </si>
  <si>
    <t> 04.02.2000 13:04 </t>
  </si>
  <si>
    <t> 0.0005 </t>
  </si>
  <si>
    <t> K.Nagai </t>
  </si>
  <si>
    <t>VSB 38 </t>
  </si>
  <si>
    <t>2452309.301 </t>
  </si>
  <si>
    <t> 03.02.2002 19:13 </t>
  </si>
  <si>
    <t> -0.002 </t>
  </si>
  <si>
    <t>BAVM 154 </t>
  </si>
  <si>
    <t>2452644.0726 </t>
  </si>
  <si>
    <t> 04.01.2003 13:44 </t>
  </si>
  <si>
    <t> -0.0009 </t>
  </si>
  <si>
    <t> Kiyota </t>
  </si>
  <si>
    <t>VSB 42 </t>
  </si>
  <si>
    <t>2452644.075 </t>
  </si>
  <si>
    <t> 04.01.2003 13:48 </t>
  </si>
  <si>
    <t> K.Kanai </t>
  </si>
  <si>
    <t>2452648.452 </t>
  </si>
  <si>
    <t> 08.01.2003 22:50 </t>
  </si>
  <si>
    <t> 0.002 </t>
  </si>
  <si>
    <t>BAVM 157 </t>
  </si>
  <si>
    <t>2452662.6713 </t>
  </si>
  <si>
    <t> 23.01.2003 04:06 </t>
  </si>
  <si>
    <t> -0.0006 </t>
  </si>
  <si>
    <t>2452672.5204 </t>
  </si>
  <si>
    <t> 02.02.2003 00:29 </t>
  </si>
  <si>
    <t> 0.0023 </t>
  </si>
  <si>
    <t> M.Zejda </t>
  </si>
  <si>
    <t>IBVS 5583 </t>
  </si>
  <si>
    <t>2452677.993 </t>
  </si>
  <si>
    <t> 07.02.2003 11:49 </t>
  </si>
  <si>
    <t>2452708.6215 </t>
  </si>
  <si>
    <t> 10.03.2003 02:54 </t>
  </si>
  <si>
    <t> 0.0007 </t>
  </si>
  <si>
    <t>2453005.106 </t>
  </si>
  <si>
    <t> 31.12.2003 14:32 </t>
  </si>
  <si>
    <t>2453028.074 </t>
  </si>
  <si>
    <t> 23.01.2004 13:46 </t>
  </si>
  <si>
    <t>VSB 43 </t>
  </si>
  <si>
    <t>2453035.7316 </t>
  </si>
  <si>
    <t> 31.01.2004 05:33 </t>
  </si>
  <si>
    <t> -0.0014 </t>
  </si>
  <si>
    <t>2453051.0492 </t>
  </si>
  <si>
    <t> 15.02.2004 13:10 </t>
  </si>
  <si>
    <t> -0.0001 </t>
  </si>
  <si>
    <t>2453052.139 </t>
  </si>
  <si>
    <t> 16.02.2004 15:20 </t>
  </si>
  <si>
    <t>2453055.421 </t>
  </si>
  <si>
    <t> 19.02.2004 22:06 </t>
  </si>
  <si>
    <t>BAVM 171 </t>
  </si>
  <si>
    <t>2453063.079 </t>
  </si>
  <si>
    <t> 27.02.2004 13:53 </t>
  </si>
  <si>
    <t> -0.005 </t>
  </si>
  <si>
    <t>2453072.922 </t>
  </si>
  <si>
    <t> 08.03.2004 10:07 </t>
  </si>
  <si>
    <t>2453074.016 </t>
  </si>
  <si>
    <t> 09.03.2004 12:23 </t>
  </si>
  <si>
    <t>2453119.965 </t>
  </si>
  <si>
    <t> 24.04.2004 11:09 </t>
  </si>
  <si>
    <t>2453332.214 </t>
  </si>
  <si>
    <t> 22.11.2004 17:08 </t>
  </si>
  <si>
    <t>2453354.108 </t>
  </si>
  <si>
    <t> 14.12.2004 14:35 </t>
  </si>
  <si>
    <t> Yutaka </t>
  </si>
  <si>
    <t>2453355.1843 </t>
  </si>
  <si>
    <t> 15.12.2004 16:25 </t>
  </si>
  <si>
    <t> -0.0028 </t>
  </si>
  <si>
    <t> Nakajima </t>
  </si>
  <si>
    <t>2453361.7474 </t>
  </si>
  <si>
    <t> 22.12.2004 05:56 </t>
  </si>
  <si>
    <t> -0.0038 </t>
  </si>
  <si>
    <t>-I</t>
  </si>
  <si>
    <t> W.Ogloza et al. </t>
  </si>
  <si>
    <t>IBVS 5843 </t>
  </si>
  <si>
    <t>2453386.383 </t>
  </si>
  <si>
    <t> 15.01.2005 21:11 </t>
  </si>
  <si>
    <t>-401.5</t>
  </si>
  <si>
    <t>BAVM 174 </t>
  </si>
  <si>
    <t>2453390.7434 </t>
  </si>
  <si>
    <t> 20.01.2005 05:50 </t>
  </si>
  <si>
    <t>-397.5</t>
  </si>
  <si>
    <t>2453401.6850 </t>
  </si>
  <si>
    <t> 31.01.2005 04:26 </t>
  </si>
  <si>
    <t>-387.5</t>
  </si>
  <si>
    <t> 0.0021 </t>
  </si>
  <si>
    <t>2453407.6955 </t>
  </si>
  <si>
    <t> 06.02.2005 04:41 </t>
  </si>
  <si>
    <t>-382</t>
  </si>
  <si>
    <t> -0.0046 </t>
  </si>
  <si>
    <t>2453413.163 </t>
  </si>
  <si>
    <t> 11.02.2005 15:54 </t>
  </si>
  <si>
    <t>-377</t>
  </si>
  <si>
    <t>VSB 44 </t>
  </si>
  <si>
    <t>2453447.630 </t>
  </si>
  <si>
    <t> 18.03.2005 03:07 </t>
  </si>
  <si>
    <t>-345.5</t>
  </si>
  <si>
    <t> AOEB 12 </t>
  </si>
  <si>
    <t>2453739.1907 </t>
  </si>
  <si>
    <t> 03.01.2006 16:34 </t>
  </si>
  <si>
    <t>-79</t>
  </si>
  <si>
    <t> K.Nagai et al. </t>
  </si>
  <si>
    <t>VSB 45 </t>
  </si>
  <si>
    <t>2453817.9519 </t>
  </si>
  <si>
    <t> 23.03.2006 10:50 </t>
  </si>
  <si>
    <t>-7</t>
  </si>
  <si>
    <t> -0.0060 </t>
  </si>
  <si>
    <t>2454088.180 </t>
  </si>
  <si>
    <t> 18.12.2006 16:19 </t>
  </si>
  <si>
    <t>240</t>
  </si>
  <si>
    <t>2454099.119 </t>
  </si>
  <si>
    <t> 29.12.2006 14:51 </t>
  </si>
  <si>
    <t>250</t>
  </si>
  <si>
    <t>2454111.146 </t>
  </si>
  <si>
    <t> 10.01.2007 15:30 </t>
  </si>
  <si>
    <t>261</t>
  </si>
  <si>
    <t>VSB 46 </t>
  </si>
  <si>
    <t>2454114.4364 </t>
  </si>
  <si>
    <t> 13.01.2007 22:28 </t>
  </si>
  <si>
    <t>264</t>
  </si>
  <si>
    <t> -0.0011 </t>
  </si>
  <si>
    <t>R</t>
  </si>
  <si>
    <t> A.Liakos &amp; P.Niarchos </t>
  </si>
  <si>
    <t>IBVS 5897 </t>
  </si>
  <si>
    <t>2454140.6938 </t>
  </si>
  <si>
    <t> 09.02.2007 04:39 </t>
  </si>
  <si>
    <t>288</t>
  </si>
  <si>
    <t> -0.0002 </t>
  </si>
  <si>
    <t> R.Poklar </t>
  </si>
  <si>
    <t>2454148.3517 </t>
  </si>
  <si>
    <t> 16.02.2007 20:26 </t>
  </si>
  <si>
    <t>295</t>
  </si>
  <si>
    <t> -0.0004 </t>
  </si>
  <si>
    <t> F.Walter </t>
  </si>
  <si>
    <t>BAVM 186 </t>
  </si>
  <si>
    <t>2454171.32516 </t>
  </si>
  <si>
    <t> 11.03.2007 19:48 </t>
  </si>
  <si>
    <t>316</t>
  </si>
  <si>
    <t> -0.00141 </t>
  </si>
  <si>
    <t> R.Ehrenberger </t>
  </si>
  <si>
    <t>OEJV 0074 </t>
  </si>
  <si>
    <t>2454176.7964 </t>
  </si>
  <si>
    <t> 17.03.2007 07:06 </t>
  </si>
  <si>
    <t>321</t>
  </si>
  <si>
    <t> -0.0003 </t>
  </si>
  <si>
    <t> J.Bialozynski </t>
  </si>
  <si>
    <t>2454438.256 </t>
  </si>
  <si>
    <t> 03.12.2007 18:08 </t>
  </si>
  <si>
    <t>560</t>
  </si>
  <si>
    <t> -0.012 </t>
  </si>
  <si>
    <t>2454448.109 </t>
  </si>
  <si>
    <t> 13.12.2007 14:36 </t>
  </si>
  <si>
    <t>569</t>
  </si>
  <si>
    <t>2454449.189 </t>
  </si>
  <si>
    <t> 14.12.2007 16:32 </t>
  </si>
  <si>
    <t>570</t>
  </si>
  <si>
    <t> -0.019 </t>
  </si>
  <si>
    <t>2454799.298 </t>
  </si>
  <si>
    <t> 28.11.2008 19:09 </t>
  </si>
  <si>
    <t>890</t>
  </si>
  <si>
    <t>VSB 48 </t>
  </si>
  <si>
    <t>2454804.1998 </t>
  </si>
  <si>
    <t> 03.12.2008 16:47 </t>
  </si>
  <si>
    <t>894.5</t>
  </si>
  <si>
    <t> -0.0178 </t>
  </si>
  <si>
    <t>Ic</t>
  </si>
  <si>
    <t>2454816.205 </t>
  </si>
  <si>
    <t> 15.12.2008 16:55 </t>
  </si>
  <si>
    <t>905.5</t>
  </si>
  <si>
    <t>2454827.156 </t>
  </si>
  <si>
    <t> 26.12.2008 15:44 </t>
  </si>
  <si>
    <t>915.5</t>
  </si>
  <si>
    <t> -0.036 </t>
  </si>
  <si>
    <t>2454884.6265 </t>
  </si>
  <si>
    <t> 22.02.2009 03:02 </t>
  </si>
  <si>
    <t>968</t>
  </si>
  <si>
    <t> -0.0016 </t>
  </si>
  <si>
    <t> K.Menzies </t>
  </si>
  <si>
    <t> JAAVSO 37;44 </t>
  </si>
  <si>
    <t>2455171.258 </t>
  </si>
  <si>
    <t> 05.12.2009 18:11 </t>
  </si>
  <si>
    <t>1230</t>
  </si>
  <si>
    <t>VSB 50 </t>
  </si>
  <si>
    <t>2455194.234 </t>
  </si>
  <si>
    <t> 28.12.2009 17:36 </t>
  </si>
  <si>
    <t>1251</t>
  </si>
  <si>
    <t>2455221.0394 </t>
  </si>
  <si>
    <t> 24.01.2010 12:56 </t>
  </si>
  <si>
    <t>1275.5</t>
  </si>
  <si>
    <t>Rc</t>
  </si>
  <si>
    <t>VSB 51 </t>
  </si>
  <si>
    <t>2455231.4317 </t>
  </si>
  <si>
    <t> 03.02.2010 22:21 </t>
  </si>
  <si>
    <t>1285</t>
  </si>
  <si>
    <t> -0.0010 </t>
  </si>
  <si>
    <t>m</t>
  </si>
  <si>
    <t>IBVS 5943 </t>
  </si>
  <si>
    <t>2455232.5252 </t>
  </si>
  <si>
    <t> 05.02.2010 00:36 </t>
  </si>
  <si>
    <t>1286</t>
  </si>
  <si>
    <t> -0.0015 </t>
  </si>
  <si>
    <t>2455246.7470 </t>
  </si>
  <si>
    <t> 19.02.2010 05:55 </t>
  </si>
  <si>
    <t>1299</t>
  </si>
  <si>
    <t> -0.0020 </t>
  </si>
  <si>
    <t> JAAVSO 38;120 </t>
  </si>
  <si>
    <t>2455254.4055 </t>
  </si>
  <si>
    <t> 26.02.2010 21:43 </t>
  </si>
  <si>
    <t>1306</t>
  </si>
  <si>
    <t> -0.0017 </t>
  </si>
  <si>
    <t>2455258.2379 </t>
  </si>
  <si>
    <t> 02.03.2010 17:42 </t>
  </si>
  <si>
    <t>1309.5</t>
  </si>
  <si>
    <t> 0.0017 </t>
  </si>
  <si>
    <t>2455271.3642 </t>
  </si>
  <si>
    <t> 15.03.2010 20:44 </t>
  </si>
  <si>
    <t>1321.5</t>
  </si>
  <si>
    <t>2455570.591 </t>
  </si>
  <si>
    <t> 09.01.2011 02:11 </t>
  </si>
  <si>
    <t>1595</t>
  </si>
  <si>
    <t> 0.012 </t>
  </si>
  <si>
    <t> C.Stephan </t>
  </si>
  <si>
    <t>VSB 53 </t>
  </si>
  <si>
    <t>2455583.7056 </t>
  </si>
  <si>
    <t> 22.01.2011 04:56 </t>
  </si>
  <si>
    <t>1607</t>
  </si>
  <si>
    <t> -0.0018 </t>
  </si>
  <si>
    <t> JAAVSO 39;177 </t>
  </si>
  <si>
    <t>2455588.0828 </t>
  </si>
  <si>
    <t> 26.01.2011 13:59 </t>
  </si>
  <si>
    <t>1611</t>
  </si>
  <si>
    <t>2455926.134 </t>
  </si>
  <si>
    <t> 30.12.2011 15:12 </t>
  </si>
  <si>
    <t>1920</t>
  </si>
  <si>
    <t>2455992.32601 </t>
  </si>
  <si>
    <t> 05.03.2012 19:49 </t>
  </si>
  <si>
    <t>1980.5</t>
  </si>
  <si>
    <t> 0.00182 </t>
  </si>
  <si>
    <t> M.Urbanik </t>
  </si>
  <si>
    <t>OEJV 0160 </t>
  </si>
  <si>
    <t>2456283.8794 </t>
  </si>
  <si>
    <t> 22.12.2012 09:06 </t>
  </si>
  <si>
    <t>2247</t>
  </si>
  <si>
    <t> -0.0013 </t>
  </si>
  <si>
    <t> JAAVSO 41;328 </t>
  </si>
  <si>
    <t>2456710.0022 </t>
  </si>
  <si>
    <t> 21.02.2014 12:03 </t>
  </si>
  <si>
    <t>2636.5</t>
  </si>
  <si>
    <t> 0.0004 </t>
  </si>
  <si>
    <t>VSB 59 </t>
  </si>
  <si>
    <t>2456710.0027 </t>
  </si>
  <si>
    <t> 0.0009 </t>
  </si>
  <si>
    <t>2456710.0039 </t>
  </si>
  <si>
    <t> 21.02.2014 12:05 </t>
  </si>
  <si>
    <t>2456726.4129 </t>
  </si>
  <si>
    <t> 09.03.2014 21:54 </t>
  </si>
  <si>
    <t>2651.5</t>
  </si>
  <si>
    <t>BAVM 238 </t>
  </si>
  <si>
    <t>2456746.6502 </t>
  </si>
  <si>
    <t> 30.03.2014 03:36 </t>
  </si>
  <si>
    <t>2670</t>
  </si>
  <si>
    <t> JAAVSO 42;426 </t>
  </si>
  <si>
    <t>2457014.1372 </t>
  </si>
  <si>
    <t> 22.12.2014 15:17 </t>
  </si>
  <si>
    <t>2914.5</t>
  </si>
  <si>
    <t> -0.0024 </t>
  </si>
  <si>
    <t>2457074.3107 </t>
  </si>
  <si>
    <t> 20.02.2015 19:27 </t>
  </si>
  <si>
    <t>2969.5</t>
  </si>
  <si>
    <t>BAVM 239 </t>
  </si>
  <si>
    <t>2457095.6437 </t>
  </si>
  <si>
    <t> 14.03.2015 03:26 </t>
  </si>
  <si>
    <t>2989</t>
  </si>
  <si>
    <t> -0.0005 </t>
  </si>
  <si>
    <t> JAAVSO 43-1 </t>
  </si>
  <si>
    <t>BAD?</t>
  </si>
  <si>
    <t>JAVSO 43, 77</t>
  </si>
  <si>
    <t>JAVSO..44…69</t>
  </si>
  <si>
    <t>JAVSO..45..121</t>
  </si>
  <si>
    <t>JAVSO..45..215</t>
  </si>
  <si>
    <t>IBVS 6225</t>
  </si>
  <si>
    <t>cG</t>
  </si>
  <si>
    <t>JAVSO..46..184</t>
  </si>
  <si>
    <t>JAVSO..47..263</t>
  </si>
  <si>
    <t>JAVSO..48..256</t>
  </si>
  <si>
    <t>VSB 067</t>
  </si>
  <si>
    <t>JAVSO 49,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</si>
</sst>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\(&quot;$&quot;#,##0\)"/>
  </numFmts>
  <fonts count="3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11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8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5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>
      <alignment vertical="top"/>
    </xf>
    <xf numFmtId="0" fontId="0" fillId="0" borderId="0" xfId="0">
      <alignment vertical="top"/>
    </xf>
    <xf numFmtId="0" fontId="15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3" fillId="0" borderId="0" xfId="0" applyFont="1">
      <alignment vertical="top"/>
    </xf>
    <xf numFmtId="0" fontId="12" fillId="0" borderId="0" xfId="0" applyFont="1">
      <alignment vertical="top"/>
    </xf>
    <xf numFmtId="0" fontId="7" fillId="0" borderId="0" xfId="0" applyFont="1">
      <alignment vertical="top"/>
    </xf>
    <xf numFmtId="0" fontId="12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>
      <alignment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6" fillId="0" borderId="0" xfId="0" applyFo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center" wrapText="1"/>
    </xf>
    <xf numFmtId="0" fontId="37" fillId="0" borderId="0" xfId="42" applyFont="1" applyAlignment="1">
      <alignment horizontal="left" vertical="center"/>
    </xf>
    <xf numFmtId="0" fontId="37" fillId="0" borderId="0" xfId="42" applyFont="1" applyAlignment="1">
      <alignment horizontal="center" vertical="center"/>
    </xf>
    <xf numFmtId="0" fontId="37" fillId="0" borderId="0" xfId="42" applyFont="1" applyAlignment="1">
      <alignment horizontal="left"/>
    </xf>
    <xf numFmtId="0" fontId="5" fillId="0" borderId="0" xfId="42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 wrapText="1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38" fillId="0" borderId="0" xfId="0" applyFont="1">
      <alignment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38" fillId="0" borderId="0" xfId="0" applyFont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YY CMi - O-C Diagr.</a:t>
            </a:r>
          </a:p>
        </c:rich>
      </c:tx>
      <c:layout>
        <c:manualLayout>
          <c:xMode val="edge"/>
          <c:yMode val="edge"/>
          <c:x val="0.3590229510784835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77458273483641"/>
          <c:y val="0.14769252958613219"/>
          <c:w val="0.78195560491402294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9">
                  <c:v>0</c:v>
                </c:pt>
                <c:pt idx="11">
                  <c:v>-9.8500022431835532E-6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F0-4F17-82A9-CF85E90620F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  <c:pt idx="66">
                    <c:v>1.8E-3</c:v>
                  </c:pt>
                  <c:pt idx="67">
                    <c:v>6.9999999999999999E-4</c:v>
                  </c:pt>
                  <c:pt idx="71">
                    <c:v>0</c:v>
                  </c:pt>
                  <c:pt idx="73">
                    <c:v>0</c:v>
                  </c:pt>
                  <c:pt idx="74">
                    <c:v>0</c:v>
                  </c:pt>
                  <c:pt idx="76">
                    <c:v>0</c:v>
                  </c:pt>
                  <c:pt idx="78">
                    <c:v>3.5000000000000001E-3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5.4999999999999997E-3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8.9999999999999998E-4</c:v>
                  </c:pt>
                  <c:pt idx="103">
                    <c:v>0</c:v>
                  </c:pt>
                  <c:pt idx="104">
                    <c:v>1.1999999999999999E-3</c:v>
                  </c:pt>
                  <c:pt idx="105">
                    <c:v>1.5E-3</c:v>
                  </c:pt>
                  <c:pt idx="106">
                    <c:v>1.1999999999999999E-3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0</c:v>
                  </c:pt>
                  <c:pt idx="116">
                    <c:v>2.0000000000000001E-4</c:v>
                  </c:pt>
                  <c:pt idx="117">
                    <c:v>1.8E-3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2.0000000000000001E-4</c:v>
                  </c:pt>
                  <c:pt idx="131">
                    <c:v>4.0000000000000002E-4</c:v>
                  </c:pt>
                  <c:pt idx="132">
                    <c:v>2.0000000000000001E-4</c:v>
                  </c:pt>
                  <c:pt idx="133">
                    <c:v>2.9999999999999997E-4</c:v>
                  </c:pt>
                  <c:pt idx="134">
                    <c:v>8.9999999999999998E-4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4.0000000000000002E-4</c:v>
                  </c:pt>
                  <c:pt idx="141">
                    <c:v>2.0000000000000001E-4</c:v>
                  </c:pt>
                  <c:pt idx="142">
                    <c:v>2.9999999999999997E-4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5.8999999999999999E-3</c:v>
                  </c:pt>
                  <c:pt idx="147">
                    <c:v>2.0000000000000001E-4</c:v>
                  </c:pt>
                  <c:pt idx="148">
                    <c:v>0</c:v>
                  </c:pt>
                  <c:pt idx="149">
                    <c:v>3.2000000000000002E-3</c:v>
                  </c:pt>
                  <c:pt idx="150">
                    <c:v>0</c:v>
                  </c:pt>
                  <c:pt idx="151">
                    <c:v>1E-4</c:v>
                  </c:pt>
                  <c:pt idx="152">
                    <c:v>1E-4</c:v>
                  </c:pt>
                  <c:pt idx="154">
                    <c:v>0</c:v>
                  </c:pt>
                  <c:pt idx="155">
                    <c:v>1E-4</c:v>
                  </c:pt>
                  <c:pt idx="156">
                    <c:v>1.9E-3</c:v>
                  </c:pt>
                  <c:pt idx="157">
                    <c:v>1E-4</c:v>
                  </c:pt>
                  <c:pt idx="158">
                    <c:v>8.0000000000000004E-4</c:v>
                  </c:pt>
                  <c:pt idx="159">
                    <c:v>4.0000000000000002E-4</c:v>
                  </c:pt>
                  <c:pt idx="160">
                    <c:v>2.0000000000000001E-4</c:v>
                  </c:pt>
                  <c:pt idx="161">
                    <c:v>0</c:v>
                  </c:pt>
                  <c:pt idx="162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  <c:pt idx="66">
                    <c:v>1.8E-3</c:v>
                  </c:pt>
                  <c:pt idx="67">
                    <c:v>6.9999999999999999E-4</c:v>
                  </c:pt>
                  <c:pt idx="71">
                    <c:v>0</c:v>
                  </c:pt>
                  <c:pt idx="73">
                    <c:v>0</c:v>
                  </c:pt>
                  <c:pt idx="74">
                    <c:v>0</c:v>
                  </c:pt>
                  <c:pt idx="76">
                    <c:v>0</c:v>
                  </c:pt>
                  <c:pt idx="78">
                    <c:v>3.5000000000000001E-3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5.4999999999999997E-3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8.9999999999999998E-4</c:v>
                  </c:pt>
                  <c:pt idx="103">
                    <c:v>0</c:v>
                  </c:pt>
                  <c:pt idx="104">
                    <c:v>1.1999999999999999E-3</c:v>
                  </c:pt>
                  <c:pt idx="105">
                    <c:v>1.5E-3</c:v>
                  </c:pt>
                  <c:pt idx="106">
                    <c:v>1.1999999999999999E-3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0</c:v>
                  </c:pt>
                  <c:pt idx="116">
                    <c:v>2.0000000000000001E-4</c:v>
                  </c:pt>
                  <c:pt idx="117">
                    <c:v>1.8E-3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2.0000000000000001E-4</c:v>
                  </c:pt>
                  <c:pt idx="131">
                    <c:v>4.0000000000000002E-4</c:v>
                  </c:pt>
                  <c:pt idx="132">
                    <c:v>2.0000000000000001E-4</c:v>
                  </c:pt>
                  <c:pt idx="133">
                    <c:v>2.9999999999999997E-4</c:v>
                  </c:pt>
                  <c:pt idx="134">
                    <c:v>8.9999999999999998E-4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4.0000000000000002E-4</c:v>
                  </c:pt>
                  <c:pt idx="141">
                    <c:v>2.0000000000000001E-4</c:v>
                  </c:pt>
                  <c:pt idx="142">
                    <c:v>2.9999999999999997E-4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5.8999999999999999E-3</c:v>
                  </c:pt>
                  <c:pt idx="147">
                    <c:v>2.0000000000000001E-4</c:v>
                  </c:pt>
                  <c:pt idx="148">
                    <c:v>0</c:v>
                  </c:pt>
                  <c:pt idx="149">
                    <c:v>3.2000000000000002E-3</c:v>
                  </c:pt>
                  <c:pt idx="150">
                    <c:v>0</c:v>
                  </c:pt>
                  <c:pt idx="151">
                    <c:v>1E-4</c:v>
                  </c:pt>
                  <c:pt idx="152">
                    <c:v>1E-4</c:v>
                  </c:pt>
                  <c:pt idx="154">
                    <c:v>0</c:v>
                  </c:pt>
                  <c:pt idx="155">
                    <c:v>1E-4</c:v>
                  </c:pt>
                  <c:pt idx="156">
                    <c:v>1.9E-3</c:v>
                  </c:pt>
                  <c:pt idx="157">
                    <c:v>1E-4</c:v>
                  </c:pt>
                  <c:pt idx="158">
                    <c:v>8.0000000000000004E-4</c:v>
                  </c:pt>
                  <c:pt idx="159">
                    <c:v>4.0000000000000002E-4</c:v>
                  </c:pt>
                  <c:pt idx="160">
                    <c:v>2.0000000000000001E-4</c:v>
                  </c:pt>
                  <c:pt idx="161">
                    <c:v>0</c:v>
                  </c:pt>
                  <c:pt idx="16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0">
                  <c:v>-6.1221450003358768E-2</c:v>
                </c:pt>
                <c:pt idx="1">
                  <c:v>-5.8633800003008218E-2</c:v>
                </c:pt>
                <c:pt idx="2">
                  <c:v>-5.7071000002906658E-2</c:v>
                </c:pt>
                <c:pt idx="3">
                  <c:v>-5.003114999999525E-2</c:v>
                </c:pt>
                <c:pt idx="4">
                  <c:v>-0.12015919999976177</c:v>
                </c:pt>
                <c:pt idx="5">
                  <c:v>-7.1813099999417318E-2</c:v>
                </c:pt>
                <c:pt idx="6">
                  <c:v>6.5565000004426111E-3</c:v>
                </c:pt>
                <c:pt idx="7">
                  <c:v>-3.4245599999849219E-2</c:v>
                </c:pt>
                <c:pt idx="8">
                  <c:v>6.3048999982129317E-3</c:v>
                </c:pt>
                <c:pt idx="10">
                  <c:v>9.9999999983992893E-3</c:v>
                </c:pt>
                <c:pt idx="12">
                  <c:v>-2.6193400000920519E-2</c:v>
                </c:pt>
                <c:pt idx="13">
                  <c:v>-2.1410100001958199E-2</c:v>
                </c:pt>
                <c:pt idx="14">
                  <c:v>-1.0784399997646688E-2</c:v>
                </c:pt>
                <c:pt idx="15">
                  <c:v>-2.1804100000736071E-2</c:v>
                </c:pt>
                <c:pt idx="16">
                  <c:v>-3.981400001066504E-3</c:v>
                </c:pt>
                <c:pt idx="17">
                  <c:v>-1.8001100001129089E-2</c:v>
                </c:pt>
                <c:pt idx="18">
                  <c:v>-4.1980999994848389E-3</c:v>
                </c:pt>
                <c:pt idx="19">
                  <c:v>-3.5237500000221189E-2</c:v>
                </c:pt>
                <c:pt idx="20">
                  <c:v>-1.8257199997606222E-2</c:v>
                </c:pt>
                <c:pt idx="21">
                  <c:v>1.058520000151475E-2</c:v>
                </c:pt>
                <c:pt idx="22">
                  <c:v>-4.1434500002651475E-2</c:v>
                </c:pt>
                <c:pt idx="23">
                  <c:v>1.5329099998780293E-2</c:v>
                </c:pt>
                <c:pt idx="24">
                  <c:v>6.6322999991825782E-3</c:v>
                </c:pt>
                <c:pt idx="25">
                  <c:v>-4.5917500028735958E-3</c:v>
                </c:pt>
                <c:pt idx="26">
                  <c:v>-4.1769000017666258E-3</c:v>
                </c:pt>
                <c:pt idx="27">
                  <c:v>1.3530299998819828E-2</c:v>
                </c:pt>
                <c:pt idx="28">
                  <c:v>1.4530300002661534E-2</c:v>
                </c:pt>
                <c:pt idx="29">
                  <c:v>1.5530299999227282E-2</c:v>
                </c:pt>
                <c:pt idx="30">
                  <c:v>1.1116599998786114E-2</c:v>
                </c:pt>
                <c:pt idx="31">
                  <c:v>-2.6095099994563498E-2</c:v>
                </c:pt>
                <c:pt idx="33">
                  <c:v>3.8791999977547675E-3</c:v>
                </c:pt>
                <c:pt idx="34">
                  <c:v>2.2879199997987598E-2</c:v>
                </c:pt>
                <c:pt idx="35">
                  <c:v>1.8307899998035282E-2</c:v>
                </c:pt>
                <c:pt idx="36">
                  <c:v>2.5522599993564654E-2</c:v>
                </c:pt>
                <c:pt idx="37">
                  <c:v>4.0066000001388602E-3</c:v>
                </c:pt>
                <c:pt idx="38">
                  <c:v>-3.9080999995348975E-3</c:v>
                </c:pt>
                <c:pt idx="39">
                  <c:v>8.0919000029098243E-3</c:v>
                </c:pt>
                <c:pt idx="40">
                  <c:v>3.7039299997559283E-2</c:v>
                </c:pt>
                <c:pt idx="41">
                  <c:v>1.0300549998646602E-2</c:v>
                </c:pt>
                <c:pt idx="42">
                  <c:v>1.2300549999054056E-2</c:v>
                </c:pt>
                <c:pt idx="43">
                  <c:v>2.6917299997876398E-2</c:v>
                </c:pt>
                <c:pt idx="44">
                  <c:v>2.5230949999240693E-2</c:v>
                </c:pt>
                <c:pt idx="45">
                  <c:v>1.1211249999178108E-2</c:v>
                </c:pt>
                <c:pt idx="46">
                  <c:v>-3.9168000002973713E-3</c:v>
                </c:pt>
                <c:pt idx="50">
                  <c:v>4.1530949994921684E-2</c:v>
                </c:pt>
                <c:pt idx="51">
                  <c:v>2.4422599992249161E-2</c:v>
                </c:pt>
                <c:pt idx="53">
                  <c:v>1.7941300000529736E-2</c:v>
                </c:pt>
                <c:pt idx="56">
                  <c:v>1.2829599996621255E-2</c:v>
                </c:pt>
                <c:pt idx="57">
                  <c:v>1.5829600000870414E-2</c:v>
                </c:pt>
                <c:pt idx="68">
                  <c:v>7.7422999966074713E-3</c:v>
                </c:pt>
                <c:pt idx="71">
                  <c:v>1.7592550000699703E-2</c:v>
                </c:pt>
                <c:pt idx="72">
                  <c:v>2.3062000000209082E-2</c:v>
                </c:pt>
                <c:pt idx="74">
                  <c:v>6.5229499959968962E-3</c:v>
                </c:pt>
                <c:pt idx="76">
                  <c:v>1.1824950001027901E-2</c:v>
                </c:pt>
                <c:pt idx="77">
                  <c:v>-5.877750001673121E-3</c:v>
                </c:pt>
                <c:pt idx="79">
                  <c:v>-4.2704000006779097E-3</c:v>
                </c:pt>
                <c:pt idx="81">
                  <c:v>1.067969999712659E-2</c:v>
                </c:pt>
                <c:pt idx="83">
                  <c:v>1.4651499994215555E-2</c:v>
                </c:pt>
                <c:pt idx="84">
                  <c:v>1.5572699994663708E-2</c:v>
                </c:pt>
                <c:pt idx="87">
                  <c:v>1.8040800001472235E-2</c:v>
                </c:pt>
                <c:pt idx="89">
                  <c:v>1.915049999661278E-2</c:v>
                </c:pt>
                <c:pt idx="90">
                  <c:v>1.2736800003040116E-2</c:v>
                </c:pt>
                <c:pt idx="93">
                  <c:v>9.3034000019542873E-3</c:v>
                </c:pt>
                <c:pt idx="94">
                  <c:v>9.2443000030471012E-3</c:v>
                </c:pt>
                <c:pt idx="95">
                  <c:v>9.1064000007463619E-3</c:v>
                </c:pt>
                <c:pt idx="96">
                  <c:v>5.9290999997756444E-3</c:v>
                </c:pt>
                <c:pt idx="97">
                  <c:v>5.9094000025652349E-3</c:v>
                </c:pt>
                <c:pt idx="98">
                  <c:v>6.0819999926025048E-3</c:v>
                </c:pt>
                <c:pt idx="99">
                  <c:v>1.526019999437267E-2</c:v>
                </c:pt>
                <c:pt idx="100">
                  <c:v>2.8866200002084952E-2</c:v>
                </c:pt>
                <c:pt idx="107">
                  <c:v>6.8023999992874451E-3</c:v>
                </c:pt>
                <c:pt idx="108">
                  <c:v>1.2181849997432437E-2</c:v>
                </c:pt>
                <c:pt idx="111">
                  <c:v>1.3647499996295664E-2</c:v>
                </c:pt>
                <c:pt idx="112">
                  <c:v>1.2450499998521991E-2</c:v>
                </c:pt>
                <c:pt idx="113">
                  <c:v>5.2338000023155473E-3</c:v>
                </c:pt>
                <c:pt idx="119">
                  <c:v>3.3435000004828908E-3</c:v>
                </c:pt>
                <c:pt idx="120">
                  <c:v>1.0166199994273484E-2</c:v>
                </c:pt>
                <c:pt idx="121">
                  <c:v>-3.8535000057891011E-3</c:v>
                </c:pt>
                <c:pt idx="122">
                  <c:v>1.8842500001483131E-2</c:v>
                </c:pt>
                <c:pt idx="127">
                  <c:v>1.2144499996793456E-2</c:v>
                </c:pt>
                <c:pt idx="128">
                  <c:v>1.373079999757465E-2</c:v>
                </c:pt>
                <c:pt idx="129">
                  <c:v>1.5648149994376581E-2</c:v>
                </c:pt>
                <c:pt idx="136">
                  <c:v>2.7953999997407664E-2</c:v>
                </c:pt>
                <c:pt idx="139">
                  <c:v>1.4551499996741768E-2</c:v>
                </c:pt>
                <c:pt idx="143">
                  <c:v>1.7636450000281911E-2</c:v>
                </c:pt>
                <c:pt idx="144">
                  <c:v>1.8136449994926807E-2</c:v>
                </c:pt>
                <c:pt idx="145">
                  <c:v>1.9336450000992045E-2</c:v>
                </c:pt>
                <c:pt idx="148">
                  <c:v>1.5159849994233809E-2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F0-4F17-82A9-CF85E90620F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32">
                  <c:v>1.0206899998593144E-2</c:v>
                </c:pt>
                <c:pt idx="47">
                  <c:v>2.3251999999047257E-2</c:v>
                </c:pt>
                <c:pt idx="48">
                  <c:v>1.2629950004338752E-2</c:v>
                </c:pt>
                <c:pt idx="52">
                  <c:v>1.4551999993273057E-2</c:v>
                </c:pt>
                <c:pt idx="54">
                  <c:v>1.5916250005830079E-2</c:v>
                </c:pt>
                <c:pt idx="55">
                  <c:v>1.192359999549808E-2</c:v>
                </c:pt>
                <c:pt idx="58">
                  <c:v>1.3352999994822312E-2</c:v>
                </c:pt>
                <c:pt idx="59">
                  <c:v>1.0433300005388446E-2</c:v>
                </c:pt>
                <c:pt idx="60">
                  <c:v>6.0249500020290725E-3</c:v>
                </c:pt>
                <c:pt idx="61">
                  <c:v>2.0605249999789521E-2</c:v>
                </c:pt>
                <c:pt idx="62">
                  <c:v>3.585549995477777E-3</c:v>
                </c:pt>
                <c:pt idx="63">
                  <c:v>1.6156000005139504E-2</c:v>
                </c:pt>
                <c:pt idx="64">
                  <c:v>1.5696899994509295E-2</c:v>
                </c:pt>
                <c:pt idx="65">
                  <c:v>3.9771999945514835E-3</c:v>
                </c:pt>
                <c:pt idx="66">
                  <c:v>6.1476499977288768E-3</c:v>
                </c:pt>
                <c:pt idx="67">
                  <c:v>9.1082499930053018E-3</c:v>
                </c:pt>
                <c:pt idx="69">
                  <c:v>8.5246000016923063E-3</c:v>
                </c:pt>
                <c:pt idx="70">
                  <c:v>1.3924600003520027E-2</c:v>
                </c:pt>
                <c:pt idx="75">
                  <c:v>1.2329599994700402E-2</c:v>
                </c:pt>
                <c:pt idx="78">
                  <c:v>1.5522249996138271E-2</c:v>
                </c:pt>
                <c:pt idx="116">
                  <c:v>1.4263999997638166E-2</c:v>
                </c:pt>
                <c:pt idx="146">
                  <c:v>1.8040950002614409E-2</c:v>
                </c:pt>
                <c:pt idx="149">
                  <c:v>1.7576350001036189E-2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F0-4F17-82A9-CF85E90620F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73">
                  <c:v>1.3966500002425164E-2</c:v>
                </c:pt>
                <c:pt idx="80">
                  <c:v>1.2629450000531506E-2</c:v>
                </c:pt>
                <c:pt idx="82">
                  <c:v>1.2251499996636994E-2</c:v>
                </c:pt>
                <c:pt idx="85">
                  <c:v>1.2616599997272715E-2</c:v>
                </c:pt>
                <c:pt idx="86">
                  <c:v>1.5539299994998146E-2</c:v>
                </c:pt>
                <c:pt idx="88">
                  <c:v>1.3989200000651181E-2</c:v>
                </c:pt>
                <c:pt idx="91">
                  <c:v>1.2198899996292312E-2</c:v>
                </c:pt>
                <c:pt idx="92">
                  <c:v>1.3523099994927179E-2</c:v>
                </c:pt>
                <c:pt idx="101">
                  <c:v>1.114650000090478E-2</c:v>
                </c:pt>
                <c:pt idx="102">
                  <c:v>1.012829999672249E-2</c:v>
                </c:pt>
                <c:pt idx="103">
                  <c:v>3.0285050001111813E-2</c:v>
                </c:pt>
                <c:pt idx="104">
                  <c:v>1.4606249998905696E-2</c:v>
                </c:pt>
                <c:pt idx="105">
                  <c:v>1.6009250000934117E-2</c:v>
                </c:pt>
                <c:pt idx="106">
                  <c:v>9.4009000022197142E-3</c:v>
                </c:pt>
                <c:pt idx="109">
                  <c:v>1.66317999974126E-2</c:v>
                </c:pt>
                <c:pt idx="110">
                  <c:v>8.4133999989717267E-3</c:v>
                </c:pt>
                <c:pt idx="114">
                  <c:v>1.3574699994933326E-2</c:v>
                </c:pt>
                <c:pt idx="115">
                  <c:v>1.4501899997412693E-2</c:v>
                </c:pt>
                <c:pt idx="117">
                  <c:v>1.3310299997101538E-2</c:v>
                </c:pt>
                <c:pt idx="118">
                  <c:v>1.4451799994276371E-2</c:v>
                </c:pt>
                <c:pt idx="123">
                  <c:v>-2.4461499997414649E-3</c:v>
                </c:pt>
                <c:pt idx="126">
                  <c:v>1.3805900001898408E-2</c:v>
                </c:pt>
                <c:pt idx="130">
                  <c:v>1.4760999998543411E-2</c:v>
                </c:pt>
                <c:pt idx="131">
                  <c:v>1.4241299992136192E-2</c:v>
                </c:pt>
                <c:pt idx="132">
                  <c:v>1.3785200004349463E-2</c:v>
                </c:pt>
                <c:pt idx="133">
                  <c:v>1.4147300003969576E-2</c:v>
                </c:pt>
                <c:pt idx="134">
                  <c:v>1.7478349996963516E-2</c:v>
                </c:pt>
                <c:pt idx="135">
                  <c:v>1.5541950000624638E-2</c:v>
                </c:pt>
                <c:pt idx="137">
                  <c:v>1.4317599998321384E-2</c:v>
                </c:pt>
                <c:pt idx="138">
                  <c:v>1.5438799993717112E-2</c:v>
                </c:pt>
                <c:pt idx="140">
                  <c:v>1.8369649995293003E-2</c:v>
                </c:pt>
                <c:pt idx="141">
                  <c:v>1.4834599998721387E-2</c:v>
                </c:pt>
                <c:pt idx="142">
                  <c:v>1.5509599994402379E-2</c:v>
                </c:pt>
                <c:pt idx="147">
                  <c:v>1.597649999166606E-2</c:v>
                </c:pt>
                <c:pt idx="150">
                  <c:v>1.7192200000863522E-2</c:v>
                </c:pt>
                <c:pt idx="151">
                  <c:v>1.7192200000863522E-2</c:v>
                </c:pt>
                <c:pt idx="152">
                  <c:v>1.817549999395851E-2</c:v>
                </c:pt>
                <c:pt idx="153">
                  <c:v>1.4583900047000498E-2</c:v>
                </c:pt>
                <c:pt idx="154">
                  <c:v>2.3145150000345893E-2</c:v>
                </c:pt>
                <c:pt idx="155">
                  <c:v>1.5204899995296728E-2</c:v>
                </c:pt>
                <c:pt idx="156">
                  <c:v>1.7034949996741489E-2</c:v>
                </c:pt>
                <c:pt idx="157">
                  <c:v>1.629319999483414E-2</c:v>
                </c:pt>
                <c:pt idx="158">
                  <c:v>1.5778500004671514E-2</c:v>
                </c:pt>
                <c:pt idx="159">
                  <c:v>2.0610899999155663E-2</c:v>
                </c:pt>
                <c:pt idx="160">
                  <c:v>1.9196200002625119E-2</c:v>
                </c:pt>
                <c:pt idx="161">
                  <c:v>1.8751149997115135E-2</c:v>
                </c:pt>
                <c:pt idx="162">
                  <c:v>1.868149999063462E-2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F0-4F17-82A9-CF85E90620F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F0-4F17-82A9-CF85E90620F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F0-4F17-82A9-CF85E90620F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AF0-4F17-82A9-CF85E90620F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0">
                  <c:v>-5.3939722192577061E-3</c:v>
                </c:pt>
                <c:pt idx="1">
                  <c:v>-5.1364431599448769E-3</c:v>
                </c:pt>
                <c:pt idx="2">
                  <c:v>-4.9180775059653355E-3</c:v>
                </c:pt>
                <c:pt idx="3">
                  <c:v>-4.8393551053458987E-3</c:v>
                </c:pt>
                <c:pt idx="4">
                  <c:v>-4.8342124359586998E-3</c:v>
                </c:pt>
                <c:pt idx="5">
                  <c:v>-4.6071438030162049E-3</c:v>
                </c:pt>
                <c:pt idx="6">
                  <c:v>-4.5818260460330695E-3</c:v>
                </c:pt>
                <c:pt idx="7">
                  <c:v>-4.4291283242285356E-3</c:v>
                </c:pt>
                <c:pt idx="8">
                  <c:v>-3.7684931029498495E-3</c:v>
                </c:pt>
                <c:pt idx="9">
                  <c:v>-3.6759250539802613E-3</c:v>
                </c:pt>
                <c:pt idx="10">
                  <c:v>-3.6759250539802613E-3</c:v>
                </c:pt>
                <c:pt idx="11">
                  <c:v>-3.6755294640273997E-3</c:v>
                </c:pt>
                <c:pt idx="12">
                  <c:v>-3.025575171475974E-3</c:v>
                </c:pt>
                <c:pt idx="13">
                  <c:v>-3.0168721925130215E-3</c:v>
                </c:pt>
                <c:pt idx="14">
                  <c:v>-3.0018397743042848E-3</c:v>
                </c:pt>
                <c:pt idx="15">
                  <c:v>-3.0010485943985617E-3</c:v>
                </c:pt>
                <c:pt idx="16">
                  <c:v>-2.9939279752470554E-3</c:v>
                </c:pt>
                <c:pt idx="17">
                  <c:v>-2.9931367953413323E-3</c:v>
                </c:pt>
                <c:pt idx="18">
                  <c:v>-2.9852249962841024E-3</c:v>
                </c:pt>
                <c:pt idx="19">
                  <c:v>-2.9836426364726566E-3</c:v>
                </c:pt>
                <c:pt idx="20">
                  <c:v>-2.9828514565669335E-3</c:v>
                </c:pt>
                <c:pt idx="21">
                  <c:v>-2.9765220173211494E-3</c:v>
                </c:pt>
                <c:pt idx="22">
                  <c:v>-2.9757308374154267E-3</c:v>
                </c:pt>
                <c:pt idx="23">
                  <c:v>-2.966236678546751E-3</c:v>
                </c:pt>
                <c:pt idx="24">
                  <c:v>1.5417686962466981E-4</c:v>
                </c:pt>
                <c:pt idx="25">
                  <c:v>1.4885017806264703E-3</c:v>
                </c:pt>
                <c:pt idx="26">
                  <c:v>2.5561990633996279E-3</c:v>
                </c:pt>
                <c:pt idx="27">
                  <c:v>3.0498953245707656E-3</c:v>
                </c:pt>
                <c:pt idx="28">
                  <c:v>3.0498953245707656E-3</c:v>
                </c:pt>
                <c:pt idx="29">
                  <c:v>3.0498953245707656E-3</c:v>
                </c:pt>
                <c:pt idx="30">
                  <c:v>3.0665101025909485E-3</c:v>
                </c:pt>
                <c:pt idx="31">
                  <c:v>5.7256657657258729E-3</c:v>
                </c:pt>
                <c:pt idx="32">
                  <c:v>5.994666933671686E-3</c:v>
                </c:pt>
                <c:pt idx="33">
                  <c:v>7.2929931589630903E-3</c:v>
                </c:pt>
                <c:pt idx="34">
                  <c:v>7.2929931589630903E-3</c:v>
                </c:pt>
                <c:pt idx="35">
                  <c:v>7.3159373762290564E-3</c:v>
                </c:pt>
                <c:pt idx="36">
                  <c:v>7.8294131350432686E-3</c:v>
                </c:pt>
                <c:pt idx="37">
                  <c:v>8.0509435086457033E-3</c:v>
                </c:pt>
                <c:pt idx="38">
                  <c:v>8.3286476555544681E-3</c:v>
                </c:pt>
                <c:pt idx="39">
                  <c:v>8.3286476555544681E-3</c:v>
                </c:pt>
                <c:pt idx="40">
                  <c:v>8.6118900618032939E-3</c:v>
                </c:pt>
                <c:pt idx="41">
                  <c:v>8.6415593082679043E-3</c:v>
                </c:pt>
                <c:pt idx="42">
                  <c:v>8.6415593082679043E-3</c:v>
                </c:pt>
                <c:pt idx="43">
                  <c:v>8.817596837291268E-3</c:v>
                </c:pt>
                <c:pt idx="44">
                  <c:v>9.4074214570077468E-3</c:v>
                </c:pt>
                <c:pt idx="45">
                  <c:v>9.408212636913469E-3</c:v>
                </c:pt>
                <c:pt idx="46">
                  <c:v>9.4133553063006688E-3</c:v>
                </c:pt>
                <c:pt idx="47">
                  <c:v>9.64754455839467E-3</c:v>
                </c:pt>
                <c:pt idx="48">
                  <c:v>9.6685108258963287E-3</c:v>
                </c:pt>
                <c:pt idx="49">
                  <c:v>9.9604562111081079E-3</c:v>
                </c:pt>
                <c:pt idx="50">
                  <c:v>1.0198601362730724E-2</c:v>
                </c:pt>
                <c:pt idx="51">
                  <c:v>1.02029528522122E-2</c:v>
                </c:pt>
                <c:pt idx="52">
                  <c:v>1.0438724464117647E-2</c:v>
                </c:pt>
                <c:pt idx="53">
                  <c:v>1.0463251041195059E-2</c:v>
                </c:pt>
                <c:pt idx="54">
                  <c:v>1.0476305509639489E-2</c:v>
                </c:pt>
                <c:pt idx="55">
                  <c:v>1.0733043389046595E-2</c:v>
                </c:pt>
                <c:pt idx="56">
                  <c:v>1.0748866987161054E-2</c:v>
                </c:pt>
                <c:pt idx="57">
                  <c:v>1.0748866987161054E-2</c:v>
                </c:pt>
                <c:pt idx="58">
                  <c:v>1.0968815000952042E-2</c:v>
                </c:pt>
                <c:pt idx="59">
                  <c:v>1.0969606180857764E-2</c:v>
                </c:pt>
                <c:pt idx="60">
                  <c:v>1.097395767033924E-2</c:v>
                </c:pt>
                <c:pt idx="61">
                  <c:v>1.0974748850244964E-2</c:v>
                </c:pt>
                <c:pt idx="62">
                  <c:v>1.0975540030150686E-2</c:v>
                </c:pt>
                <c:pt idx="63">
                  <c:v>1.0976726800009272E-2</c:v>
                </c:pt>
                <c:pt idx="64">
                  <c:v>1.097910033972644E-2</c:v>
                </c:pt>
                <c:pt idx="65">
                  <c:v>1.0979891519632164E-2</c:v>
                </c:pt>
                <c:pt idx="66">
                  <c:v>1.0981078289490747E-2</c:v>
                </c:pt>
                <c:pt idx="67">
                  <c:v>1.0982660649302194E-2</c:v>
                </c:pt>
                <c:pt idx="68">
                  <c:v>1.0993341578029454E-2</c:v>
                </c:pt>
                <c:pt idx="69">
                  <c:v>1.126313392588099E-2</c:v>
                </c:pt>
                <c:pt idx="70">
                  <c:v>1.126313392588099E-2</c:v>
                </c:pt>
                <c:pt idx="71">
                  <c:v>1.152145416509954E-2</c:v>
                </c:pt>
                <c:pt idx="72">
                  <c:v>1.1783730303846707E-2</c:v>
                </c:pt>
                <c:pt idx="73">
                  <c:v>1.1795598002432552E-2</c:v>
                </c:pt>
                <c:pt idx="74">
                  <c:v>1.2287316313839381E-2</c:v>
                </c:pt>
                <c:pt idx="75">
                  <c:v>1.2331226798607008E-2</c:v>
                </c:pt>
                <c:pt idx="76">
                  <c:v>1.2556317481785196E-2</c:v>
                </c:pt>
                <c:pt idx="77">
                  <c:v>1.286566882492288E-2</c:v>
                </c:pt>
                <c:pt idx="78">
                  <c:v>1.286566882492288E-2</c:v>
                </c:pt>
                <c:pt idx="79">
                  <c:v>1.3122406704329986E-2</c:v>
                </c:pt>
                <c:pt idx="80">
                  <c:v>1.3359365086094015E-2</c:v>
                </c:pt>
                <c:pt idx="81">
                  <c:v>1.3887477673164103E-2</c:v>
                </c:pt>
                <c:pt idx="82">
                  <c:v>1.4129578724315334E-2</c:v>
                </c:pt>
                <c:pt idx="83">
                  <c:v>1.4129578724315334E-2</c:v>
                </c:pt>
                <c:pt idx="84">
                  <c:v>1.4132743443938226E-2</c:v>
                </c:pt>
                <c:pt idx="85">
                  <c:v>1.4143028782712626E-2</c:v>
                </c:pt>
                <c:pt idx="86">
                  <c:v>1.4150149401864133E-2</c:v>
                </c:pt>
                <c:pt idx="87">
                  <c:v>1.4154105301392748E-2</c:v>
                </c:pt>
                <c:pt idx="88">
                  <c:v>1.4176258338752992E-2</c:v>
                </c:pt>
                <c:pt idx="89">
                  <c:v>1.4390668093203916E-2</c:v>
                </c:pt>
                <c:pt idx="90">
                  <c:v>1.44072828712241E-2</c:v>
                </c:pt>
                <c:pt idx="91">
                  <c:v>1.4412821130564159E-2</c:v>
                </c:pt>
                <c:pt idx="92">
                  <c:v>1.4423897649244281E-2</c:v>
                </c:pt>
                <c:pt idx="93">
                  <c:v>1.4424688829150004E-2</c:v>
                </c:pt>
                <c:pt idx="94">
                  <c:v>1.4427062368867174E-2</c:v>
                </c:pt>
                <c:pt idx="95">
                  <c:v>1.4432600628207233E-2</c:v>
                </c:pt>
                <c:pt idx="96">
                  <c:v>1.443972124735874E-2</c:v>
                </c:pt>
                <c:pt idx="97">
                  <c:v>1.4440512427264466E-2</c:v>
                </c:pt>
                <c:pt idx="98">
                  <c:v>1.4473741983304828E-2</c:v>
                </c:pt>
                <c:pt idx="99">
                  <c:v>1.4627230885015087E-2</c:v>
                </c:pt>
                <c:pt idx="100">
                  <c:v>1.4643054483129546E-2</c:v>
                </c:pt>
                <c:pt idx="101">
                  <c:v>1.4643845663035268E-2</c:v>
                </c:pt>
                <c:pt idx="102">
                  <c:v>1.4648592742469609E-2</c:v>
                </c:pt>
                <c:pt idx="103">
                  <c:v>1.4666394290348373E-2</c:v>
                </c:pt>
                <c:pt idx="104">
                  <c:v>1.4669559009971266E-2</c:v>
                </c:pt>
                <c:pt idx="105">
                  <c:v>1.4677470809028495E-2</c:v>
                </c:pt>
                <c:pt idx="106">
                  <c:v>1.4681822298509971E-2</c:v>
                </c:pt>
                <c:pt idx="107">
                  <c:v>1.4685778198038586E-2</c:v>
                </c:pt>
                <c:pt idx="108">
                  <c:v>1.4710700365068861E-2</c:v>
                </c:pt>
                <c:pt idx="109">
                  <c:v>1.4921549809944035E-2</c:v>
                </c:pt>
                <c:pt idx="110">
                  <c:v>1.4978514763156089E-2</c:v>
                </c:pt>
                <c:pt idx="111">
                  <c:v>1.5173936199869665E-2</c:v>
                </c:pt>
                <c:pt idx="112">
                  <c:v>1.5181847998926894E-2</c:v>
                </c:pt>
                <c:pt idx="113">
                  <c:v>1.5190550977889846E-2</c:v>
                </c:pt>
                <c:pt idx="114">
                  <c:v>1.5192924517607016E-2</c:v>
                </c:pt>
                <c:pt idx="115">
                  <c:v>1.5211912835344368E-2</c:v>
                </c:pt>
                <c:pt idx="116">
                  <c:v>1.5217451094684427E-2</c:v>
                </c:pt>
                <c:pt idx="117">
                  <c:v>1.5234065872704611E-2</c:v>
                </c:pt>
                <c:pt idx="118">
                  <c:v>1.5238021772233226E-2</c:v>
                </c:pt>
                <c:pt idx="119">
                  <c:v>1.5427113769701017E-2</c:v>
                </c:pt>
                <c:pt idx="120">
                  <c:v>1.5434234388852525E-2</c:v>
                </c:pt>
                <c:pt idx="121">
                  <c:v>1.5435025568758247E-2</c:v>
                </c:pt>
                <c:pt idx="122">
                  <c:v>1.5688203138589599E-2</c:v>
                </c:pt>
                <c:pt idx="123">
                  <c:v>1.5691763448165353E-2</c:v>
                </c:pt>
                <c:pt idx="124">
                  <c:v>1.5700466427128305E-2</c:v>
                </c:pt>
                <c:pt idx="125">
                  <c:v>1.5708378226185534E-2</c:v>
                </c:pt>
                <c:pt idx="126">
                  <c:v>1.574991517123599E-2</c:v>
                </c:pt>
                <c:pt idx="127">
                  <c:v>1.5957204306535411E-2</c:v>
                </c:pt>
                <c:pt idx="128">
                  <c:v>1.5973819084555592E-2</c:v>
                </c:pt>
                <c:pt idx="129">
                  <c:v>1.5993202992245808E-2</c:v>
                </c:pt>
                <c:pt idx="130">
                  <c:v>1.6000719201350176E-2</c:v>
                </c:pt>
                <c:pt idx="131">
                  <c:v>1.6001510381255898E-2</c:v>
                </c:pt>
                <c:pt idx="132">
                  <c:v>1.6011795720030298E-2</c:v>
                </c:pt>
                <c:pt idx="133">
                  <c:v>1.6017333979370357E-2</c:v>
                </c:pt>
                <c:pt idx="134">
                  <c:v>1.6020103109040389E-2</c:v>
                </c:pt>
                <c:pt idx="135">
                  <c:v>1.6029597267909063E-2</c:v>
                </c:pt>
                <c:pt idx="136">
                  <c:v>1.6245984972124299E-2</c:v>
                </c:pt>
                <c:pt idx="137">
                  <c:v>1.6255479130992973E-2</c:v>
                </c:pt>
                <c:pt idx="138">
                  <c:v>1.6258643850615866E-2</c:v>
                </c:pt>
                <c:pt idx="139">
                  <c:v>1.6503118441484266E-2</c:v>
                </c:pt>
                <c:pt idx="140">
                  <c:v>1.6550984825780504E-2</c:v>
                </c:pt>
                <c:pt idx="141">
                  <c:v>1.6564039294224935E-2</c:v>
                </c:pt>
                <c:pt idx="142">
                  <c:v>1.6761834270655678E-2</c:v>
                </c:pt>
                <c:pt idx="143">
                  <c:v>1.7069998843934779E-2</c:v>
                </c:pt>
                <c:pt idx="144">
                  <c:v>1.7069998843934779E-2</c:v>
                </c:pt>
                <c:pt idx="145">
                  <c:v>1.7069998843934779E-2</c:v>
                </c:pt>
                <c:pt idx="146">
                  <c:v>1.7081866542520623E-2</c:v>
                </c:pt>
                <c:pt idx="147">
                  <c:v>1.7096503370776499E-2</c:v>
                </c:pt>
                <c:pt idx="148">
                  <c:v>1.7289946857725766E-2</c:v>
                </c:pt>
                <c:pt idx="149">
                  <c:v>1.7333461752540528E-2</c:v>
                </c:pt>
                <c:pt idx="150">
                  <c:v>1.7348889760702129E-2</c:v>
                </c:pt>
                <c:pt idx="151">
                  <c:v>1.7348889760702129E-2</c:v>
                </c:pt>
                <c:pt idx="152">
                  <c:v>1.7357592739665081E-2</c:v>
                </c:pt>
                <c:pt idx="153">
                  <c:v>1.753798175816992E-2</c:v>
                </c:pt>
                <c:pt idx="154">
                  <c:v>1.7567651004634529E-2</c:v>
                </c:pt>
                <c:pt idx="155">
                  <c:v>1.7593364351570526E-2</c:v>
                </c:pt>
                <c:pt idx="156">
                  <c:v>1.785722285012914E-2</c:v>
                </c:pt>
                <c:pt idx="157">
                  <c:v>1.7878980297536522E-2</c:v>
                </c:pt>
                <c:pt idx="158">
                  <c:v>1.8156684444445285E-2</c:v>
                </c:pt>
                <c:pt idx="159">
                  <c:v>1.8400367855407964E-2</c:v>
                </c:pt>
                <c:pt idx="160">
                  <c:v>1.8678072002316727E-2</c:v>
                </c:pt>
                <c:pt idx="161">
                  <c:v>1.8374654508471967E-2</c:v>
                </c:pt>
                <c:pt idx="162">
                  <c:v>1.8955776149225494E-2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F0-4F17-82A9-CF85E90620F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49">
                  <c:v>0.20646064999891678</c:v>
                </c:pt>
                <c:pt idx="124">
                  <c:v>-3.1462850005482323E-2</c:v>
                </c:pt>
                <c:pt idx="125">
                  <c:v>-2.0659850000811275E-2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F0-4F17-82A9-CF85E9062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44128"/>
        <c:axId val="1"/>
      </c:scatterChart>
      <c:valAx>
        <c:axId val="497944128"/>
        <c:scaling>
          <c:orientation val="minMax"/>
          <c:min val="2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43648491307004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511278195488719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441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34586466165413E-2"/>
          <c:y val="0.92000129214617399"/>
          <c:w val="0.90413612772087693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YY CMi - O-C Diagr.</a:t>
            </a:r>
          </a:p>
        </c:rich>
      </c:tx>
      <c:layout>
        <c:manualLayout>
          <c:xMode val="edge"/>
          <c:yMode val="edge"/>
          <c:x val="0.36022514071294559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47467166979362"/>
          <c:y val="0.14723926380368099"/>
          <c:w val="0.78236397748592867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Active!$H$21:$H$979</c:f>
              <c:numCache>
                <c:formatCode>General</c:formatCode>
                <c:ptCount val="959"/>
                <c:pt idx="9">
                  <c:v>0</c:v>
                </c:pt>
                <c:pt idx="11">
                  <c:v>-9.8500022431835532E-6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E7-464E-8C64-407B21264CC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  <c:pt idx="66">
                    <c:v>1.8E-3</c:v>
                  </c:pt>
                  <c:pt idx="67">
                    <c:v>6.9999999999999999E-4</c:v>
                  </c:pt>
                  <c:pt idx="71">
                    <c:v>0</c:v>
                  </c:pt>
                  <c:pt idx="73">
                    <c:v>0</c:v>
                  </c:pt>
                  <c:pt idx="74">
                    <c:v>0</c:v>
                  </c:pt>
                  <c:pt idx="76">
                    <c:v>0</c:v>
                  </c:pt>
                  <c:pt idx="78">
                    <c:v>3.5000000000000001E-3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5.4999999999999997E-3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8.9999999999999998E-4</c:v>
                  </c:pt>
                  <c:pt idx="103">
                    <c:v>0</c:v>
                  </c:pt>
                  <c:pt idx="104">
                    <c:v>1.1999999999999999E-3</c:v>
                  </c:pt>
                  <c:pt idx="105">
                    <c:v>1.5E-3</c:v>
                  </c:pt>
                  <c:pt idx="106">
                    <c:v>1.1999999999999999E-3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0</c:v>
                  </c:pt>
                  <c:pt idx="116">
                    <c:v>2.0000000000000001E-4</c:v>
                  </c:pt>
                  <c:pt idx="117">
                    <c:v>1.8E-3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2.0000000000000001E-4</c:v>
                  </c:pt>
                  <c:pt idx="131">
                    <c:v>4.0000000000000002E-4</c:v>
                  </c:pt>
                  <c:pt idx="132">
                    <c:v>2.0000000000000001E-4</c:v>
                  </c:pt>
                  <c:pt idx="133">
                    <c:v>2.9999999999999997E-4</c:v>
                  </c:pt>
                  <c:pt idx="134">
                    <c:v>8.9999999999999998E-4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4.0000000000000002E-4</c:v>
                  </c:pt>
                  <c:pt idx="141">
                    <c:v>2.0000000000000001E-4</c:v>
                  </c:pt>
                  <c:pt idx="142">
                    <c:v>2.9999999999999997E-4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5.8999999999999999E-3</c:v>
                  </c:pt>
                  <c:pt idx="147">
                    <c:v>2.0000000000000001E-4</c:v>
                  </c:pt>
                  <c:pt idx="148">
                    <c:v>0</c:v>
                  </c:pt>
                  <c:pt idx="149">
                    <c:v>3.2000000000000002E-3</c:v>
                  </c:pt>
                  <c:pt idx="150">
                    <c:v>0</c:v>
                  </c:pt>
                  <c:pt idx="151">
                    <c:v>1E-4</c:v>
                  </c:pt>
                  <c:pt idx="152">
                    <c:v>1E-4</c:v>
                  </c:pt>
                  <c:pt idx="154">
                    <c:v>0</c:v>
                  </c:pt>
                  <c:pt idx="155">
                    <c:v>1E-4</c:v>
                  </c:pt>
                  <c:pt idx="156">
                    <c:v>1.9E-3</c:v>
                  </c:pt>
                  <c:pt idx="157">
                    <c:v>1E-4</c:v>
                  </c:pt>
                  <c:pt idx="158">
                    <c:v>8.0000000000000004E-4</c:v>
                  </c:pt>
                  <c:pt idx="159">
                    <c:v>4.0000000000000002E-4</c:v>
                  </c:pt>
                  <c:pt idx="160">
                    <c:v>2.0000000000000001E-4</c:v>
                  </c:pt>
                  <c:pt idx="161">
                    <c:v>0</c:v>
                  </c:pt>
                  <c:pt idx="162">
                    <c:v>2.0000000000000001E-4</c:v>
                  </c:pt>
                </c:numCache>
              </c:numRef>
            </c:plus>
            <c:minus>
              <c:numRef>
                <c:f>Active!$D$21:$D$979</c:f>
                <c:numCache>
                  <c:formatCode>General</c:formatCode>
                  <c:ptCount val="9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  <c:pt idx="66">
                    <c:v>1.8E-3</c:v>
                  </c:pt>
                  <c:pt idx="67">
                    <c:v>6.9999999999999999E-4</c:v>
                  </c:pt>
                  <c:pt idx="71">
                    <c:v>0</c:v>
                  </c:pt>
                  <c:pt idx="73">
                    <c:v>0</c:v>
                  </c:pt>
                  <c:pt idx="74">
                    <c:v>0</c:v>
                  </c:pt>
                  <c:pt idx="76">
                    <c:v>0</c:v>
                  </c:pt>
                  <c:pt idx="78">
                    <c:v>3.5000000000000001E-3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5.4999999999999997E-3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8.9999999999999998E-4</c:v>
                  </c:pt>
                  <c:pt idx="103">
                    <c:v>0</c:v>
                  </c:pt>
                  <c:pt idx="104">
                    <c:v>1.1999999999999999E-3</c:v>
                  </c:pt>
                  <c:pt idx="105">
                    <c:v>1.5E-3</c:v>
                  </c:pt>
                  <c:pt idx="106">
                    <c:v>1.1999999999999999E-3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1E-4</c:v>
                  </c:pt>
                  <c:pt idx="115">
                    <c:v>0</c:v>
                  </c:pt>
                  <c:pt idx="116">
                    <c:v>2.0000000000000001E-4</c:v>
                  </c:pt>
                  <c:pt idx="117">
                    <c:v>1.8E-3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2.0000000000000001E-4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2.0000000000000001E-4</c:v>
                  </c:pt>
                  <c:pt idx="131">
                    <c:v>4.0000000000000002E-4</c:v>
                  </c:pt>
                  <c:pt idx="132">
                    <c:v>2.0000000000000001E-4</c:v>
                  </c:pt>
                  <c:pt idx="133">
                    <c:v>2.9999999999999997E-4</c:v>
                  </c:pt>
                  <c:pt idx="134">
                    <c:v>8.9999999999999998E-4</c:v>
                  </c:pt>
                  <c:pt idx="135">
                    <c:v>2.9999999999999997E-4</c:v>
                  </c:pt>
                  <c:pt idx="136">
                    <c:v>0</c:v>
                  </c:pt>
                  <c:pt idx="137">
                    <c:v>2.9999999999999997E-4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4.0000000000000002E-4</c:v>
                  </c:pt>
                  <c:pt idx="141">
                    <c:v>2.0000000000000001E-4</c:v>
                  </c:pt>
                  <c:pt idx="142">
                    <c:v>2.9999999999999997E-4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5.8999999999999999E-3</c:v>
                  </c:pt>
                  <c:pt idx="147">
                    <c:v>2.0000000000000001E-4</c:v>
                  </c:pt>
                  <c:pt idx="148">
                    <c:v>0</c:v>
                  </c:pt>
                  <c:pt idx="149">
                    <c:v>3.2000000000000002E-3</c:v>
                  </c:pt>
                  <c:pt idx="150">
                    <c:v>0</c:v>
                  </c:pt>
                  <c:pt idx="151">
                    <c:v>1E-4</c:v>
                  </c:pt>
                  <c:pt idx="152">
                    <c:v>1E-4</c:v>
                  </c:pt>
                  <c:pt idx="154">
                    <c:v>0</c:v>
                  </c:pt>
                  <c:pt idx="155">
                    <c:v>1E-4</c:v>
                  </c:pt>
                  <c:pt idx="156">
                    <c:v>1.9E-3</c:v>
                  </c:pt>
                  <c:pt idx="157">
                    <c:v>1E-4</c:v>
                  </c:pt>
                  <c:pt idx="158">
                    <c:v>8.0000000000000004E-4</c:v>
                  </c:pt>
                  <c:pt idx="159">
                    <c:v>4.0000000000000002E-4</c:v>
                  </c:pt>
                  <c:pt idx="160">
                    <c:v>2.0000000000000001E-4</c:v>
                  </c:pt>
                  <c:pt idx="161">
                    <c:v>0</c:v>
                  </c:pt>
                  <c:pt idx="16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Active!$I$21:$I$979</c:f>
              <c:numCache>
                <c:formatCode>General</c:formatCode>
                <c:ptCount val="959"/>
                <c:pt idx="0">
                  <c:v>-6.1221450003358768E-2</c:v>
                </c:pt>
                <c:pt idx="1">
                  <c:v>-5.8633800003008218E-2</c:v>
                </c:pt>
                <c:pt idx="2">
                  <c:v>-5.7071000002906658E-2</c:v>
                </c:pt>
                <c:pt idx="3">
                  <c:v>-5.003114999999525E-2</c:v>
                </c:pt>
                <c:pt idx="4">
                  <c:v>-0.12015919999976177</c:v>
                </c:pt>
                <c:pt idx="5">
                  <c:v>-7.1813099999417318E-2</c:v>
                </c:pt>
                <c:pt idx="6">
                  <c:v>6.5565000004426111E-3</c:v>
                </c:pt>
                <c:pt idx="7">
                  <c:v>-3.4245599999849219E-2</c:v>
                </c:pt>
                <c:pt idx="8">
                  <c:v>6.3048999982129317E-3</c:v>
                </c:pt>
                <c:pt idx="10">
                  <c:v>9.9999999983992893E-3</c:v>
                </c:pt>
                <c:pt idx="12">
                  <c:v>-2.6193400000920519E-2</c:v>
                </c:pt>
                <c:pt idx="13">
                  <c:v>-2.1410100001958199E-2</c:v>
                </c:pt>
                <c:pt idx="14">
                  <c:v>-1.0784399997646688E-2</c:v>
                </c:pt>
                <c:pt idx="15">
                  <c:v>-2.1804100000736071E-2</c:v>
                </c:pt>
                <c:pt idx="16">
                  <c:v>-3.981400001066504E-3</c:v>
                </c:pt>
                <c:pt idx="17">
                  <c:v>-1.8001100001129089E-2</c:v>
                </c:pt>
                <c:pt idx="18">
                  <c:v>-4.1980999994848389E-3</c:v>
                </c:pt>
                <c:pt idx="19">
                  <c:v>-3.5237500000221189E-2</c:v>
                </c:pt>
                <c:pt idx="20">
                  <c:v>-1.8257199997606222E-2</c:v>
                </c:pt>
                <c:pt idx="21">
                  <c:v>1.058520000151475E-2</c:v>
                </c:pt>
                <c:pt idx="22">
                  <c:v>-4.1434500002651475E-2</c:v>
                </c:pt>
                <c:pt idx="23">
                  <c:v>1.5329099998780293E-2</c:v>
                </c:pt>
                <c:pt idx="24">
                  <c:v>6.6322999991825782E-3</c:v>
                </c:pt>
                <c:pt idx="25">
                  <c:v>-4.5917500028735958E-3</c:v>
                </c:pt>
                <c:pt idx="26">
                  <c:v>-4.1769000017666258E-3</c:v>
                </c:pt>
                <c:pt idx="27">
                  <c:v>1.3530299998819828E-2</c:v>
                </c:pt>
                <c:pt idx="28">
                  <c:v>1.4530300002661534E-2</c:v>
                </c:pt>
                <c:pt idx="29">
                  <c:v>1.5530299999227282E-2</c:v>
                </c:pt>
                <c:pt idx="30">
                  <c:v>1.1116599998786114E-2</c:v>
                </c:pt>
                <c:pt idx="31">
                  <c:v>-2.6095099994563498E-2</c:v>
                </c:pt>
                <c:pt idx="33">
                  <c:v>3.8791999977547675E-3</c:v>
                </c:pt>
                <c:pt idx="34">
                  <c:v>2.2879199997987598E-2</c:v>
                </c:pt>
                <c:pt idx="35">
                  <c:v>1.8307899998035282E-2</c:v>
                </c:pt>
                <c:pt idx="36">
                  <c:v>2.5522599993564654E-2</c:v>
                </c:pt>
                <c:pt idx="37">
                  <c:v>4.0066000001388602E-3</c:v>
                </c:pt>
                <c:pt idx="38">
                  <c:v>-3.9080999995348975E-3</c:v>
                </c:pt>
                <c:pt idx="39">
                  <c:v>8.0919000029098243E-3</c:v>
                </c:pt>
                <c:pt idx="40">
                  <c:v>3.7039299997559283E-2</c:v>
                </c:pt>
                <c:pt idx="41">
                  <c:v>1.0300549998646602E-2</c:v>
                </c:pt>
                <c:pt idx="42">
                  <c:v>1.2300549999054056E-2</c:v>
                </c:pt>
                <c:pt idx="43">
                  <c:v>2.6917299997876398E-2</c:v>
                </c:pt>
                <c:pt idx="44">
                  <c:v>2.5230949999240693E-2</c:v>
                </c:pt>
                <c:pt idx="45">
                  <c:v>1.1211249999178108E-2</c:v>
                </c:pt>
                <c:pt idx="46">
                  <c:v>-3.9168000002973713E-3</c:v>
                </c:pt>
                <c:pt idx="50">
                  <c:v>4.1530949994921684E-2</c:v>
                </c:pt>
                <c:pt idx="51">
                  <c:v>2.4422599992249161E-2</c:v>
                </c:pt>
                <c:pt idx="53">
                  <c:v>1.7941300000529736E-2</c:v>
                </c:pt>
                <c:pt idx="56">
                  <c:v>1.2829599996621255E-2</c:v>
                </c:pt>
                <c:pt idx="57">
                  <c:v>1.5829600000870414E-2</c:v>
                </c:pt>
                <c:pt idx="68">
                  <c:v>7.7422999966074713E-3</c:v>
                </c:pt>
                <c:pt idx="71">
                  <c:v>1.7592550000699703E-2</c:v>
                </c:pt>
                <c:pt idx="72">
                  <c:v>2.3062000000209082E-2</c:v>
                </c:pt>
                <c:pt idx="74">
                  <c:v>6.5229499959968962E-3</c:v>
                </c:pt>
                <c:pt idx="76">
                  <c:v>1.1824950001027901E-2</c:v>
                </c:pt>
                <c:pt idx="77">
                  <c:v>-5.877750001673121E-3</c:v>
                </c:pt>
                <c:pt idx="79">
                  <c:v>-4.2704000006779097E-3</c:v>
                </c:pt>
                <c:pt idx="81">
                  <c:v>1.067969999712659E-2</c:v>
                </c:pt>
                <c:pt idx="83">
                  <c:v>1.4651499994215555E-2</c:v>
                </c:pt>
                <c:pt idx="84">
                  <c:v>1.5572699994663708E-2</c:v>
                </c:pt>
                <c:pt idx="87">
                  <c:v>1.8040800001472235E-2</c:v>
                </c:pt>
                <c:pt idx="89">
                  <c:v>1.915049999661278E-2</c:v>
                </c:pt>
                <c:pt idx="90">
                  <c:v>1.2736800003040116E-2</c:v>
                </c:pt>
                <c:pt idx="93">
                  <c:v>9.3034000019542873E-3</c:v>
                </c:pt>
                <c:pt idx="94">
                  <c:v>9.2443000030471012E-3</c:v>
                </c:pt>
                <c:pt idx="95">
                  <c:v>9.1064000007463619E-3</c:v>
                </c:pt>
                <c:pt idx="96">
                  <c:v>5.9290999997756444E-3</c:v>
                </c:pt>
                <c:pt idx="97">
                  <c:v>5.9094000025652349E-3</c:v>
                </c:pt>
                <c:pt idx="98">
                  <c:v>6.0819999926025048E-3</c:v>
                </c:pt>
                <c:pt idx="99">
                  <c:v>1.526019999437267E-2</c:v>
                </c:pt>
                <c:pt idx="100">
                  <c:v>2.8866200002084952E-2</c:v>
                </c:pt>
                <c:pt idx="107">
                  <c:v>6.8023999992874451E-3</c:v>
                </c:pt>
                <c:pt idx="108">
                  <c:v>1.2181849997432437E-2</c:v>
                </c:pt>
                <c:pt idx="111">
                  <c:v>1.3647499996295664E-2</c:v>
                </c:pt>
                <c:pt idx="112">
                  <c:v>1.2450499998521991E-2</c:v>
                </c:pt>
                <c:pt idx="113">
                  <c:v>5.2338000023155473E-3</c:v>
                </c:pt>
                <c:pt idx="119">
                  <c:v>3.3435000004828908E-3</c:v>
                </c:pt>
                <c:pt idx="120">
                  <c:v>1.0166199994273484E-2</c:v>
                </c:pt>
                <c:pt idx="121">
                  <c:v>-3.8535000057891011E-3</c:v>
                </c:pt>
                <c:pt idx="122">
                  <c:v>1.8842500001483131E-2</c:v>
                </c:pt>
                <c:pt idx="127">
                  <c:v>1.2144499996793456E-2</c:v>
                </c:pt>
                <c:pt idx="128">
                  <c:v>1.373079999757465E-2</c:v>
                </c:pt>
                <c:pt idx="129">
                  <c:v>1.5648149994376581E-2</c:v>
                </c:pt>
                <c:pt idx="136">
                  <c:v>2.7953999997407664E-2</c:v>
                </c:pt>
                <c:pt idx="139">
                  <c:v>1.4551499996741768E-2</c:v>
                </c:pt>
                <c:pt idx="143">
                  <c:v>1.7636450000281911E-2</c:v>
                </c:pt>
                <c:pt idx="144">
                  <c:v>1.8136449994926807E-2</c:v>
                </c:pt>
                <c:pt idx="145">
                  <c:v>1.9336450000992045E-2</c:v>
                </c:pt>
                <c:pt idx="148">
                  <c:v>1.5159849994233809E-2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E7-464E-8C64-407B21264CC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Active!$J$21:$J$979</c:f>
              <c:numCache>
                <c:formatCode>General</c:formatCode>
                <c:ptCount val="959"/>
                <c:pt idx="32">
                  <c:v>1.0206899998593144E-2</c:v>
                </c:pt>
                <c:pt idx="47">
                  <c:v>2.3251999999047257E-2</c:v>
                </c:pt>
                <c:pt idx="48">
                  <c:v>1.2629950004338752E-2</c:v>
                </c:pt>
                <c:pt idx="52">
                  <c:v>1.4551999993273057E-2</c:v>
                </c:pt>
                <c:pt idx="54">
                  <c:v>1.5916250005830079E-2</c:v>
                </c:pt>
                <c:pt idx="55">
                  <c:v>1.192359999549808E-2</c:v>
                </c:pt>
                <c:pt idx="58">
                  <c:v>1.3352999994822312E-2</c:v>
                </c:pt>
                <c:pt idx="59">
                  <c:v>1.0433300005388446E-2</c:v>
                </c:pt>
                <c:pt idx="60">
                  <c:v>6.0249500020290725E-3</c:v>
                </c:pt>
                <c:pt idx="61">
                  <c:v>2.0605249999789521E-2</c:v>
                </c:pt>
                <c:pt idx="62">
                  <c:v>3.585549995477777E-3</c:v>
                </c:pt>
                <c:pt idx="63">
                  <c:v>1.6156000005139504E-2</c:v>
                </c:pt>
                <c:pt idx="64">
                  <c:v>1.5696899994509295E-2</c:v>
                </c:pt>
                <c:pt idx="65">
                  <c:v>3.9771999945514835E-3</c:v>
                </c:pt>
                <c:pt idx="66">
                  <c:v>6.1476499977288768E-3</c:v>
                </c:pt>
                <c:pt idx="67">
                  <c:v>9.1082499930053018E-3</c:v>
                </c:pt>
                <c:pt idx="69">
                  <c:v>8.5246000016923063E-3</c:v>
                </c:pt>
                <c:pt idx="70">
                  <c:v>1.3924600003520027E-2</c:v>
                </c:pt>
                <c:pt idx="75">
                  <c:v>1.2329599994700402E-2</c:v>
                </c:pt>
                <c:pt idx="78">
                  <c:v>1.5522249996138271E-2</c:v>
                </c:pt>
                <c:pt idx="116">
                  <c:v>1.4263999997638166E-2</c:v>
                </c:pt>
                <c:pt idx="146">
                  <c:v>1.8040950002614409E-2</c:v>
                </c:pt>
                <c:pt idx="149">
                  <c:v>1.7576350001036189E-2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E7-464E-8C64-407B21264CC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Active!$K$21:$K$979</c:f>
              <c:numCache>
                <c:formatCode>General</c:formatCode>
                <c:ptCount val="959"/>
                <c:pt idx="73">
                  <c:v>1.3966500002425164E-2</c:v>
                </c:pt>
                <c:pt idx="80">
                  <c:v>1.2629450000531506E-2</c:v>
                </c:pt>
                <c:pt idx="82">
                  <c:v>1.2251499996636994E-2</c:v>
                </c:pt>
                <c:pt idx="85">
                  <c:v>1.2616599997272715E-2</c:v>
                </c:pt>
                <c:pt idx="86">
                  <c:v>1.5539299994998146E-2</c:v>
                </c:pt>
                <c:pt idx="88">
                  <c:v>1.3989200000651181E-2</c:v>
                </c:pt>
                <c:pt idx="91">
                  <c:v>1.2198899996292312E-2</c:v>
                </c:pt>
                <c:pt idx="92">
                  <c:v>1.3523099994927179E-2</c:v>
                </c:pt>
                <c:pt idx="101">
                  <c:v>1.114650000090478E-2</c:v>
                </c:pt>
                <c:pt idx="102">
                  <c:v>1.012829999672249E-2</c:v>
                </c:pt>
                <c:pt idx="103">
                  <c:v>3.0285050001111813E-2</c:v>
                </c:pt>
                <c:pt idx="104">
                  <c:v>1.4606249998905696E-2</c:v>
                </c:pt>
                <c:pt idx="105">
                  <c:v>1.6009250000934117E-2</c:v>
                </c:pt>
                <c:pt idx="106">
                  <c:v>9.4009000022197142E-3</c:v>
                </c:pt>
                <c:pt idx="109">
                  <c:v>1.66317999974126E-2</c:v>
                </c:pt>
                <c:pt idx="110">
                  <c:v>8.4133999989717267E-3</c:v>
                </c:pt>
                <c:pt idx="114">
                  <c:v>1.3574699994933326E-2</c:v>
                </c:pt>
                <c:pt idx="115">
                  <c:v>1.4501899997412693E-2</c:v>
                </c:pt>
                <c:pt idx="117">
                  <c:v>1.3310299997101538E-2</c:v>
                </c:pt>
                <c:pt idx="118">
                  <c:v>1.4451799994276371E-2</c:v>
                </c:pt>
                <c:pt idx="123">
                  <c:v>-2.4461499997414649E-3</c:v>
                </c:pt>
                <c:pt idx="126">
                  <c:v>1.3805900001898408E-2</c:v>
                </c:pt>
                <c:pt idx="130">
                  <c:v>1.4760999998543411E-2</c:v>
                </c:pt>
                <c:pt idx="131">
                  <c:v>1.4241299992136192E-2</c:v>
                </c:pt>
                <c:pt idx="132">
                  <c:v>1.3785200004349463E-2</c:v>
                </c:pt>
                <c:pt idx="133">
                  <c:v>1.4147300003969576E-2</c:v>
                </c:pt>
                <c:pt idx="134">
                  <c:v>1.7478349996963516E-2</c:v>
                </c:pt>
                <c:pt idx="135">
                  <c:v>1.5541950000624638E-2</c:v>
                </c:pt>
                <c:pt idx="137">
                  <c:v>1.4317599998321384E-2</c:v>
                </c:pt>
                <c:pt idx="138">
                  <c:v>1.5438799993717112E-2</c:v>
                </c:pt>
                <c:pt idx="140">
                  <c:v>1.8369649995293003E-2</c:v>
                </c:pt>
                <c:pt idx="141">
                  <c:v>1.4834599998721387E-2</c:v>
                </c:pt>
                <c:pt idx="142">
                  <c:v>1.5509599994402379E-2</c:v>
                </c:pt>
                <c:pt idx="147">
                  <c:v>1.597649999166606E-2</c:v>
                </c:pt>
                <c:pt idx="150">
                  <c:v>1.7192200000863522E-2</c:v>
                </c:pt>
                <c:pt idx="151">
                  <c:v>1.7192200000863522E-2</c:v>
                </c:pt>
                <c:pt idx="152">
                  <c:v>1.817549999395851E-2</c:v>
                </c:pt>
                <c:pt idx="153">
                  <c:v>1.4583900047000498E-2</c:v>
                </c:pt>
                <c:pt idx="154">
                  <c:v>2.3145150000345893E-2</c:v>
                </c:pt>
                <c:pt idx="155">
                  <c:v>1.5204899995296728E-2</c:v>
                </c:pt>
                <c:pt idx="156">
                  <c:v>1.7034949996741489E-2</c:v>
                </c:pt>
                <c:pt idx="157">
                  <c:v>1.629319999483414E-2</c:v>
                </c:pt>
                <c:pt idx="158">
                  <c:v>1.5778500004671514E-2</c:v>
                </c:pt>
                <c:pt idx="159">
                  <c:v>2.0610899999155663E-2</c:v>
                </c:pt>
                <c:pt idx="160">
                  <c:v>1.9196200002625119E-2</c:v>
                </c:pt>
                <c:pt idx="161">
                  <c:v>1.8751149997115135E-2</c:v>
                </c:pt>
                <c:pt idx="162">
                  <c:v>1.868149999063462E-2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E7-464E-8C64-407B21264CC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Active!$L$21:$L$979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E7-464E-8C64-407B21264CC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Active!$M$21:$M$979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E7-464E-8C64-407B21264CC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plus>
            <c:minus>
              <c:numRef>
                <c:f>Active!$D$21:$D$86</c:f>
                <c:numCache>
                  <c:formatCode>General</c:formatCod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2">
                    <c:v>0.01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3">
                    <c:v>0</c:v>
                  </c:pt>
                  <c:pt idx="46">
                    <c:v>0</c:v>
                  </c:pt>
                  <c:pt idx="52">
                    <c:v>0</c:v>
                  </c:pt>
                  <c:pt idx="53">
                    <c:v>0</c:v>
                  </c:pt>
                  <c:pt idx="58">
                    <c:v>5.0000000000000001E-3</c:v>
                  </c:pt>
                  <c:pt idx="59">
                    <c:v>5.9999999999999995E-4</c:v>
                  </c:pt>
                  <c:pt idx="60">
                    <c:v>8.3000000000000001E-3</c:v>
                  </c:pt>
                  <c:pt idx="61">
                    <c:v>4.4000000000000003E-3</c:v>
                  </c:pt>
                  <c:pt idx="62">
                    <c:v>4.1000000000000003E-3</c:v>
                  </c:pt>
                  <c:pt idx="63">
                    <c:v>5.0000000000000001E-3</c:v>
                  </c:pt>
                  <c:pt idx="64">
                    <c:v>3.0000000000000001E-3</c:v>
                  </c:pt>
                  <c:pt idx="65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Active!$N$21:$N$979</c:f>
              <c:numCache>
                <c:formatCode>General</c:formatCode>
                <c:ptCount val="95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E7-464E-8C64-407B21264CC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Active!$F$21:$F$979</c:f>
              <c:numCache>
                <c:formatCode>General</c:formatCode>
                <c:ptCount val="959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Active!$O$21:$O$979</c:f>
              <c:numCache>
                <c:formatCode>General</c:formatCode>
                <c:ptCount val="959"/>
                <c:pt idx="0">
                  <c:v>-5.3939722192577061E-3</c:v>
                </c:pt>
                <c:pt idx="1">
                  <c:v>-5.1364431599448769E-3</c:v>
                </c:pt>
                <c:pt idx="2">
                  <c:v>-4.9180775059653355E-3</c:v>
                </c:pt>
                <c:pt idx="3">
                  <c:v>-4.8393551053458987E-3</c:v>
                </c:pt>
                <c:pt idx="4">
                  <c:v>-4.8342124359586998E-3</c:v>
                </c:pt>
                <c:pt idx="5">
                  <c:v>-4.6071438030162049E-3</c:v>
                </c:pt>
                <c:pt idx="6">
                  <c:v>-4.5818260460330695E-3</c:v>
                </c:pt>
                <c:pt idx="7">
                  <c:v>-4.4291283242285356E-3</c:v>
                </c:pt>
                <c:pt idx="8">
                  <c:v>-3.7684931029498495E-3</c:v>
                </c:pt>
                <c:pt idx="9">
                  <c:v>-3.6759250539802613E-3</c:v>
                </c:pt>
                <c:pt idx="10">
                  <c:v>-3.6759250539802613E-3</c:v>
                </c:pt>
                <c:pt idx="11">
                  <c:v>-3.6755294640273997E-3</c:v>
                </c:pt>
                <c:pt idx="12">
                  <c:v>-3.025575171475974E-3</c:v>
                </c:pt>
                <c:pt idx="13">
                  <c:v>-3.0168721925130215E-3</c:v>
                </c:pt>
                <c:pt idx="14">
                  <c:v>-3.0018397743042848E-3</c:v>
                </c:pt>
                <c:pt idx="15">
                  <c:v>-3.0010485943985617E-3</c:v>
                </c:pt>
                <c:pt idx="16">
                  <c:v>-2.9939279752470554E-3</c:v>
                </c:pt>
                <c:pt idx="17">
                  <c:v>-2.9931367953413323E-3</c:v>
                </c:pt>
                <c:pt idx="18">
                  <c:v>-2.9852249962841024E-3</c:v>
                </c:pt>
                <c:pt idx="19">
                  <c:v>-2.9836426364726566E-3</c:v>
                </c:pt>
                <c:pt idx="20">
                  <c:v>-2.9828514565669335E-3</c:v>
                </c:pt>
                <c:pt idx="21">
                  <c:v>-2.9765220173211494E-3</c:v>
                </c:pt>
                <c:pt idx="22">
                  <c:v>-2.9757308374154267E-3</c:v>
                </c:pt>
                <c:pt idx="23">
                  <c:v>-2.966236678546751E-3</c:v>
                </c:pt>
                <c:pt idx="24">
                  <c:v>1.5417686962466981E-4</c:v>
                </c:pt>
                <c:pt idx="25">
                  <c:v>1.4885017806264703E-3</c:v>
                </c:pt>
                <c:pt idx="26">
                  <c:v>2.5561990633996279E-3</c:v>
                </c:pt>
                <c:pt idx="27">
                  <c:v>3.0498953245707656E-3</c:v>
                </c:pt>
                <c:pt idx="28">
                  <c:v>3.0498953245707656E-3</c:v>
                </c:pt>
                <c:pt idx="29">
                  <c:v>3.0498953245707656E-3</c:v>
                </c:pt>
                <c:pt idx="30">
                  <c:v>3.0665101025909485E-3</c:v>
                </c:pt>
                <c:pt idx="31">
                  <c:v>5.7256657657258729E-3</c:v>
                </c:pt>
                <c:pt idx="32">
                  <c:v>5.994666933671686E-3</c:v>
                </c:pt>
                <c:pt idx="33">
                  <c:v>7.2929931589630903E-3</c:v>
                </c:pt>
                <c:pt idx="34">
                  <c:v>7.2929931589630903E-3</c:v>
                </c:pt>
                <c:pt idx="35">
                  <c:v>7.3159373762290564E-3</c:v>
                </c:pt>
                <c:pt idx="36">
                  <c:v>7.8294131350432686E-3</c:v>
                </c:pt>
                <c:pt idx="37">
                  <c:v>8.0509435086457033E-3</c:v>
                </c:pt>
                <c:pt idx="38">
                  <c:v>8.3286476555544681E-3</c:v>
                </c:pt>
                <c:pt idx="39">
                  <c:v>8.3286476555544681E-3</c:v>
                </c:pt>
                <c:pt idx="40">
                  <c:v>8.6118900618032939E-3</c:v>
                </c:pt>
                <c:pt idx="41">
                  <c:v>8.6415593082679043E-3</c:v>
                </c:pt>
                <c:pt idx="42">
                  <c:v>8.6415593082679043E-3</c:v>
                </c:pt>
                <c:pt idx="43">
                  <c:v>8.817596837291268E-3</c:v>
                </c:pt>
                <c:pt idx="44">
                  <c:v>9.4074214570077468E-3</c:v>
                </c:pt>
                <c:pt idx="45">
                  <c:v>9.408212636913469E-3</c:v>
                </c:pt>
                <c:pt idx="46">
                  <c:v>9.4133553063006688E-3</c:v>
                </c:pt>
                <c:pt idx="47">
                  <c:v>9.64754455839467E-3</c:v>
                </c:pt>
                <c:pt idx="48">
                  <c:v>9.6685108258963287E-3</c:v>
                </c:pt>
                <c:pt idx="49">
                  <c:v>9.9604562111081079E-3</c:v>
                </c:pt>
                <c:pt idx="50">
                  <c:v>1.0198601362730724E-2</c:v>
                </c:pt>
                <c:pt idx="51">
                  <c:v>1.02029528522122E-2</c:v>
                </c:pt>
                <c:pt idx="52">
                  <c:v>1.0438724464117647E-2</c:v>
                </c:pt>
                <c:pt idx="53">
                  <c:v>1.0463251041195059E-2</c:v>
                </c:pt>
                <c:pt idx="54">
                  <c:v>1.0476305509639489E-2</c:v>
                </c:pt>
                <c:pt idx="55">
                  <c:v>1.0733043389046595E-2</c:v>
                </c:pt>
                <c:pt idx="56">
                  <c:v>1.0748866987161054E-2</c:v>
                </c:pt>
                <c:pt idx="57">
                  <c:v>1.0748866987161054E-2</c:v>
                </c:pt>
                <c:pt idx="58">
                  <c:v>1.0968815000952042E-2</c:v>
                </c:pt>
                <c:pt idx="59">
                  <c:v>1.0969606180857764E-2</c:v>
                </c:pt>
                <c:pt idx="60">
                  <c:v>1.097395767033924E-2</c:v>
                </c:pt>
                <c:pt idx="61">
                  <c:v>1.0974748850244964E-2</c:v>
                </c:pt>
                <c:pt idx="62">
                  <c:v>1.0975540030150686E-2</c:v>
                </c:pt>
                <c:pt idx="63">
                  <c:v>1.0976726800009272E-2</c:v>
                </c:pt>
                <c:pt idx="64">
                  <c:v>1.097910033972644E-2</c:v>
                </c:pt>
                <c:pt idx="65">
                  <c:v>1.0979891519632164E-2</c:v>
                </c:pt>
                <c:pt idx="66">
                  <c:v>1.0981078289490747E-2</c:v>
                </c:pt>
                <c:pt idx="67">
                  <c:v>1.0982660649302194E-2</c:v>
                </c:pt>
                <c:pt idx="68">
                  <c:v>1.0993341578029454E-2</c:v>
                </c:pt>
                <c:pt idx="69">
                  <c:v>1.126313392588099E-2</c:v>
                </c:pt>
                <c:pt idx="70">
                  <c:v>1.126313392588099E-2</c:v>
                </c:pt>
                <c:pt idx="71">
                  <c:v>1.152145416509954E-2</c:v>
                </c:pt>
                <c:pt idx="72">
                  <c:v>1.1783730303846707E-2</c:v>
                </c:pt>
                <c:pt idx="73">
                  <c:v>1.1795598002432552E-2</c:v>
                </c:pt>
                <c:pt idx="74">
                  <c:v>1.2287316313839381E-2</c:v>
                </c:pt>
                <c:pt idx="75">
                  <c:v>1.2331226798607008E-2</c:v>
                </c:pt>
                <c:pt idx="76">
                  <c:v>1.2556317481785196E-2</c:v>
                </c:pt>
                <c:pt idx="77">
                  <c:v>1.286566882492288E-2</c:v>
                </c:pt>
                <c:pt idx="78">
                  <c:v>1.286566882492288E-2</c:v>
                </c:pt>
                <c:pt idx="79">
                  <c:v>1.3122406704329986E-2</c:v>
                </c:pt>
                <c:pt idx="80">
                  <c:v>1.3359365086094015E-2</c:v>
                </c:pt>
                <c:pt idx="81">
                  <c:v>1.3887477673164103E-2</c:v>
                </c:pt>
                <c:pt idx="82">
                  <c:v>1.4129578724315334E-2</c:v>
                </c:pt>
                <c:pt idx="83">
                  <c:v>1.4129578724315334E-2</c:v>
                </c:pt>
                <c:pt idx="84">
                  <c:v>1.4132743443938226E-2</c:v>
                </c:pt>
                <c:pt idx="85">
                  <c:v>1.4143028782712626E-2</c:v>
                </c:pt>
                <c:pt idx="86">
                  <c:v>1.4150149401864133E-2</c:v>
                </c:pt>
                <c:pt idx="87">
                  <c:v>1.4154105301392748E-2</c:v>
                </c:pt>
                <c:pt idx="88">
                  <c:v>1.4176258338752992E-2</c:v>
                </c:pt>
                <c:pt idx="89">
                  <c:v>1.4390668093203916E-2</c:v>
                </c:pt>
                <c:pt idx="90">
                  <c:v>1.44072828712241E-2</c:v>
                </c:pt>
                <c:pt idx="91">
                  <c:v>1.4412821130564159E-2</c:v>
                </c:pt>
                <c:pt idx="92">
                  <c:v>1.4423897649244281E-2</c:v>
                </c:pt>
                <c:pt idx="93">
                  <c:v>1.4424688829150004E-2</c:v>
                </c:pt>
                <c:pt idx="94">
                  <c:v>1.4427062368867174E-2</c:v>
                </c:pt>
                <c:pt idx="95">
                  <c:v>1.4432600628207233E-2</c:v>
                </c:pt>
                <c:pt idx="96">
                  <c:v>1.443972124735874E-2</c:v>
                </c:pt>
                <c:pt idx="97">
                  <c:v>1.4440512427264466E-2</c:v>
                </c:pt>
                <c:pt idx="98">
                  <c:v>1.4473741983304828E-2</c:v>
                </c:pt>
                <c:pt idx="99">
                  <c:v>1.4627230885015087E-2</c:v>
                </c:pt>
                <c:pt idx="100">
                  <c:v>1.4643054483129546E-2</c:v>
                </c:pt>
                <c:pt idx="101">
                  <c:v>1.4643845663035268E-2</c:v>
                </c:pt>
                <c:pt idx="102">
                  <c:v>1.4648592742469609E-2</c:v>
                </c:pt>
                <c:pt idx="103">
                  <c:v>1.4666394290348373E-2</c:v>
                </c:pt>
                <c:pt idx="104">
                  <c:v>1.4669559009971266E-2</c:v>
                </c:pt>
                <c:pt idx="105">
                  <c:v>1.4677470809028495E-2</c:v>
                </c:pt>
                <c:pt idx="106">
                  <c:v>1.4681822298509971E-2</c:v>
                </c:pt>
                <c:pt idx="107">
                  <c:v>1.4685778198038586E-2</c:v>
                </c:pt>
                <c:pt idx="108">
                  <c:v>1.4710700365068861E-2</c:v>
                </c:pt>
                <c:pt idx="109">
                  <c:v>1.4921549809944035E-2</c:v>
                </c:pt>
                <c:pt idx="110">
                  <c:v>1.4978514763156089E-2</c:v>
                </c:pt>
                <c:pt idx="111">
                  <c:v>1.5173936199869665E-2</c:v>
                </c:pt>
                <c:pt idx="112">
                  <c:v>1.5181847998926894E-2</c:v>
                </c:pt>
                <c:pt idx="113">
                  <c:v>1.5190550977889846E-2</c:v>
                </c:pt>
                <c:pt idx="114">
                  <c:v>1.5192924517607016E-2</c:v>
                </c:pt>
                <c:pt idx="115">
                  <c:v>1.5211912835344368E-2</c:v>
                </c:pt>
                <c:pt idx="116">
                  <c:v>1.5217451094684427E-2</c:v>
                </c:pt>
                <c:pt idx="117">
                  <c:v>1.5234065872704611E-2</c:v>
                </c:pt>
                <c:pt idx="118">
                  <c:v>1.5238021772233226E-2</c:v>
                </c:pt>
                <c:pt idx="119">
                  <c:v>1.5427113769701017E-2</c:v>
                </c:pt>
                <c:pt idx="120">
                  <c:v>1.5434234388852525E-2</c:v>
                </c:pt>
                <c:pt idx="121">
                  <c:v>1.5435025568758247E-2</c:v>
                </c:pt>
                <c:pt idx="122">
                  <c:v>1.5688203138589599E-2</c:v>
                </c:pt>
                <c:pt idx="123">
                  <c:v>1.5691763448165353E-2</c:v>
                </c:pt>
                <c:pt idx="124">
                  <c:v>1.5700466427128305E-2</c:v>
                </c:pt>
                <c:pt idx="125">
                  <c:v>1.5708378226185534E-2</c:v>
                </c:pt>
                <c:pt idx="126">
                  <c:v>1.574991517123599E-2</c:v>
                </c:pt>
                <c:pt idx="127">
                  <c:v>1.5957204306535411E-2</c:v>
                </c:pt>
                <c:pt idx="128">
                  <c:v>1.5973819084555592E-2</c:v>
                </c:pt>
                <c:pt idx="129">
                  <c:v>1.5993202992245808E-2</c:v>
                </c:pt>
                <c:pt idx="130">
                  <c:v>1.6000719201350176E-2</c:v>
                </c:pt>
                <c:pt idx="131">
                  <c:v>1.6001510381255898E-2</c:v>
                </c:pt>
                <c:pt idx="132">
                  <c:v>1.6011795720030298E-2</c:v>
                </c:pt>
                <c:pt idx="133">
                  <c:v>1.6017333979370357E-2</c:v>
                </c:pt>
                <c:pt idx="134">
                  <c:v>1.6020103109040389E-2</c:v>
                </c:pt>
                <c:pt idx="135">
                  <c:v>1.6029597267909063E-2</c:v>
                </c:pt>
                <c:pt idx="136">
                  <c:v>1.6245984972124299E-2</c:v>
                </c:pt>
                <c:pt idx="137">
                  <c:v>1.6255479130992973E-2</c:v>
                </c:pt>
                <c:pt idx="138">
                  <c:v>1.6258643850615866E-2</c:v>
                </c:pt>
                <c:pt idx="139">
                  <c:v>1.6503118441484266E-2</c:v>
                </c:pt>
                <c:pt idx="140">
                  <c:v>1.6550984825780504E-2</c:v>
                </c:pt>
                <c:pt idx="141">
                  <c:v>1.6564039294224935E-2</c:v>
                </c:pt>
                <c:pt idx="142">
                  <c:v>1.6761834270655678E-2</c:v>
                </c:pt>
                <c:pt idx="143">
                  <c:v>1.7069998843934779E-2</c:v>
                </c:pt>
                <c:pt idx="144">
                  <c:v>1.7069998843934779E-2</c:v>
                </c:pt>
                <c:pt idx="145">
                  <c:v>1.7069998843934779E-2</c:v>
                </c:pt>
                <c:pt idx="146">
                  <c:v>1.7081866542520623E-2</c:v>
                </c:pt>
                <c:pt idx="147">
                  <c:v>1.7096503370776499E-2</c:v>
                </c:pt>
                <c:pt idx="148">
                  <c:v>1.7289946857725766E-2</c:v>
                </c:pt>
                <c:pt idx="149">
                  <c:v>1.7333461752540528E-2</c:v>
                </c:pt>
                <c:pt idx="150">
                  <c:v>1.7348889760702129E-2</c:v>
                </c:pt>
                <c:pt idx="151">
                  <c:v>1.7348889760702129E-2</c:v>
                </c:pt>
                <c:pt idx="152">
                  <c:v>1.7357592739665081E-2</c:v>
                </c:pt>
                <c:pt idx="153">
                  <c:v>1.753798175816992E-2</c:v>
                </c:pt>
                <c:pt idx="154">
                  <c:v>1.7567651004634529E-2</c:v>
                </c:pt>
                <c:pt idx="155">
                  <c:v>1.7593364351570526E-2</c:v>
                </c:pt>
                <c:pt idx="156">
                  <c:v>1.785722285012914E-2</c:v>
                </c:pt>
                <c:pt idx="157">
                  <c:v>1.7878980297536522E-2</c:v>
                </c:pt>
                <c:pt idx="158">
                  <c:v>1.8156684444445285E-2</c:v>
                </c:pt>
                <c:pt idx="159">
                  <c:v>1.8400367855407964E-2</c:v>
                </c:pt>
                <c:pt idx="160">
                  <c:v>1.8678072002316727E-2</c:v>
                </c:pt>
                <c:pt idx="161">
                  <c:v>1.8374654508471967E-2</c:v>
                </c:pt>
                <c:pt idx="162">
                  <c:v>1.8955776149225494E-2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E7-464E-8C64-407B21264CC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-2171.5</c:v>
                </c:pt>
                <c:pt idx="1">
                  <c:v>-1846</c:v>
                </c:pt>
                <c:pt idx="2">
                  <c:v>-1570</c:v>
                </c:pt>
                <c:pt idx="3">
                  <c:v>-1470.5</c:v>
                </c:pt>
                <c:pt idx="4">
                  <c:v>-1464</c:v>
                </c:pt>
                <c:pt idx="5">
                  <c:v>-1177</c:v>
                </c:pt>
                <c:pt idx="6">
                  <c:v>-1145</c:v>
                </c:pt>
                <c:pt idx="7">
                  <c:v>-952</c:v>
                </c:pt>
                <c:pt idx="8">
                  <c:v>-117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822</c:v>
                </c:pt>
                <c:pt idx="13">
                  <c:v>833</c:v>
                </c:pt>
                <c:pt idx="14">
                  <c:v>852</c:v>
                </c:pt>
                <c:pt idx="15">
                  <c:v>853</c:v>
                </c:pt>
                <c:pt idx="16">
                  <c:v>862</c:v>
                </c:pt>
                <c:pt idx="17">
                  <c:v>863</c:v>
                </c:pt>
                <c:pt idx="18">
                  <c:v>873</c:v>
                </c:pt>
                <c:pt idx="19">
                  <c:v>875</c:v>
                </c:pt>
                <c:pt idx="20">
                  <c:v>876</c:v>
                </c:pt>
                <c:pt idx="21">
                  <c:v>884</c:v>
                </c:pt>
                <c:pt idx="22">
                  <c:v>885</c:v>
                </c:pt>
                <c:pt idx="23">
                  <c:v>897</c:v>
                </c:pt>
                <c:pt idx="24">
                  <c:v>4841</c:v>
                </c:pt>
                <c:pt idx="25">
                  <c:v>6527.5</c:v>
                </c:pt>
                <c:pt idx="26">
                  <c:v>7877</c:v>
                </c:pt>
                <c:pt idx="27">
                  <c:v>8501</c:v>
                </c:pt>
                <c:pt idx="28">
                  <c:v>8501</c:v>
                </c:pt>
                <c:pt idx="29">
                  <c:v>8501</c:v>
                </c:pt>
                <c:pt idx="30">
                  <c:v>8522</c:v>
                </c:pt>
                <c:pt idx="31">
                  <c:v>11883</c:v>
                </c:pt>
                <c:pt idx="32">
                  <c:v>12223</c:v>
                </c:pt>
                <c:pt idx="33">
                  <c:v>13864</c:v>
                </c:pt>
                <c:pt idx="34">
                  <c:v>13864</c:v>
                </c:pt>
                <c:pt idx="35">
                  <c:v>13893</c:v>
                </c:pt>
                <c:pt idx="36">
                  <c:v>14542</c:v>
                </c:pt>
                <c:pt idx="37">
                  <c:v>14822</c:v>
                </c:pt>
                <c:pt idx="38">
                  <c:v>15173</c:v>
                </c:pt>
                <c:pt idx="39">
                  <c:v>15173</c:v>
                </c:pt>
                <c:pt idx="40">
                  <c:v>15531</c:v>
                </c:pt>
                <c:pt idx="41">
                  <c:v>15568.5</c:v>
                </c:pt>
                <c:pt idx="42">
                  <c:v>15568.5</c:v>
                </c:pt>
                <c:pt idx="43">
                  <c:v>15791</c:v>
                </c:pt>
                <c:pt idx="44">
                  <c:v>16536.5</c:v>
                </c:pt>
                <c:pt idx="45">
                  <c:v>16537.5</c:v>
                </c:pt>
                <c:pt idx="46">
                  <c:v>16544</c:v>
                </c:pt>
                <c:pt idx="47">
                  <c:v>16840</c:v>
                </c:pt>
                <c:pt idx="48">
                  <c:v>16866.5</c:v>
                </c:pt>
                <c:pt idx="49">
                  <c:v>17235.5</c:v>
                </c:pt>
                <c:pt idx="50">
                  <c:v>17536.5</c:v>
                </c:pt>
                <c:pt idx="51">
                  <c:v>17542</c:v>
                </c:pt>
                <c:pt idx="52">
                  <c:v>17840</c:v>
                </c:pt>
                <c:pt idx="53">
                  <c:v>17871</c:v>
                </c:pt>
                <c:pt idx="54">
                  <c:v>17887.5</c:v>
                </c:pt>
                <c:pt idx="55">
                  <c:v>18212</c:v>
                </c:pt>
                <c:pt idx="56">
                  <c:v>18232</c:v>
                </c:pt>
                <c:pt idx="57">
                  <c:v>18232</c:v>
                </c:pt>
                <c:pt idx="58">
                  <c:v>18510</c:v>
                </c:pt>
                <c:pt idx="59">
                  <c:v>18511</c:v>
                </c:pt>
                <c:pt idx="60">
                  <c:v>18516.5</c:v>
                </c:pt>
                <c:pt idx="61">
                  <c:v>18517.5</c:v>
                </c:pt>
                <c:pt idx="62">
                  <c:v>18518.5</c:v>
                </c:pt>
                <c:pt idx="63">
                  <c:v>18520</c:v>
                </c:pt>
                <c:pt idx="64">
                  <c:v>18523</c:v>
                </c:pt>
                <c:pt idx="65">
                  <c:v>18524</c:v>
                </c:pt>
                <c:pt idx="66">
                  <c:v>18525.5</c:v>
                </c:pt>
                <c:pt idx="67">
                  <c:v>18527.5</c:v>
                </c:pt>
                <c:pt idx="68">
                  <c:v>18541</c:v>
                </c:pt>
                <c:pt idx="69">
                  <c:v>18882</c:v>
                </c:pt>
                <c:pt idx="70">
                  <c:v>18882</c:v>
                </c:pt>
                <c:pt idx="71">
                  <c:v>19208.5</c:v>
                </c:pt>
                <c:pt idx="72">
                  <c:v>19540</c:v>
                </c:pt>
                <c:pt idx="73">
                  <c:v>19555</c:v>
                </c:pt>
                <c:pt idx="74">
                  <c:v>20176.5</c:v>
                </c:pt>
                <c:pt idx="75">
                  <c:v>20232</c:v>
                </c:pt>
                <c:pt idx="76">
                  <c:v>20516.5</c:v>
                </c:pt>
                <c:pt idx="77">
                  <c:v>20907.5</c:v>
                </c:pt>
                <c:pt idx="78">
                  <c:v>20907.5</c:v>
                </c:pt>
                <c:pt idx="79">
                  <c:v>21232</c:v>
                </c:pt>
                <c:pt idx="80">
                  <c:v>21531.5</c:v>
                </c:pt>
                <c:pt idx="81">
                  <c:v>22199</c:v>
                </c:pt>
                <c:pt idx="82">
                  <c:v>22505</c:v>
                </c:pt>
                <c:pt idx="83">
                  <c:v>22505</c:v>
                </c:pt>
                <c:pt idx="84">
                  <c:v>22509</c:v>
                </c:pt>
                <c:pt idx="85">
                  <c:v>22522</c:v>
                </c:pt>
                <c:pt idx="86">
                  <c:v>22531</c:v>
                </c:pt>
                <c:pt idx="87">
                  <c:v>22536</c:v>
                </c:pt>
                <c:pt idx="88">
                  <c:v>22564</c:v>
                </c:pt>
                <c:pt idx="89">
                  <c:v>22835</c:v>
                </c:pt>
                <c:pt idx="90">
                  <c:v>22856</c:v>
                </c:pt>
                <c:pt idx="91">
                  <c:v>22863</c:v>
                </c:pt>
                <c:pt idx="92">
                  <c:v>22877</c:v>
                </c:pt>
                <c:pt idx="93">
                  <c:v>22878</c:v>
                </c:pt>
                <c:pt idx="94">
                  <c:v>22881</c:v>
                </c:pt>
                <c:pt idx="95">
                  <c:v>22888</c:v>
                </c:pt>
                <c:pt idx="96">
                  <c:v>22897</c:v>
                </c:pt>
                <c:pt idx="97">
                  <c:v>22898</c:v>
                </c:pt>
                <c:pt idx="98">
                  <c:v>22940</c:v>
                </c:pt>
                <c:pt idx="99">
                  <c:v>23134</c:v>
                </c:pt>
                <c:pt idx="100">
                  <c:v>23154</c:v>
                </c:pt>
                <c:pt idx="101">
                  <c:v>23155</c:v>
                </c:pt>
                <c:pt idx="102">
                  <c:v>23161</c:v>
                </c:pt>
                <c:pt idx="103">
                  <c:v>23183.5</c:v>
                </c:pt>
                <c:pt idx="104">
                  <c:v>23187.5</c:v>
                </c:pt>
                <c:pt idx="105">
                  <c:v>23197.5</c:v>
                </c:pt>
                <c:pt idx="106">
                  <c:v>23203</c:v>
                </c:pt>
                <c:pt idx="107">
                  <c:v>23208</c:v>
                </c:pt>
                <c:pt idx="108">
                  <c:v>23239.5</c:v>
                </c:pt>
                <c:pt idx="109">
                  <c:v>23506</c:v>
                </c:pt>
                <c:pt idx="110">
                  <c:v>23578</c:v>
                </c:pt>
                <c:pt idx="111">
                  <c:v>23825</c:v>
                </c:pt>
                <c:pt idx="112">
                  <c:v>23835</c:v>
                </c:pt>
                <c:pt idx="113">
                  <c:v>23846</c:v>
                </c:pt>
                <c:pt idx="114">
                  <c:v>23849</c:v>
                </c:pt>
                <c:pt idx="115">
                  <c:v>23873</c:v>
                </c:pt>
                <c:pt idx="116">
                  <c:v>23880</c:v>
                </c:pt>
                <c:pt idx="117">
                  <c:v>23901</c:v>
                </c:pt>
                <c:pt idx="118">
                  <c:v>23906</c:v>
                </c:pt>
                <c:pt idx="119">
                  <c:v>24145</c:v>
                </c:pt>
                <c:pt idx="120">
                  <c:v>24154</c:v>
                </c:pt>
                <c:pt idx="121">
                  <c:v>24155</c:v>
                </c:pt>
                <c:pt idx="122">
                  <c:v>24475</c:v>
                </c:pt>
                <c:pt idx="123">
                  <c:v>24479.5</c:v>
                </c:pt>
                <c:pt idx="124">
                  <c:v>24490.5</c:v>
                </c:pt>
                <c:pt idx="125">
                  <c:v>24500.5</c:v>
                </c:pt>
                <c:pt idx="126">
                  <c:v>24553</c:v>
                </c:pt>
                <c:pt idx="127">
                  <c:v>24815</c:v>
                </c:pt>
                <c:pt idx="128">
                  <c:v>24836</c:v>
                </c:pt>
                <c:pt idx="129">
                  <c:v>24860.5</c:v>
                </c:pt>
                <c:pt idx="130">
                  <c:v>24870</c:v>
                </c:pt>
                <c:pt idx="131">
                  <c:v>24871</c:v>
                </c:pt>
                <c:pt idx="132">
                  <c:v>24884</c:v>
                </c:pt>
                <c:pt idx="133">
                  <c:v>24891</c:v>
                </c:pt>
                <c:pt idx="134">
                  <c:v>24894.5</c:v>
                </c:pt>
                <c:pt idx="135">
                  <c:v>24906.5</c:v>
                </c:pt>
                <c:pt idx="136">
                  <c:v>25180</c:v>
                </c:pt>
                <c:pt idx="137">
                  <c:v>25192</c:v>
                </c:pt>
                <c:pt idx="138">
                  <c:v>25196</c:v>
                </c:pt>
                <c:pt idx="139">
                  <c:v>25505</c:v>
                </c:pt>
                <c:pt idx="140">
                  <c:v>25565.5</c:v>
                </c:pt>
                <c:pt idx="141">
                  <c:v>25582</c:v>
                </c:pt>
                <c:pt idx="142">
                  <c:v>25832</c:v>
                </c:pt>
                <c:pt idx="143">
                  <c:v>26221.5</c:v>
                </c:pt>
                <c:pt idx="144">
                  <c:v>26221.5</c:v>
                </c:pt>
                <c:pt idx="145">
                  <c:v>26221.5</c:v>
                </c:pt>
                <c:pt idx="146">
                  <c:v>26236.5</c:v>
                </c:pt>
                <c:pt idx="147">
                  <c:v>26255</c:v>
                </c:pt>
                <c:pt idx="148">
                  <c:v>26499.5</c:v>
                </c:pt>
                <c:pt idx="149">
                  <c:v>26554.5</c:v>
                </c:pt>
                <c:pt idx="150">
                  <c:v>26574</c:v>
                </c:pt>
                <c:pt idx="151">
                  <c:v>26574</c:v>
                </c:pt>
                <c:pt idx="152">
                  <c:v>26585</c:v>
                </c:pt>
                <c:pt idx="153">
                  <c:v>26813</c:v>
                </c:pt>
                <c:pt idx="154">
                  <c:v>26850.5</c:v>
                </c:pt>
                <c:pt idx="155">
                  <c:v>26883</c:v>
                </c:pt>
                <c:pt idx="156">
                  <c:v>27216.5</c:v>
                </c:pt>
                <c:pt idx="157">
                  <c:v>27244</c:v>
                </c:pt>
                <c:pt idx="158">
                  <c:v>27595</c:v>
                </c:pt>
                <c:pt idx="159">
                  <c:v>27903</c:v>
                </c:pt>
                <c:pt idx="160">
                  <c:v>28254</c:v>
                </c:pt>
                <c:pt idx="161">
                  <c:v>27870.5</c:v>
                </c:pt>
                <c:pt idx="162">
                  <c:v>28605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49">
                  <c:v>0.20646064999891678</c:v>
                </c:pt>
                <c:pt idx="124">
                  <c:v>-3.1462850005482323E-2</c:v>
                </c:pt>
                <c:pt idx="125">
                  <c:v>-2.0659850000811275E-2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E7-464E-8C64-407B2126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919200"/>
        <c:axId val="1"/>
      </c:scatterChart>
      <c:valAx>
        <c:axId val="49791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5215759849906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409005628517824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919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056285178236398E-2"/>
          <c:y val="0.92024539877300615"/>
          <c:w val="0.90243902439024393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38100</xdr:colOff>
      <xdr:row>18</xdr:row>
      <xdr:rowOff>19050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AE614734-2CA7-FAD4-2B11-FBEC45654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18</xdr:row>
      <xdr:rowOff>28575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6A023DF1-D113-DB4A-06A9-561FAF572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60" TargetMode="External"/><Relationship Id="rId18" Type="http://schemas.openxmlformats.org/officeDocument/2006/relationships/hyperlink" Target="http://www.bav-astro.de/sfs/BAVM_link.php?BAVMnr=117" TargetMode="External"/><Relationship Id="rId26" Type="http://schemas.openxmlformats.org/officeDocument/2006/relationships/hyperlink" Target="http://vsolj.cetus-net.org/no42.pdf" TargetMode="External"/><Relationship Id="rId39" Type="http://schemas.openxmlformats.org/officeDocument/2006/relationships/hyperlink" Target="http://www.konkoly.hu/cgi-bin/IBVS?5843" TargetMode="External"/><Relationship Id="rId21" Type="http://schemas.openxmlformats.org/officeDocument/2006/relationships/hyperlink" Target="http://www.bav-astro.de/sfs/BAVM_link.php?BAVMnr=154" TargetMode="External"/><Relationship Id="rId34" Type="http://schemas.openxmlformats.org/officeDocument/2006/relationships/hyperlink" Target="http://vsolj.cetus-net.org/no43.pdf" TargetMode="External"/><Relationship Id="rId42" Type="http://schemas.openxmlformats.org/officeDocument/2006/relationships/hyperlink" Target="http://www.konkoly.hu/cgi-bin/IBVS?5843" TargetMode="External"/><Relationship Id="rId47" Type="http://schemas.openxmlformats.org/officeDocument/2006/relationships/hyperlink" Target="http://vsolj.cetus-net.org/no45.pdf" TargetMode="External"/><Relationship Id="rId50" Type="http://schemas.openxmlformats.org/officeDocument/2006/relationships/hyperlink" Target="http://www.konkoly.hu/cgi-bin/IBVS?5897" TargetMode="External"/><Relationship Id="rId55" Type="http://schemas.openxmlformats.org/officeDocument/2006/relationships/hyperlink" Target="http://vsolj.cetus-net.org/no46.pdf" TargetMode="External"/><Relationship Id="rId63" Type="http://schemas.openxmlformats.org/officeDocument/2006/relationships/hyperlink" Target="http://www.konkoly.hu/cgi-bin/IBVS?5943" TargetMode="External"/><Relationship Id="rId68" Type="http://schemas.openxmlformats.org/officeDocument/2006/relationships/hyperlink" Target="http://vsolj.cetus-net.org/vsoljno53.pdf" TargetMode="External"/><Relationship Id="rId76" Type="http://schemas.openxmlformats.org/officeDocument/2006/relationships/hyperlink" Target="http://vsolj.cetus-net.org/vsoljno59.pdf" TargetMode="External"/><Relationship Id="rId7" Type="http://schemas.openxmlformats.org/officeDocument/2006/relationships/hyperlink" Target="http://www.bav-astro.de/sfs/BAVM_link.php?BAVMnr=31" TargetMode="External"/><Relationship Id="rId71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15" TargetMode="External"/><Relationship Id="rId16" Type="http://schemas.openxmlformats.org/officeDocument/2006/relationships/hyperlink" Target="http://www.bav-astro.de/sfs/BAVM_link.php?BAVMnr=99" TargetMode="External"/><Relationship Id="rId29" Type="http://schemas.openxmlformats.org/officeDocument/2006/relationships/hyperlink" Target="http://vsolj.cetus-net.org/no43.pdf" TargetMode="External"/><Relationship Id="rId11" Type="http://schemas.openxmlformats.org/officeDocument/2006/relationships/hyperlink" Target="http://www.bav-astro.de/sfs/BAVM_link.php?BAVMnr=56" TargetMode="External"/><Relationship Id="rId24" Type="http://schemas.openxmlformats.org/officeDocument/2006/relationships/hyperlink" Target="http://www.bav-astro.de/sfs/BAVM_link.php?BAVMnr=157" TargetMode="External"/><Relationship Id="rId32" Type="http://schemas.openxmlformats.org/officeDocument/2006/relationships/hyperlink" Target="http://vsolj.cetus-net.org/no43.pdf" TargetMode="External"/><Relationship Id="rId37" Type="http://schemas.openxmlformats.org/officeDocument/2006/relationships/hyperlink" Target="http://vsolj.cetus-net.org/no43.pdf" TargetMode="External"/><Relationship Id="rId40" Type="http://schemas.openxmlformats.org/officeDocument/2006/relationships/hyperlink" Target="http://www.bav-astro.de/sfs/BAVM_link.php?BAVMnr=174" TargetMode="External"/><Relationship Id="rId45" Type="http://schemas.openxmlformats.org/officeDocument/2006/relationships/hyperlink" Target="http://vsolj.cetus-net.org/no45.pdf" TargetMode="External"/><Relationship Id="rId53" Type="http://schemas.openxmlformats.org/officeDocument/2006/relationships/hyperlink" Target="http://vsolj.cetus-net.org/no46.pdf" TargetMode="External"/><Relationship Id="rId58" Type="http://schemas.openxmlformats.org/officeDocument/2006/relationships/hyperlink" Target="http://vsolj.cetus-net.org/no48.pdf" TargetMode="External"/><Relationship Id="rId66" Type="http://schemas.openxmlformats.org/officeDocument/2006/relationships/hyperlink" Target="http://www.konkoly.hu/cgi-bin/IBVS?5943" TargetMode="External"/><Relationship Id="rId74" Type="http://schemas.openxmlformats.org/officeDocument/2006/relationships/hyperlink" Target="http://vsolj.cetus-net.org/vsoljno59.pdf" TargetMode="External"/><Relationship Id="rId5" Type="http://schemas.openxmlformats.org/officeDocument/2006/relationships/hyperlink" Target="http://www.konkoly.hu/cgi-bin/IBVS?779" TargetMode="External"/><Relationship Id="rId15" Type="http://schemas.openxmlformats.org/officeDocument/2006/relationships/hyperlink" Target="http://www.bav-astro.de/sfs/BAVM_link.php?BAVMnr=68" TargetMode="External"/><Relationship Id="rId23" Type="http://schemas.openxmlformats.org/officeDocument/2006/relationships/hyperlink" Target="http://vsolj.cetus-net.org/no42.pdf" TargetMode="External"/><Relationship Id="rId28" Type="http://schemas.openxmlformats.org/officeDocument/2006/relationships/hyperlink" Target="http://vsolj.cetus-net.org/no43.pdf" TargetMode="External"/><Relationship Id="rId36" Type="http://schemas.openxmlformats.org/officeDocument/2006/relationships/hyperlink" Target="http://vsolj.cetus-net.org/no43.pdf" TargetMode="External"/><Relationship Id="rId49" Type="http://schemas.openxmlformats.org/officeDocument/2006/relationships/hyperlink" Target="http://vsolj.cetus-net.org/no46.pdf" TargetMode="External"/><Relationship Id="rId57" Type="http://schemas.openxmlformats.org/officeDocument/2006/relationships/hyperlink" Target="http://vsolj.cetus-net.org/no48.pdf" TargetMode="External"/><Relationship Id="rId61" Type="http://schemas.openxmlformats.org/officeDocument/2006/relationships/hyperlink" Target="http://vsolj.cetus-net.org/vsoljno50.pdf" TargetMode="External"/><Relationship Id="rId10" Type="http://schemas.openxmlformats.org/officeDocument/2006/relationships/hyperlink" Target="http://www.konkoly.hu/cgi-bin/IBVS?4263" TargetMode="External"/><Relationship Id="rId19" Type="http://schemas.openxmlformats.org/officeDocument/2006/relationships/hyperlink" Target="http://www.bav-astro.de/sfs/BAVM_link.php?BAVMnr=122" TargetMode="External"/><Relationship Id="rId31" Type="http://schemas.openxmlformats.org/officeDocument/2006/relationships/hyperlink" Target="http://www.bav-astro.de/sfs/BAVM_link.php?BAVMnr=171" TargetMode="External"/><Relationship Id="rId44" Type="http://schemas.openxmlformats.org/officeDocument/2006/relationships/hyperlink" Target="http://vsolj.cetus-net.org/no44.pdf" TargetMode="External"/><Relationship Id="rId52" Type="http://schemas.openxmlformats.org/officeDocument/2006/relationships/hyperlink" Target="http://var.astro.cz/oejv/issues/oejv0074.pdf" TargetMode="External"/><Relationship Id="rId60" Type="http://schemas.openxmlformats.org/officeDocument/2006/relationships/hyperlink" Target="http://vsolj.cetus-net.org/vsoljno50.pdf" TargetMode="External"/><Relationship Id="rId65" Type="http://schemas.openxmlformats.org/officeDocument/2006/relationships/hyperlink" Target="http://www.konkoly.hu/cgi-bin/IBVS?5943" TargetMode="External"/><Relationship Id="rId73" Type="http://schemas.openxmlformats.org/officeDocument/2006/relationships/hyperlink" Target="http://vsolj.cetus-net.org/vsoljno59.pdf" TargetMode="External"/><Relationship Id="rId4" Type="http://schemas.openxmlformats.org/officeDocument/2006/relationships/hyperlink" Target="http://www.bav-astro.de/sfs/BAVM_link.php?BAVMnr=15" TargetMode="External"/><Relationship Id="rId9" Type="http://schemas.openxmlformats.org/officeDocument/2006/relationships/hyperlink" Target="http://www.bav-astro.de/sfs/BAVM_link.php?BAVMnr=52" TargetMode="External"/><Relationship Id="rId14" Type="http://schemas.openxmlformats.org/officeDocument/2006/relationships/hyperlink" Target="http://www.bav-astro.de/sfs/BAVM_link.php?BAVMnr=60" TargetMode="External"/><Relationship Id="rId22" Type="http://schemas.openxmlformats.org/officeDocument/2006/relationships/hyperlink" Target="http://vsolj.cetus-net.org/no42.pdf" TargetMode="External"/><Relationship Id="rId27" Type="http://schemas.openxmlformats.org/officeDocument/2006/relationships/hyperlink" Target="http://vsolj.cetus-net.org/no42.pdf" TargetMode="External"/><Relationship Id="rId30" Type="http://schemas.openxmlformats.org/officeDocument/2006/relationships/hyperlink" Target="http://vsolj.cetus-net.org/no43.pdf" TargetMode="External"/><Relationship Id="rId35" Type="http://schemas.openxmlformats.org/officeDocument/2006/relationships/hyperlink" Target="http://vsolj.cetus-net.org/no43.pdf" TargetMode="External"/><Relationship Id="rId43" Type="http://schemas.openxmlformats.org/officeDocument/2006/relationships/hyperlink" Target="http://www.konkoly.hu/cgi-bin/IBVS?5843" TargetMode="External"/><Relationship Id="rId48" Type="http://schemas.openxmlformats.org/officeDocument/2006/relationships/hyperlink" Target="http://vsolj.cetus-net.org/no45.pdf" TargetMode="External"/><Relationship Id="rId56" Type="http://schemas.openxmlformats.org/officeDocument/2006/relationships/hyperlink" Target="http://vsolj.cetus-net.org/no48.pdf" TargetMode="External"/><Relationship Id="rId64" Type="http://schemas.openxmlformats.org/officeDocument/2006/relationships/hyperlink" Target="http://www.konkoly.hu/cgi-bin/IBVS?5943" TargetMode="External"/><Relationship Id="rId69" Type="http://schemas.openxmlformats.org/officeDocument/2006/relationships/hyperlink" Target="http://vsolj.cetus-net.org/vsoljno53.pdf" TargetMode="External"/><Relationship Id="rId77" Type="http://schemas.openxmlformats.org/officeDocument/2006/relationships/hyperlink" Target="http://www.bav-astro.de/sfs/BAVM_link.php?BAVMnr=239" TargetMode="External"/><Relationship Id="rId8" Type="http://schemas.openxmlformats.org/officeDocument/2006/relationships/hyperlink" Target="http://www.konkoly.hu/cgi-bin/IBVS?3760" TargetMode="External"/><Relationship Id="rId51" Type="http://schemas.openxmlformats.org/officeDocument/2006/relationships/hyperlink" Target="http://www.bav-astro.de/sfs/BAVM_link.php?BAVMnr=186" TargetMode="External"/><Relationship Id="rId72" Type="http://schemas.openxmlformats.org/officeDocument/2006/relationships/hyperlink" Target="http://vsolj.cetus-net.org/vsoljno59.pdf" TargetMode="External"/><Relationship Id="rId3" Type="http://schemas.openxmlformats.org/officeDocument/2006/relationships/hyperlink" Target="http://www.bav-astro.de/sfs/BAVM_link.php?BAVMnr=15" TargetMode="External"/><Relationship Id="rId12" Type="http://schemas.openxmlformats.org/officeDocument/2006/relationships/hyperlink" Target="http://www.bav-astro.de/sfs/BAVM_link.php?BAVMnr=59" TargetMode="External"/><Relationship Id="rId17" Type="http://schemas.openxmlformats.org/officeDocument/2006/relationships/hyperlink" Target="http://www.bav-astro.de/sfs/BAVM_link.php?BAVMnr=113" TargetMode="External"/><Relationship Id="rId25" Type="http://schemas.openxmlformats.org/officeDocument/2006/relationships/hyperlink" Target="http://www.konkoly.hu/cgi-bin/IBVS?5583" TargetMode="External"/><Relationship Id="rId33" Type="http://schemas.openxmlformats.org/officeDocument/2006/relationships/hyperlink" Target="http://vsolj.cetus-net.org/no43.pdf" TargetMode="External"/><Relationship Id="rId38" Type="http://schemas.openxmlformats.org/officeDocument/2006/relationships/hyperlink" Target="http://vsolj.cetus-net.org/no43.pdf" TargetMode="External"/><Relationship Id="rId46" Type="http://schemas.openxmlformats.org/officeDocument/2006/relationships/hyperlink" Target="http://vsolj.cetus-net.org/no45.pdf" TargetMode="External"/><Relationship Id="rId59" Type="http://schemas.openxmlformats.org/officeDocument/2006/relationships/hyperlink" Target="http://vsolj.cetus-net.org/no48.pdf" TargetMode="External"/><Relationship Id="rId67" Type="http://schemas.openxmlformats.org/officeDocument/2006/relationships/hyperlink" Target="http://www.konkoly.hu/cgi-bin/IBVS?5943" TargetMode="External"/><Relationship Id="rId20" Type="http://schemas.openxmlformats.org/officeDocument/2006/relationships/hyperlink" Target="http://vsolj.cetus-net.org/no38.pdf" TargetMode="External"/><Relationship Id="rId41" Type="http://schemas.openxmlformats.org/officeDocument/2006/relationships/hyperlink" Target="http://www.konkoly.hu/cgi-bin/IBVS?5843" TargetMode="External"/><Relationship Id="rId54" Type="http://schemas.openxmlformats.org/officeDocument/2006/relationships/hyperlink" Target="http://vsolj.cetus-net.org/no46.pdf" TargetMode="External"/><Relationship Id="rId62" Type="http://schemas.openxmlformats.org/officeDocument/2006/relationships/hyperlink" Target="http://vsolj.cetus-net.org/vsoljno51.pdf" TargetMode="External"/><Relationship Id="rId70" Type="http://schemas.openxmlformats.org/officeDocument/2006/relationships/hyperlink" Target="http://vsolj.cetus-net.org/vsoljno53.pdf" TargetMode="External"/><Relationship Id="rId75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bav-astro.de/sfs/BAVM_link.php?BAVMnr=15" TargetMode="External"/><Relationship Id="rId6" Type="http://schemas.openxmlformats.org/officeDocument/2006/relationships/hyperlink" Target="http://www.bav-astro.de/sfs/BAVM_link.php?BAVMnr=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5"/>
  <sheetViews>
    <sheetView tabSelected="1" workbookViewId="0">
      <pane xSplit="14" ySplit="22" topLeftCell="O176" activePane="bottomRight" state="frozen"/>
      <selection pane="topRight" activeCell="O1" sqref="O1"/>
      <selection pane="bottomLeft" activeCell="A23" sqref="A23"/>
      <selection pane="bottomRight" activeCell="A184" sqref="A184:D185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68</v>
      </c>
    </row>
    <row r="2" spans="1:6" x14ac:dyDescent="0.2">
      <c r="A2" t="s">
        <v>27</v>
      </c>
      <c r="B2" s="12" t="s">
        <v>65</v>
      </c>
    </row>
    <row r="4" spans="1:6" ht="14.25" thickTop="1" thickBot="1" x14ac:dyDescent="0.25">
      <c r="A4" s="7" t="s">
        <v>3</v>
      </c>
      <c r="C4" s="3">
        <v>28023.147000000001</v>
      </c>
      <c r="D4" s="4">
        <v>1.0940197</v>
      </c>
    </row>
    <row r="5" spans="1:6" ht="13.5" thickTop="1" x14ac:dyDescent="0.2">
      <c r="A5" s="17" t="s">
        <v>69</v>
      </c>
      <c r="B5" s="18"/>
      <c r="C5" s="19">
        <v>-9.5</v>
      </c>
      <c r="D5" s="18" t="s">
        <v>70</v>
      </c>
    </row>
    <row r="6" spans="1:6" x14ac:dyDescent="0.2">
      <c r="A6" s="7" t="s">
        <v>4</v>
      </c>
    </row>
    <row r="7" spans="1:6" x14ac:dyDescent="0.2">
      <c r="A7" t="s">
        <v>5</v>
      </c>
      <c r="C7">
        <f>+C4</f>
        <v>28023.147000000001</v>
      </c>
    </row>
    <row r="8" spans="1:6" x14ac:dyDescent="0.2">
      <c r="A8" t="s">
        <v>6</v>
      </c>
      <c r="C8">
        <f>+D4</f>
        <v>1.0940197</v>
      </c>
    </row>
    <row r="9" spans="1:6" x14ac:dyDescent="0.2">
      <c r="A9" s="31" t="s">
        <v>75</v>
      </c>
      <c r="B9" s="32">
        <v>150</v>
      </c>
      <c r="C9" s="30" t="str">
        <f>"F"&amp;B9</f>
        <v>F150</v>
      </c>
      <c r="D9" s="10" t="str">
        <f>"G"&amp;B9</f>
        <v>G150</v>
      </c>
    </row>
    <row r="10" spans="1:6" ht="13.5" thickBot="1" x14ac:dyDescent="0.25">
      <c r="A10" s="18"/>
      <c r="B10" s="18"/>
      <c r="C10" s="6" t="s">
        <v>23</v>
      </c>
      <c r="D10" s="6" t="s">
        <v>24</v>
      </c>
      <c r="E10" s="18"/>
    </row>
    <row r="11" spans="1:6" x14ac:dyDescent="0.2">
      <c r="A11" s="18" t="s">
        <v>19</v>
      </c>
      <c r="B11" s="18"/>
      <c r="C11" s="29">
        <f ca="1">INTERCEPT(INDIRECT($D$9):G982,INDIRECT($C$9):F982)</f>
        <v>-3.6759250539802613E-3</v>
      </c>
      <c r="D11" s="5"/>
      <c r="E11" s="18"/>
    </row>
    <row r="12" spans="1:6" x14ac:dyDescent="0.2">
      <c r="A12" s="18" t="s">
        <v>20</v>
      </c>
      <c r="B12" s="18"/>
      <c r="C12" s="29">
        <f ca="1">SLOPE(INDIRECT($D$9):G982,INDIRECT($C$9):F982)</f>
        <v>7.9117990572297692E-7</v>
      </c>
      <c r="D12" s="5"/>
      <c r="E12" s="18"/>
    </row>
    <row r="13" spans="1:6" x14ac:dyDescent="0.2">
      <c r="A13" s="18" t="s">
        <v>22</v>
      </c>
      <c r="B13" s="18"/>
      <c r="C13" s="5" t="s">
        <v>17</v>
      </c>
    </row>
    <row r="14" spans="1:6" x14ac:dyDescent="0.2">
      <c r="A14" s="18"/>
      <c r="B14" s="18"/>
      <c r="C14" s="18"/>
    </row>
    <row r="15" spans="1:6" x14ac:dyDescent="0.2">
      <c r="A15" s="20" t="s">
        <v>21</v>
      </c>
      <c r="B15" s="18"/>
      <c r="C15" s="21">
        <f ca="1">(C7+C11)+(C8+C12)*INT(MAX(F21:F3523))</f>
        <v>59317.599474276154</v>
      </c>
      <c r="E15" s="22" t="s">
        <v>80</v>
      </c>
      <c r="F15" s="19">
        <v>1</v>
      </c>
    </row>
    <row r="16" spans="1:6" x14ac:dyDescent="0.2">
      <c r="A16" s="24" t="s">
        <v>7</v>
      </c>
      <c r="B16" s="18"/>
      <c r="C16" s="25">
        <f ca="1">+C8+C12</f>
        <v>1.0940204911799059</v>
      </c>
      <c r="E16" s="22" t="s">
        <v>71</v>
      </c>
      <c r="F16" s="23">
        <f ca="1">NOW()+15018.5+$C$5/24</f>
        <v>59953.831958796291</v>
      </c>
    </row>
    <row r="17" spans="1:21" ht="13.5" thickBot="1" x14ac:dyDescent="0.25">
      <c r="A17" s="22" t="s">
        <v>67</v>
      </c>
      <c r="B17" s="18"/>
      <c r="C17" s="18">
        <f>COUNT(C21:C2181)</f>
        <v>163</v>
      </c>
      <c r="E17" s="22" t="s">
        <v>81</v>
      </c>
      <c r="F17" s="23">
        <f ca="1">ROUND(2*(F16-$C$7)/$C$8,0)/2+F15</f>
        <v>29187.5</v>
      </c>
    </row>
    <row r="18" spans="1:21" ht="14.25" thickTop="1" thickBot="1" x14ac:dyDescent="0.25">
      <c r="A18" s="24" t="s">
        <v>8</v>
      </c>
      <c r="B18" s="18"/>
      <c r="C18" s="27">
        <f ca="1">+C15</f>
        <v>59317.599474276154</v>
      </c>
      <c r="D18" s="28">
        <f ca="1">+C16</f>
        <v>1.0940204911799059</v>
      </c>
      <c r="E18" s="22" t="s">
        <v>72</v>
      </c>
      <c r="F18" s="10">
        <f ca="1">ROUND(2*(F16-$C$15)/$C$16,0)/2+F15</f>
        <v>582.5</v>
      </c>
    </row>
    <row r="19" spans="1:21" ht="13.5" thickTop="1" x14ac:dyDescent="0.2">
      <c r="E19" s="22" t="s">
        <v>73</v>
      </c>
      <c r="F19" s="26">
        <f ca="1">+$C$15+$C$16*F18-15018.5-$C$5/24</f>
        <v>44936.762243721787</v>
      </c>
    </row>
    <row r="20" spans="1:21" ht="13.5" thickBot="1" x14ac:dyDescent="0.25">
      <c r="A20" s="6" t="s">
        <v>9</v>
      </c>
      <c r="B20" s="6" t="s">
        <v>10</v>
      </c>
      <c r="C20" s="6" t="s">
        <v>11</v>
      </c>
      <c r="D20" s="6" t="s">
        <v>16</v>
      </c>
      <c r="E20" s="6" t="s">
        <v>12</v>
      </c>
      <c r="F20" s="6" t="s">
        <v>13</v>
      </c>
      <c r="G20" s="6" t="s">
        <v>14</v>
      </c>
      <c r="H20" s="9" t="s">
        <v>99</v>
      </c>
      <c r="I20" s="9" t="s">
        <v>84</v>
      </c>
      <c r="J20" s="9" t="s">
        <v>82</v>
      </c>
      <c r="K20" s="9" t="s">
        <v>95</v>
      </c>
      <c r="L20" s="9" t="s">
        <v>28</v>
      </c>
      <c r="M20" s="9" t="s">
        <v>29</v>
      </c>
      <c r="N20" s="9" t="s">
        <v>30</v>
      </c>
      <c r="O20" s="9" t="s">
        <v>26</v>
      </c>
      <c r="P20" s="8" t="s">
        <v>25</v>
      </c>
      <c r="Q20" s="6" t="s">
        <v>18</v>
      </c>
      <c r="U20" s="58" t="s">
        <v>632</v>
      </c>
    </row>
    <row r="21" spans="1:21" x14ac:dyDescent="0.2">
      <c r="A21" s="56" t="s">
        <v>107</v>
      </c>
      <c r="B21" s="57" t="s">
        <v>61</v>
      </c>
      <c r="C21" s="56">
        <v>25647.421999999999</v>
      </c>
      <c r="D21" s="56" t="s">
        <v>84</v>
      </c>
      <c r="E21" s="11">
        <f t="shared" ref="E21:E52" si="0">+(C21-C$7)/C$8</f>
        <v>-2171.5559600983438</v>
      </c>
      <c r="F21">
        <f t="shared" ref="F21:F52" si="1">ROUND(2*E21,0)/2</f>
        <v>-2171.5</v>
      </c>
      <c r="G21">
        <f t="shared" ref="G21:G52" si="2">+C21-(C$7+F21*C$8)</f>
        <v>-6.1221450003358768E-2</v>
      </c>
      <c r="I21">
        <f t="shared" ref="I21:I29" si="3">+G21</f>
        <v>-6.1221450003358768E-2</v>
      </c>
      <c r="O21">
        <f t="shared" ref="O21:O52" ca="1" si="4">+C$11+C$12*F21</f>
        <v>-5.3939722192577061E-3</v>
      </c>
      <c r="Q21" s="2">
        <f t="shared" ref="Q21:Q52" si="5">+C21-15018.5</f>
        <v>10628.921999999999</v>
      </c>
    </row>
    <row r="22" spans="1:21" x14ac:dyDescent="0.2">
      <c r="A22" s="56" t="s">
        <v>107</v>
      </c>
      <c r="B22" s="57" t="s">
        <v>64</v>
      </c>
      <c r="C22" s="56">
        <v>26003.527999999998</v>
      </c>
      <c r="D22" s="56" t="s">
        <v>84</v>
      </c>
      <c r="E22" s="11">
        <f t="shared" si="0"/>
        <v>-1846.0535948301501</v>
      </c>
      <c r="F22">
        <f t="shared" si="1"/>
        <v>-1846</v>
      </c>
      <c r="G22">
        <f t="shared" si="2"/>
        <v>-5.8633800003008218E-2</v>
      </c>
      <c r="I22">
        <f t="shared" si="3"/>
        <v>-5.8633800003008218E-2</v>
      </c>
      <c r="O22">
        <f t="shared" ca="1" si="4"/>
        <v>-5.1364431599448769E-3</v>
      </c>
      <c r="Q22" s="2">
        <f t="shared" si="5"/>
        <v>10985.027999999998</v>
      </c>
    </row>
    <row r="23" spans="1:21" x14ac:dyDescent="0.2">
      <c r="A23" s="56" t="s">
        <v>107</v>
      </c>
      <c r="B23" s="57" t="s">
        <v>64</v>
      </c>
      <c r="C23" s="56">
        <v>26305.478999999999</v>
      </c>
      <c r="D23" s="56" t="s">
        <v>84</v>
      </c>
      <c r="E23" s="11">
        <f t="shared" si="0"/>
        <v>-1570.0521663366769</v>
      </c>
      <c r="F23">
        <f t="shared" si="1"/>
        <v>-1570</v>
      </c>
      <c r="G23">
        <f t="shared" si="2"/>
        <v>-5.7071000002906658E-2</v>
      </c>
      <c r="I23">
        <f t="shared" si="3"/>
        <v>-5.7071000002906658E-2</v>
      </c>
      <c r="O23">
        <f t="shared" ca="1" si="4"/>
        <v>-4.9180775059653355E-3</v>
      </c>
      <c r="Q23" s="2">
        <f t="shared" si="5"/>
        <v>11286.978999999999</v>
      </c>
    </row>
    <row r="24" spans="1:21" x14ac:dyDescent="0.2">
      <c r="A24" s="56" t="s">
        <v>107</v>
      </c>
      <c r="B24" s="57" t="s">
        <v>61</v>
      </c>
      <c r="C24" s="56">
        <v>26414.341</v>
      </c>
      <c r="D24" s="56" t="s">
        <v>84</v>
      </c>
      <c r="E24" s="11">
        <f t="shared" si="0"/>
        <v>-1470.5457314891135</v>
      </c>
      <c r="F24">
        <f t="shared" si="1"/>
        <v>-1470.5</v>
      </c>
      <c r="G24">
        <f t="shared" si="2"/>
        <v>-5.003114999999525E-2</v>
      </c>
      <c r="I24">
        <f t="shared" si="3"/>
        <v>-5.003114999999525E-2</v>
      </c>
      <c r="O24">
        <f t="shared" ca="1" si="4"/>
        <v>-4.8393551053458987E-3</v>
      </c>
      <c r="Q24" s="2">
        <f t="shared" si="5"/>
        <v>11395.841</v>
      </c>
    </row>
    <row r="25" spans="1:21" x14ac:dyDescent="0.2">
      <c r="A25" s="56" t="s">
        <v>107</v>
      </c>
      <c r="B25" s="57" t="s">
        <v>64</v>
      </c>
      <c r="C25" s="56">
        <v>26421.382000000001</v>
      </c>
      <c r="D25" s="56" t="s">
        <v>84</v>
      </c>
      <c r="E25" s="11">
        <f t="shared" si="0"/>
        <v>-1464.1098327571244</v>
      </c>
      <c r="F25">
        <f t="shared" si="1"/>
        <v>-1464</v>
      </c>
      <c r="G25">
        <f t="shared" si="2"/>
        <v>-0.12015919999976177</v>
      </c>
      <c r="I25">
        <f t="shared" si="3"/>
        <v>-0.12015919999976177</v>
      </c>
      <c r="O25">
        <f t="shared" ca="1" si="4"/>
        <v>-4.8342124359586998E-3</v>
      </c>
      <c r="Q25" s="2">
        <f t="shared" si="5"/>
        <v>11402.882000000001</v>
      </c>
    </row>
    <row r="26" spans="1:21" x14ac:dyDescent="0.2">
      <c r="A26" s="56" t="s">
        <v>107</v>
      </c>
      <c r="B26" s="57" t="s">
        <v>64</v>
      </c>
      <c r="C26" s="56">
        <v>26735.414000000001</v>
      </c>
      <c r="D26" s="56" t="s">
        <v>84</v>
      </c>
      <c r="E26" s="11">
        <f t="shared" si="0"/>
        <v>-1177.0656415053588</v>
      </c>
      <c r="F26">
        <f t="shared" si="1"/>
        <v>-1177</v>
      </c>
      <c r="G26">
        <f t="shared" si="2"/>
        <v>-7.1813099999417318E-2</v>
      </c>
      <c r="I26">
        <f t="shared" si="3"/>
        <v>-7.1813099999417318E-2</v>
      </c>
      <c r="O26">
        <f t="shared" ca="1" si="4"/>
        <v>-4.6071438030162049E-3</v>
      </c>
      <c r="Q26" s="2">
        <f t="shared" si="5"/>
        <v>11716.914000000001</v>
      </c>
    </row>
    <row r="27" spans="1:21" x14ac:dyDescent="0.2">
      <c r="A27" s="56" t="s">
        <v>107</v>
      </c>
      <c r="B27" s="57" t="s">
        <v>64</v>
      </c>
      <c r="C27" s="56">
        <v>26770.501</v>
      </c>
      <c r="D27" s="56" t="s">
        <v>84</v>
      </c>
      <c r="E27" s="11">
        <f t="shared" si="0"/>
        <v>-1144.9940069634949</v>
      </c>
      <c r="F27">
        <f t="shared" si="1"/>
        <v>-1145</v>
      </c>
      <c r="G27">
        <f t="shared" si="2"/>
        <v>6.5565000004426111E-3</v>
      </c>
      <c r="I27">
        <f t="shared" si="3"/>
        <v>6.5565000004426111E-3</v>
      </c>
      <c r="O27">
        <f t="shared" ca="1" si="4"/>
        <v>-4.5818260460330695E-3</v>
      </c>
      <c r="Q27" s="2">
        <f t="shared" si="5"/>
        <v>11752.001</v>
      </c>
    </row>
    <row r="28" spans="1:21" x14ac:dyDescent="0.2">
      <c r="A28" s="56" t="s">
        <v>107</v>
      </c>
      <c r="B28" s="57" t="s">
        <v>64</v>
      </c>
      <c r="C28" s="56">
        <v>26981.606</v>
      </c>
      <c r="D28" s="56" t="s">
        <v>84</v>
      </c>
      <c r="E28" s="11">
        <f t="shared" si="0"/>
        <v>-952.03130254418727</v>
      </c>
      <c r="F28">
        <f t="shared" si="1"/>
        <v>-952</v>
      </c>
      <c r="G28">
        <f t="shared" si="2"/>
        <v>-3.4245599999849219E-2</v>
      </c>
      <c r="I28">
        <f t="shared" si="3"/>
        <v>-3.4245599999849219E-2</v>
      </c>
      <c r="O28">
        <f t="shared" ca="1" si="4"/>
        <v>-4.4291283242285356E-3</v>
      </c>
      <c r="Q28" s="2">
        <f t="shared" si="5"/>
        <v>11963.106</v>
      </c>
    </row>
    <row r="29" spans="1:21" x14ac:dyDescent="0.2">
      <c r="A29" s="56" t="s">
        <v>134</v>
      </c>
      <c r="B29" s="57" t="s">
        <v>64</v>
      </c>
      <c r="C29" s="56">
        <v>27895.152999999998</v>
      </c>
      <c r="D29" s="56" t="s">
        <v>84</v>
      </c>
      <c r="E29" s="11">
        <f t="shared" si="0"/>
        <v>-116.99423694107374</v>
      </c>
      <c r="F29">
        <f t="shared" si="1"/>
        <v>-117</v>
      </c>
      <c r="G29">
        <f t="shared" si="2"/>
        <v>6.3048999982129317E-3</v>
      </c>
      <c r="I29">
        <f t="shared" si="3"/>
        <v>6.3048999982129317E-3</v>
      </c>
      <c r="O29">
        <f t="shared" ca="1" si="4"/>
        <v>-3.7684931029498495E-3</v>
      </c>
      <c r="Q29" s="2">
        <f t="shared" si="5"/>
        <v>12876.652999999998</v>
      </c>
    </row>
    <row r="30" spans="1:21" x14ac:dyDescent="0.2">
      <c r="A30" t="s">
        <v>15</v>
      </c>
      <c r="C30" s="15">
        <v>28023.147000000001</v>
      </c>
      <c r="D30" s="15" t="s">
        <v>17</v>
      </c>
      <c r="E30">
        <f t="shared" si="0"/>
        <v>0</v>
      </c>
      <c r="F30">
        <f t="shared" si="1"/>
        <v>0</v>
      </c>
      <c r="G30">
        <f t="shared" si="2"/>
        <v>0</v>
      </c>
      <c r="H30">
        <f>+G30</f>
        <v>0</v>
      </c>
      <c r="O30">
        <f t="shared" ca="1" si="4"/>
        <v>-3.6759250539802613E-3</v>
      </c>
      <c r="Q30" s="2">
        <f t="shared" si="5"/>
        <v>13004.647000000001</v>
      </c>
    </row>
    <row r="31" spans="1:21" x14ac:dyDescent="0.2">
      <c r="A31" s="56" t="s">
        <v>138</v>
      </c>
      <c r="B31" s="57" t="s">
        <v>64</v>
      </c>
      <c r="C31" s="56">
        <v>28023.156999999999</v>
      </c>
      <c r="D31" s="56" t="s">
        <v>84</v>
      </c>
      <c r="E31" s="11">
        <f t="shared" si="0"/>
        <v>9.140603225334323E-3</v>
      </c>
      <c r="F31">
        <f t="shared" si="1"/>
        <v>0</v>
      </c>
      <c r="G31">
        <f t="shared" si="2"/>
        <v>9.9999999983992893E-3</v>
      </c>
      <c r="I31">
        <f>+G31</f>
        <v>9.9999999983992893E-3</v>
      </c>
      <c r="O31">
        <f t="shared" ca="1" si="4"/>
        <v>-3.6759250539802613E-3</v>
      </c>
      <c r="Q31" s="2">
        <f t="shared" si="5"/>
        <v>13004.656999999999</v>
      </c>
    </row>
    <row r="32" spans="1:21" x14ac:dyDescent="0.2">
      <c r="A32" s="10" t="s">
        <v>62</v>
      </c>
      <c r="C32" s="16">
        <v>28023.694</v>
      </c>
      <c r="D32" s="15"/>
      <c r="E32">
        <f t="shared" si="0"/>
        <v>0.49999099650459788</v>
      </c>
      <c r="F32">
        <f t="shared" si="1"/>
        <v>0.5</v>
      </c>
      <c r="G32">
        <f t="shared" si="2"/>
        <v>-9.8500022431835532E-6</v>
      </c>
      <c r="H32">
        <f>+G32</f>
        <v>-9.8500022431835532E-6</v>
      </c>
      <c r="O32">
        <f t="shared" ca="1" si="4"/>
        <v>-3.6755294640273997E-3</v>
      </c>
      <c r="Q32" s="2">
        <f t="shared" si="5"/>
        <v>13005.194</v>
      </c>
    </row>
    <row r="33" spans="1:17" x14ac:dyDescent="0.2">
      <c r="A33" s="56" t="s">
        <v>143</v>
      </c>
      <c r="B33" s="57" t="s">
        <v>64</v>
      </c>
      <c r="C33" s="56">
        <v>28922.404999999999</v>
      </c>
      <c r="D33" s="56" t="s">
        <v>84</v>
      </c>
      <c r="E33" s="11">
        <f t="shared" si="0"/>
        <v>821.97605765234209</v>
      </c>
      <c r="F33">
        <f t="shared" si="1"/>
        <v>822</v>
      </c>
      <c r="G33">
        <f t="shared" si="2"/>
        <v>-2.6193400000920519E-2</v>
      </c>
      <c r="I33">
        <f t="shared" ref="I33:I52" si="6">+G33</f>
        <v>-2.6193400000920519E-2</v>
      </c>
      <c r="O33">
        <f t="shared" ca="1" si="4"/>
        <v>-3.025575171475974E-3</v>
      </c>
      <c r="Q33" s="2">
        <f t="shared" si="5"/>
        <v>13903.904999999999</v>
      </c>
    </row>
    <row r="34" spans="1:17" x14ac:dyDescent="0.2">
      <c r="A34" s="56" t="s">
        <v>143</v>
      </c>
      <c r="B34" s="57" t="s">
        <v>64</v>
      </c>
      <c r="C34" s="56">
        <v>28934.444</v>
      </c>
      <c r="D34" s="56" t="s">
        <v>84</v>
      </c>
      <c r="E34" s="11">
        <f t="shared" si="0"/>
        <v>832.98042987708413</v>
      </c>
      <c r="F34">
        <f t="shared" si="1"/>
        <v>833</v>
      </c>
      <c r="G34">
        <f t="shared" si="2"/>
        <v>-2.1410100001958199E-2</v>
      </c>
      <c r="I34">
        <f t="shared" si="6"/>
        <v>-2.1410100001958199E-2</v>
      </c>
      <c r="O34">
        <f t="shared" ca="1" si="4"/>
        <v>-3.0168721925130215E-3</v>
      </c>
      <c r="Q34" s="2">
        <f t="shared" si="5"/>
        <v>13915.944</v>
      </c>
    </row>
    <row r="35" spans="1:17" x14ac:dyDescent="0.2">
      <c r="A35" s="56" t="s">
        <v>143</v>
      </c>
      <c r="B35" s="57" t="s">
        <v>64</v>
      </c>
      <c r="C35" s="56">
        <v>28955.241000000002</v>
      </c>
      <c r="D35" s="56" t="s">
        <v>84</v>
      </c>
      <c r="E35" s="11">
        <f t="shared" si="0"/>
        <v>851.99014240785698</v>
      </c>
      <c r="F35">
        <f t="shared" si="1"/>
        <v>852</v>
      </c>
      <c r="G35">
        <f t="shared" si="2"/>
        <v>-1.0784399997646688E-2</v>
      </c>
      <c r="I35">
        <f t="shared" si="6"/>
        <v>-1.0784399997646688E-2</v>
      </c>
      <c r="O35">
        <f t="shared" ca="1" si="4"/>
        <v>-3.0018397743042848E-3</v>
      </c>
      <c r="Q35" s="2">
        <f t="shared" si="5"/>
        <v>13936.741000000002</v>
      </c>
    </row>
    <row r="36" spans="1:17" x14ac:dyDescent="0.2">
      <c r="A36" s="56" t="s">
        <v>143</v>
      </c>
      <c r="B36" s="57" t="s">
        <v>64</v>
      </c>
      <c r="C36" s="56">
        <v>28956.324000000001</v>
      </c>
      <c r="D36" s="56" t="s">
        <v>84</v>
      </c>
      <c r="E36" s="11">
        <f t="shared" si="0"/>
        <v>852.98006973731799</v>
      </c>
      <c r="F36">
        <f t="shared" si="1"/>
        <v>853</v>
      </c>
      <c r="G36">
        <f t="shared" si="2"/>
        <v>-2.1804100000736071E-2</v>
      </c>
      <c r="I36">
        <f t="shared" si="6"/>
        <v>-2.1804100000736071E-2</v>
      </c>
      <c r="O36">
        <f t="shared" ca="1" si="4"/>
        <v>-3.0010485943985617E-3</v>
      </c>
      <c r="Q36" s="2">
        <f t="shared" si="5"/>
        <v>13937.824000000001</v>
      </c>
    </row>
    <row r="37" spans="1:17" x14ac:dyDescent="0.2">
      <c r="A37" s="56" t="s">
        <v>143</v>
      </c>
      <c r="B37" s="57" t="s">
        <v>64</v>
      </c>
      <c r="C37" s="56">
        <v>28966.187999999998</v>
      </c>
      <c r="D37" s="56" t="s">
        <v>84</v>
      </c>
      <c r="E37" s="11">
        <f t="shared" si="0"/>
        <v>861.99636076022887</v>
      </c>
      <c r="F37">
        <f t="shared" si="1"/>
        <v>862</v>
      </c>
      <c r="G37">
        <f t="shared" si="2"/>
        <v>-3.981400001066504E-3</v>
      </c>
      <c r="I37">
        <f t="shared" si="6"/>
        <v>-3.981400001066504E-3</v>
      </c>
      <c r="O37">
        <f t="shared" ca="1" si="4"/>
        <v>-2.9939279752470554E-3</v>
      </c>
      <c r="Q37" s="2">
        <f t="shared" si="5"/>
        <v>13947.687999999998</v>
      </c>
    </row>
    <row r="38" spans="1:17" x14ac:dyDescent="0.2">
      <c r="A38" s="56" t="s">
        <v>143</v>
      </c>
      <c r="B38" s="57" t="s">
        <v>64</v>
      </c>
      <c r="C38" s="56">
        <v>28967.268</v>
      </c>
      <c r="D38" s="56" t="s">
        <v>84</v>
      </c>
      <c r="E38" s="11">
        <f t="shared" si="0"/>
        <v>862.98354590872464</v>
      </c>
      <c r="F38">
        <f t="shared" si="1"/>
        <v>863</v>
      </c>
      <c r="G38">
        <f t="shared" si="2"/>
        <v>-1.8001100001129089E-2</v>
      </c>
      <c r="I38">
        <f t="shared" si="6"/>
        <v>-1.8001100001129089E-2</v>
      </c>
      <c r="O38">
        <f t="shared" ca="1" si="4"/>
        <v>-2.9931367953413323E-3</v>
      </c>
      <c r="Q38" s="2">
        <f t="shared" si="5"/>
        <v>13948.768</v>
      </c>
    </row>
    <row r="39" spans="1:17" x14ac:dyDescent="0.2">
      <c r="A39" s="56" t="s">
        <v>143</v>
      </c>
      <c r="B39" s="57" t="s">
        <v>64</v>
      </c>
      <c r="C39" s="56">
        <v>28978.222000000002</v>
      </c>
      <c r="D39" s="56" t="s">
        <v>84</v>
      </c>
      <c r="E39" s="11">
        <f t="shared" si="0"/>
        <v>872.99616268336001</v>
      </c>
      <c r="F39">
        <f t="shared" si="1"/>
        <v>873</v>
      </c>
      <c r="G39">
        <f t="shared" si="2"/>
        <v>-4.1980999994848389E-3</v>
      </c>
      <c r="I39">
        <f t="shared" si="6"/>
        <v>-4.1980999994848389E-3</v>
      </c>
      <c r="O39">
        <f t="shared" ca="1" si="4"/>
        <v>-2.9852249962841024E-3</v>
      </c>
      <c r="Q39" s="2">
        <f t="shared" si="5"/>
        <v>13959.722000000002</v>
      </c>
    </row>
    <row r="40" spans="1:17" x14ac:dyDescent="0.2">
      <c r="A40" s="56" t="s">
        <v>143</v>
      </c>
      <c r="B40" s="57" t="s">
        <v>64</v>
      </c>
      <c r="C40" s="56">
        <v>28980.379000000001</v>
      </c>
      <c r="D40" s="56" t="s">
        <v>84</v>
      </c>
      <c r="E40" s="11">
        <f t="shared" si="0"/>
        <v>874.96779079937949</v>
      </c>
      <c r="F40">
        <f t="shared" si="1"/>
        <v>875</v>
      </c>
      <c r="G40">
        <f t="shared" si="2"/>
        <v>-3.5237500000221189E-2</v>
      </c>
      <c r="I40">
        <f t="shared" si="6"/>
        <v>-3.5237500000221189E-2</v>
      </c>
      <c r="O40">
        <f t="shared" ca="1" si="4"/>
        <v>-2.9836426364726566E-3</v>
      </c>
      <c r="Q40" s="2">
        <f t="shared" si="5"/>
        <v>13961.879000000001</v>
      </c>
    </row>
    <row r="41" spans="1:17" x14ac:dyDescent="0.2">
      <c r="A41" s="56" t="s">
        <v>143</v>
      </c>
      <c r="B41" s="57" t="s">
        <v>64</v>
      </c>
      <c r="C41" s="56">
        <v>28981.49</v>
      </c>
      <c r="D41" s="56" t="s">
        <v>84</v>
      </c>
      <c r="E41" s="11">
        <f t="shared" si="0"/>
        <v>875.98331181787739</v>
      </c>
      <c r="F41">
        <f t="shared" si="1"/>
        <v>876</v>
      </c>
      <c r="G41">
        <f t="shared" si="2"/>
        <v>-1.8257199997606222E-2</v>
      </c>
      <c r="I41">
        <f t="shared" si="6"/>
        <v>-1.8257199997606222E-2</v>
      </c>
      <c r="O41">
        <f t="shared" ca="1" si="4"/>
        <v>-2.9828514565669335E-3</v>
      </c>
      <c r="Q41" s="2">
        <f t="shared" si="5"/>
        <v>13962.990000000002</v>
      </c>
    </row>
    <row r="42" spans="1:17" x14ac:dyDescent="0.2">
      <c r="A42" s="56" t="s">
        <v>143</v>
      </c>
      <c r="B42" s="57" t="s">
        <v>64</v>
      </c>
      <c r="C42" s="56">
        <v>28990.271000000001</v>
      </c>
      <c r="D42" s="56" t="s">
        <v>84</v>
      </c>
      <c r="E42" s="11">
        <f t="shared" si="0"/>
        <v>884.00967551132737</v>
      </c>
      <c r="F42">
        <f t="shared" si="1"/>
        <v>884</v>
      </c>
      <c r="G42">
        <f t="shared" si="2"/>
        <v>1.058520000151475E-2</v>
      </c>
      <c r="I42">
        <f t="shared" si="6"/>
        <v>1.058520000151475E-2</v>
      </c>
      <c r="O42">
        <f t="shared" ca="1" si="4"/>
        <v>-2.9765220173211494E-3</v>
      </c>
      <c r="Q42" s="2">
        <f t="shared" si="5"/>
        <v>13971.771000000001</v>
      </c>
    </row>
    <row r="43" spans="1:17" x14ac:dyDescent="0.2">
      <c r="A43" s="56" t="s">
        <v>143</v>
      </c>
      <c r="B43" s="57" t="s">
        <v>64</v>
      </c>
      <c r="C43" s="56">
        <v>28991.312999999998</v>
      </c>
      <c r="D43" s="56" t="s">
        <v>84</v>
      </c>
      <c r="E43" s="11">
        <f t="shared" si="0"/>
        <v>884.96212636755752</v>
      </c>
      <c r="F43">
        <f t="shared" si="1"/>
        <v>885</v>
      </c>
      <c r="G43">
        <f t="shared" si="2"/>
        <v>-4.1434500002651475E-2</v>
      </c>
      <c r="I43">
        <f t="shared" si="6"/>
        <v>-4.1434500002651475E-2</v>
      </c>
      <c r="O43">
        <f t="shared" ca="1" si="4"/>
        <v>-2.9757308374154267E-3</v>
      </c>
      <c r="Q43" s="2">
        <f t="shared" si="5"/>
        <v>13972.812999999998</v>
      </c>
    </row>
    <row r="44" spans="1:17" x14ac:dyDescent="0.2">
      <c r="A44" s="56" t="s">
        <v>143</v>
      </c>
      <c r="B44" s="57" t="s">
        <v>64</v>
      </c>
      <c r="C44" s="56">
        <v>29004.498</v>
      </c>
      <c r="D44" s="56" t="s">
        <v>84</v>
      </c>
      <c r="E44" s="11">
        <f t="shared" si="0"/>
        <v>897.01401172209125</v>
      </c>
      <c r="F44">
        <f t="shared" si="1"/>
        <v>897</v>
      </c>
      <c r="G44">
        <f t="shared" si="2"/>
        <v>1.5329099998780293E-2</v>
      </c>
      <c r="I44">
        <f t="shared" si="6"/>
        <v>1.5329099998780293E-2</v>
      </c>
      <c r="O44">
        <f t="shared" ca="1" si="4"/>
        <v>-2.966236678546751E-3</v>
      </c>
      <c r="Q44" s="2">
        <f t="shared" si="5"/>
        <v>13985.998</v>
      </c>
    </row>
    <row r="45" spans="1:17" x14ac:dyDescent="0.2">
      <c r="A45" s="56" t="s">
        <v>180</v>
      </c>
      <c r="B45" s="57" t="s">
        <v>64</v>
      </c>
      <c r="C45" s="56">
        <v>33319.303</v>
      </c>
      <c r="D45" s="56" t="s">
        <v>84</v>
      </c>
      <c r="E45" s="11">
        <f t="shared" si="0"/>
        <v>4841.0060623222771</v>
      </c>
      <c r="F45">
        <f t="shared" si="1"/>
        <v>4841</v>
      </c>
      <c r="G45">
        <f t="shared" si="2"/>
        <v>6.6322999991825782E-3</v>
      </c>
      <c r="I45">
        <f t="shared" si="6"/>
        <v>6.6322999991825782E-3</v>
      </c>
      <c r="O45">
        <f t="shared" ca="1" si="4"/>
        <v>1.5417686962466981E-4</v>
      </c>
      <c r="Q45" s="2">
        <f t="shared" si="5"/>
        <v>18300.803</v>
      </c>
    </row>
    <row r="46" spans="1:17" x14ac:dyDescent="0.2">
      <c r="A46" s="56" t="s">
        <v>186</v>
      </c>
      <c r="B46" s="57" t="s">
        <v>61</v>
      </c>
      <c r="C46" s="56">
        <v>35164.356</v>
      </c>
      <c r="D46" s="56" t="s">
        <v>84</v>
      </c>
      <c r="E46" s="11">
        <f t="shared" si="0"/>
        <v>6527.4958028635119</v>
      </c>
      <c r="F46">
        <f t="shared" si="1"/>
        <v>6527.5</v>
      </c>
      <c r="G46">
        <f t="shared" si="2"/>
        <v>-4.5917500028735958E-3</v>
      </c>
      <c r="I46">
        <f t="shared" si="6"/>
        <v>-4.5917500028735958E-3</v>
      </c>
      <c r="O46">
        <f t="shared" ca="1" si="4"/>
        <v>1.4885017806264703E-3</v>
      </c>
      <c r="Q46" s="2">
        <f t="shared" si="5"/>
        <v>20145.856</v>
      </c>
    </row>
    <row r="47" spans="1:17" x14ac:dyDescent="0.2">
      <c r="A47" s="56" t="s">
        <v>191</v>
      </c>
      <c r="B47" s="57" t="s">
        <v>64</v>
      </c>
      <c r="C47" s="56">
        <v>36640.735999999997</v>
      </c>
      <c r="D47" s="56" t="s">
        <v>84</v>
      </c>
      <c r="E47" s="11">
        <f t="shared" si="0"/>
        <v>7876.9961820614344</v>
      </c>
      <c r="F47">
        <f t="shared" si="1"/>
        <v>7877</v>
      </c>
      <c r="G47">
        <f t="shared" si="2"/>
        <v>-4.1769000017666258E-3</v>
      </c>
      <c r="I47">
        <f t="shared" si="6"/>
        <v>-4.1769000017666258E-3</v>
      </c>
      <c r="O47">
        <f t="shared" ca="1" si="4"/>
        <v>2.5561990633996279E-3</v>
      </c>
      <c r="Q47" s="2">
        <f t="shared" si="5"/>
        <v>21622.235999999997</v>
      </c>
    </row>
    <row r="48" spans="1:17" x14ac:dyDescent="0.2">
      <c r="A48" s="56" t="s">
        <v>196</v>
      </c>
      <c r="B48" s="57" t="s">
        <v>64</v>
      </c>
      <c r="C48" s="56">
        <v>37323.421999999999</v>
      </c>
      <c r="D48" s="56" t="s">
        <v>84</v>
      </c>
      <c r="E48" s="11">
        <f t="shared" si="0"/>
        <v>8501.0123675103823</v>
      </c>
      <c r="F48">
        <f t="shared" si="1"/>
        <v>8501</v>
      </c>
      <c r="G48">
        <f t="shared" si="2"/>
        <v>1.3530299998819828E-2</v>
      </c>
      <c r="I48">
        <f t="shared" si="6"/>
        <v>1.3530299998819828E-2</v>
      </c>
      <c r="O48">
        <f t="shared" ca="1" si="4"/>
        <v>3.0498953245707656E-3</v>
      </c>
      <c r="Q48" s="2">
        <f t="shared" si="5"/>
        <v>22304.921999999999</v>
      </c>
    </row>
    <row r="49" spans="1:31" x14ac:dyDescent="0.2">
      <c r="A49" s="56" t="s">
        <v>196</v>
      </c>
      <c r="B49" s="57" t="s">
        <v>64</v>
      </c>
      <c r="C49" s="56">
        <v>37323.423000000003</v>
      </c>
      <c r="D49" s="56" t="s">
        <v>84</v>
      </c>
      <c r="E49" s="11">
        <f t="shared" si="0"/>
        <v>8501.0132815707075</v>
      </c>
      <c r="F49">
        <f t="shared" si="1"/>
        <v>8501</v>
      </c>
      <c r="G49">
        <f t="shared" si="2"/>
        <v>1.4530300002661534E-2</v>
      </c>
      <c r="I49">
        <f t="shared" si="6"/>
        <v>1.4530300002661534E-2</v>
      </c>
      <c r="O49">
        <f t="shared" ca="1" si="4"/>
        <v>3.0498953245707656E-3</v>
      </c>
      <c r="Q49" s="2">
        <f t="shared" si="5"/>
        <v>22304.923000000003</v>
      </c>
    </row>
    <row r="50" spans="1:31" x14ac:dyDescent="0.2">
      <c r="A50" s="56" t="s">
        <v>196</v>
      </c>
      <c r="B50" s="57" t="s">
        <v>64</v>
      </c>
      <c r="C50" s="56">
        <v>37323.423999999999</v>
      </c>
      <c r="D50" s="56" t="s">
        <v>84</v>
      </c>
      <c r="E50" s="11">
        <f t="shared" si="0"/>
        <v>8501.0141956310272</v>
      </c>
      <c r="F50">
        <f t="shared" si="1"/>
        <v>8501</v>
      </c>
      <c r="G50">
        <f t="shared" si="2"/>
        <v>1.5530299999227282E-2</v>
      </c>
      <c r="I50">
        <f t="shared" si="6"/>
        <v>1.5530299999227282E-2</v>
      </c>
      <c r="O50">
        <f t="shared" ca="1" si="4"/>
        <v>3.0498953245707656E-3</v>
      </c>
      <c r="Q50" s="2">
        <f t="shared" si="5"/>
        <v>22304.923999999999</v>
      </c>
    </row>
    <row r="51" spans="1:31" x14ac:dyDescent="0.2">
      <c r="A51" s="56" t="s">
        <v>196</v>
      </c>
      <c r="B51" s="57" t="s">
        <v>64</v>
      </c>
      <c r="C51" s="56">
        <v>37346.394</v>
      </c>
      <c r="D51" s="56" t="s">
        <v>84</v>
      </c>
      <c r="E51" s="11">
        <f t="shared" si="0"/>
        <v>8522.0101612429826</v>
      </c>
      <c r="F51">
        <f t="shared" si="1"/>
        <v>8522</v>
      </c>
      <c r="G51">
        <f t="shared" si="2"/>
        <v>1.1116599998786114E-2</v>
      </c>
      <c r="I51">
        <f t="shared" si="6"/>
        <v>1.1116599998786114E-2</v>
      </c>
      <c r="O51">
        <f t="shared" ca="1" si="4"/>
        <v>3.0665101025909485E-3</v>
      </c>
      <c r="Q51" s="2">
        <f t="shared" si="5"/>
        <v>22327.894</v>
      </c>
    </row>
    <row r="52" spans="1:31" x14ac:dyDescent="0.2">
      <c r="A52" t="s">
        <v>32</v>
      </c>
      <c r="B52" s="5"/>
      <c r="C52" s="15">
        <v>41023.357000000004</v>
      </c>
      <c r="D52" s="15"/>
      <c r="E52">
        <f t="shared" si="0"/>
        <v>11882.976147504476</v>
      </c>
      <c r="F52">
        <f t="shared" si="1"/>
        <v>11883</v>
      </c>
      <c r="G52">
        <f t="shared" si="2"/>
        <v>-2.6095099994563498E-2</v>
      </c>
      <c r="I52">
        <f t="shared" si="6"/>
        <v>-2.6095099994563498E-2</v>
      </c>
      <c r="O52">
        <f t="shared" ca="1" si="4"/>
        <v>5.7256657657258729E-3</v>
      </c>
      <c r="Q52" s="2">
        <f t="shared" si="5"/>
        <v>26004.857000000004</v>
      </c>
      <c r="AC52">
        <v>8</v>
      </c>
      <c r="AE52" t="s">
        <v>31</v>
      </c>
    </row>
    <row r="53" spans="1:31" x14ac:dyDescent="0.2">
      <c r="A53" s="14" t="s">
        <v>66</v>
      </c>
      <c r="B53" s="13"/>
      <c r="C53" s="14">
        <v>41395.360000000001</v>
      </c>
      <c r="D53" s="14">
        <v>0.01</v>
      </c>
      <c r="E53">
        <f t="shared" ref="E53:E84" si="7">+(C53-C$7)/C$8</f>
        <v>12223.009329722307</v>
      </c>
      <c r="F53">
        <f t="shared" ref="F53:F84" si="8">ROUND(2*E53,0)/2</f>
        <v>12223</v>
      </c>
      <c r="G53">
        <f t="shared" ref="G53:G69" si="9">+C53-(C$7+F53*C$8)</f>
        <v>1.0206899998593144E-2</v>
      </c>
      <c r="J53">
        <f>+G53</f>
        <v>1.0206899998593144E-2</v>
      </c>
      <c r="O53">
        <f t="shared" ref="O53:O84" ca="1" si="10">+C$11+C$12*F53</f>
        <v>5.994666933671686E-3</v>
      </c>
      <c r="Q53" s="2">
        <f t="shared" ref="Q53:Q84" si="11">+C53-15018.5</f>
        <v>26376.86</v>
      </c>
    </row>
    <row r="54" spans="1:31" x14ac:dyDescent="0.2">
      <c r="A54" s="56" t="s">
        <v>221</v>
      </c>
      <c r="B54" s="57" t="s">
        <v>64</v>
      </c>
      <c r="C54" s="56">
        <v>43190.64</v>
      </c>
      <c r="D54" s="56" t="s">
        <v>84</v>
      </c>
      <c r="E54" s="11">
        <f t="shared" si="7"/>
        <v>13864.003545822801</v>
      </c>
      <c r="F54">
        <f t="shared" si="8"/>
        <v>13864</v>
      </c>
      <c r="G54">
        <f t="shared" si="9"/>
        <v>3.8791999977547675E-3</v>
      </c>
      <c r="I54">
        <f t="shared" ref="I54:I67" si="12">+G54</f>
        <v>3.8791999977547675E-3</v>
      </c>
      <c r="O54">
        <f t="shared" ca="1" si="10"/>
        <v>7.2929931589630903E-3</v>
      </c>
      <c r="Q54" s="2">
        <f t="shared" si="11"/>
        <v>28172.14</v>
      </c>
    </row>
    <row r="55" spans="1:31" x14ac:dyDescent="0.2">
      <c r="A55" s="56" t="s">
        <v>221</v>
      </c>
      <c r="B55" s="57" t="s">
        <v>64</v>
      </c>
      <c r="C55" s="56">
        <v>43190.659</v>
      </c>
      <c r="D55" s="56" t="s">
        <v>84</v>
      </c>
      <c r="E55" s="11">
        <f t="shared" si="7"/>
        <v>13864.020912968934</v>
      </c>
      <c r="F55">
        <f t="shared" si="8"/>
        <v>13864</v>
      </c>
      <c r="G55">
        <f t="shared" si="9"/>
        <v>2.2879199997987598E-2</v>
      </c>
      <c r="I55">
        <f t="shared" si="12"/>
        <v>2.2879199997987598E-2</v>
      </c>
      <c r="O55">
        <f t="shared" ca="1" si="10"/>
        <v>7.2929931589630903E-3</v>
      </c>
      <c r="Q55" s="2">
        <f t="shared" si="11"/>
        <v>28172.159</v>
      </c>
    </row>
    <row r="56" spans="1:31" x14ac:dyDescent="0.2">
      <c r="A56" s="56" t="s">
        <v>228</v>
      </c>
      <c r="B56" s="57" t="s">
        <v>64</v>
      </c>
      <c r="C56" s="56">
        <v>43222.381000000001</v>
      </c>
      <c r="D56" s="56" t="s">
        <v>84</v>
      </c>
      <c r="E56" s="11">
        <f t="shared" si="7"/>
        <v>13893.016734524981</v>
      </c>
      <c r="F56">
        <f t="shared" si="8"/>
        <v>13893</v>
      </c>
      <c r="G56">
        <f t="shared" si="9"/>
        <v>1.8307899998035282E-2</v>
      </c>
      <c r="I56">
        <f t="shared" si="12"/>
        <v>1.8307899998035282E-2</v>
      </c>
      <c r="O56">
        <f t="shared" ca="1" si="10"/>
        <v>7.3159373762290564E-3</v>
      </c>
      <c r="Q56" s="2">
        <f t="shared" si="11"/>
        <v>28203.881000000001</v>
      </c>
    </row>
    <row r="57" spans="1:31" x14ac:dyDescent="0.2">
      <c r="A57" s="56" t="s">
        <v>231</v>
      </c>
      <c r="B57" s="57" t="s">
        <v>64</v>
      </c>
      <c r="C57" s="56">
        <v>43932.406999999999</v>
      </c>
      <c r="D57" s="56" t="s">
        <v>84</v>
      </c>
      <c r="E57" s="11">
        <f t="shared" si="7"/>
        <v>14542.02332919599</v>
      </c>
      <c r="F57">
        <f t="shared" si="8"/>
        <v>14542</v>
      </c>
      <c r="G57">
        <f t="shared" si="9"/>
        <v>2.5522599993564654E-2</v>
      </c>
      <c r="I57">
        <f t="shared" si="12"/>
        <v>2.5522599993564654E-2</v>
      </c>
      <c r="O57">
        <f t="shared" ca="1" si="10"/>
        <v>7.8294131350432686E-3</v>
      </c>
      <c r="Q57" s="2">
        <f t="shared" si="11"/>
        <v>28913.906999999999</v>
      </c>
    </row>
    <row r="58" spans="1:31" x14ac:dyDescent="0.2">
      <c r="A58" s="56" t="s">
        <v>221</v>
      </c>
      <c r="B58" s="57" t="s">
        <v>64</v>
      </c>
      <c r="C58" s="56">
        <v>44238.711000000003</v>
      </c>
      <c r="D58" s="56" t="s">
        <v>84</v>
      </c>
      <c r="E58" s="11">
        <f t="shared" si="7"/>
        <v>14822.00366227409</v>
      </c>
      <c r="F58">
        <f t="shared" si="8"/>
        <v>14822</v>
      </c>
      <c r="G58">
        <f t="shared" si="9"/>
        <v>4.0066000001388602E-3</v>
      </c>
      <c r="I58">
        <f t="shared" si="12"/>
        <v>4.0066000001388602E-3</v>
      </c>
      <c r="O58">
        <f t="shared" ca="1" si="10"/>
        <v>8.0509435086457033E-3</v>
      </c>
      <c r="Q58" s="2">
        <f t="shared" si="11"/>
        <v>29220.211000000003</v>
      </c>
    </row>
    <row r="59" spans="1:31" x14ac:dyDescent="0.2">
      <c r="A59" s="56" t="s">
        <v>221</v>
      </c>
      <c r="B59" s="57" t="s">
        <v>64</v>
      </c>
      <c r="C59" s="56">
        <v>44622.703999999998</v>
      </c>
      <c r="D59" s="56" t="s">
        <v>84</v>
      </c>
      <c r="E59" s="11">
        <f t="shared" si="7"/>
        <v>15172.996427760851</v>
      </c>
      <c r="F59">
        <f t="shared" si="8"/>
        <v>15173</v>
      </c>
      <c r="G59">
        <f t="shared" si="9"/>
        <v>-3.9080999995348975E-3</v>
      </c>
      <c r="I59">
        <f t="shared" si="12"/>
        <v>-3.9080999995348975E-3</v>
      </c>
      <c r="O59">
        <f t="shared" ca="1" si="10"/>
        <v>8.3286476555544681E-3</v>
      </c>
      <c r="Q59" s="2">
        <f t="shared" si="11"/>
        <v>29604.203999999998</v>
      </c>
    </row>
    <row r="60" spans="1:31" x14ac:dyDescent="0.2">
      <c r="A60" s="56" t="s">
        <v>221</v>
      </c>
      <c r="B60" s="57" t="s">
        <v>64</v>
      </c>
      <c r="C60" s="56">
        <v>44622.716</v>
      </c>
      <c r="D60" s="56" t="s">
        <v>84</v>
      </c>
      <c r="E60" s="11">
        <f t="shared" si="7"/>
        <v>15173.007396484723</v>
      </c>
      <c r="F60">
        <f t="shared" si="8"/>
        <v>15173</v>
      </c>
      <c r="G60">
        <f t="shared" si="9"/>
        <v>8.0919000029098243E-3</v>
      </c>
      <c r="I60">
        <f t="shared" si="12"/>
        <v>8.0919000029098243E-3</v>
      </c>
      <c r="O60">
        <f t="shared" ca="1" si="10"/>
        <v>8.3286476555544681E-3</v>
      </c>
      <c r="Q60" s="2">
        <f t="shared" si="11"/>
        <v>29604.216</v>
      </c>
    </row>
    <row r="61" spans="1:31" x14ac:dyDescent="0.2">
      <c r="A61" s="56" t="s">
        <v>245</v>
      </c>
      <c r="B61" s="57" t="s">
        <v>64</v>
      </c>
      <c r="C61" s="56">
        <v>45014.404000000002</v>
      </c>
      <c r="D61" s="56" t="s">
        <v>84</v>
      </c>
      <c r="E61" s="11">
        <f t="shared" si="7"/>
        <v>15531.03385615451</v>
      </c>
      <c r="F61">
        <f t="shared" si="8"/>
        <v>15531</v>
      </c>
      <c r="G61">
        <f t="shared" si="9"/>
        <v>3.7039299997559283E-2</v>
      </c>
      <c r="I61">
        <f t="shared" si="12"/>
        <v>3.7039299997559283E-2</v>
      </c>
      <c r="O61">
        <f t="shared" ca="1" si="10"/>
        <v>8.6118900618032939E-3</v>
      </c>
      <c r="Q61" s="2">
        <f t="shared" si="11"/>
        <v>29995.904000000002</v>
      </c>
    </row>
    <row r="62" spans="1:31" x14ac:dyDescent="0.2">
      <c r="A62" t="s">
        <v>34</v>
      </c>
      <c r="B62" s="5" t="s">
        <v>61</v>
      </c>
      <c r="C62" s="15">
        <v>45055.402999999998</v>
      </c>
      <c r="D62" s="15"/>
      <c r="E62">
        <f t="shared" si="7"/>
        <v>15568.509415324053</v>
      </c>
      <c r="F62">
        <f t="shared" si="8"/>
        <v>15568.5</v>
      </c>
      <c r="G62">
        <f t="shared" si="9"/>
        <v>1.0300549998646602E-2</v>
      </c>
      <c r="I62">
        <f t="shared" si="12"/>
        <v>1.0300549998646602E-2</v>
      </c>
      <c r="O62">
        <f t="shared" ca="1" si="10"/>
        <v>8.6415593082679043E-3</v>
      </c>
      <c r="Q62" s="2">
        <f t="shared" si="11"/>
        <v>30036.902999999998</v>
      </c>
      <c r="AC62">
        <v>15</v>
      </c>
      <c r="AE62" t="s">
        <v>31</v>
      </c>
    </row>
    <row r="63" spans="1:31" x14ac:dyDescent="0.2">
      <c r="A63" t="s">
        <v>36</v>
      </c>
      <c r="B63" s="5" t="s">
        <v>61</v>
      </c>
      <c r="C63" s="15">
        <v>45055.404999999999</v>
      </c>
      <c r="D63" s="15"/>
      <c r="E63">
        <f t="shared" si="7"/>
        <v>15568.5112434447</v>
      </c>
      <c r="F63">
        <f t="shared" si="8"/>
        <v>15568.5</v>
      </c>
      <c r="G63">
        <f t="shared" si="9"/>
        <v>1.2300549999054056E-2</v>
      </c>
      <c r="I63">
        <f t="shared" si="12"/>
        <v>1.2300549999054056E-2</v>
      </c>
      <c r="O63">
        <f t="shared" ca="1" si="10"/>
        <v>8.6415593082679043E-3</v>
      </c>
      <c r="Q63" s="2">
        <f t="shared" si="11"/>
        <v>30036.904999999999</v>
      </c>
      <c r="AA63" t="s">
        <v>35</v>
      </c>
    </row>
    <row r="64" spans="1:31" x14ac:dyDescent="0.2">
      <c r="A64" s="56" t="s">
        <v>221</v>
      </c>
      <c r="B64" s="57" t="s">
        <v>64</v>
      </c>
      <c r="C64" s="56">
        <v>45298.839</v>
      </c>
      <c r="D64" s="56" t="s">
        <v>84</v>
      </c>
      <c r="E64" s="11">
        <f t="shared" si="7"/>
        <v>15791.024604035922</v>
      </c>
      <c r="F64">
        <f t="shared" si="8"/>
        <v>15791</v>
      </c>
      <c r="G64">
        <f t="shared" si="9"/>
        <v>2.6917299997876398E-2</v>
      </c>
      <c r="I64">
        <f t="shared" si="12"/>
        <v>2.6917299997876398E-2</v>
      </c>
      <c r="O64">
        <f t="shared" ca="1" si="10"/>
        <v>8.817596837291268E-3</v>
      </c>
      <c r="Q64" s="2">
        <f t="shared" si="11"/>
        <v>30280.339</v>
      </c>
    </row>
    <row r="65" spans="1:33" x14ac:dyDescent="0.2">
      <c r="A65" t="s">
        <v>40</v>
      </c>
      <c r="B65" s="5" t="s">
        <v>61</v>
      </c>
      <c r="C65" s="15">
        <v>46114.428999999996</v>
      </c>
      <c r="D65" s="15"/>
      <c r="E65">
        <f t="shared" si="7"/>
        <v>16536.523062610293</v>
      </c>
      <c r="F65">
        <f t="shared" si="8"/>
        <v>16536.5</v>
      </c>
      <c r="G65">
        <f t="shared" si="9"/>
        <v>2.5230949999240693E-2</v>
      </c>
      <c r="I65">
        <f t="shared" si="12"/>
        <v>2.5230949999240693E-2</v>
      </c>
      <c r="O65">
        <f t="shared" ca="1" si="10"/>
        <v>9.4074214570077468E-3</v>
      </c>
      <c r="Q65" s="2">
        <f t="shared" si="11"/>
        <v>31095.928999999996</v>
      </c>
      <c r="AA65" t="s">
        <v>38</v>
      </c>
      <c r="AC65">
        <v>16</v>
      </c>
      <c r="AE65" t="s">
        <v>39</v>
      </c>
    </row>
    <row r="66" spans="1:33" x14ac:dyDescent="0.2">
      <c r="A66" t="s">
        <v>40</v>
      </c>
      <c r="B66" s="5" t="s">
        <v>61</v>
      </c>
      <c r="C66" s="15">
        <v>46115.508999999998</v>
      </c>
      <c r="D66" s="15"/>
      <c r="E66">
        <f t="shared" si="7"/>
        <v>16537.51024775879</v>
      </c>
      <c r="F66">
        <f t="shared" si="8"/>
        <v>16537.5</v>
      </c>
      <c r="G66">
        <f t="shared" si="9"/>
        <v>1.1211249999178108E-2</v>
      </c>
      <c r="I66">
        <f t="shared" si="12"/>
        <v>1.1211249999178108E-2</v>
      </c>
      <c r="O66">
        <f t="shared" ca="1" si="10"/>
        <v>9.408212636913469E-3</v>
      </c>
      <c r="Q66" s="2">
        <f t="shared" si="11"/>
        <v>31097.008999999998</v>
      </c>
      <c r="AA66" t="s">
        <v>38</v>
      </c>
      <c r="AC66">
        <v>12</v>
      </c>
      <c r="AE66" t="s">
        <v>39</v>
      </c>
      <c r="AG66" t="s">
        <v>37</v>
      </c>
    </row>
    <row r="67" spans="1:33" x14ac:dyDescent="0.2">
      <c r="A67" s="56" t="s">
        <v>221</v>
      </c>
      <c r="B67" s="57" t="s">
        <v>64</v>
      </c>
      <c r="C67" s="56">
        <v>46122.605000000003</v>
      </c>
      <c r="D67" s="56" t="s">
        <v>84</v>
      </c>
      <c r="E67" s="11">
        <f t="shared" si="7"/>
        <v>16543.996419808529</v>
      </c>
      <c r="F67">
        <f t="shared" si="8"/>
        <v>16544</v>
      </c>
      <c r="G67">
        <f t="shared" si="9"/>
        <v>-3.9168000002973713E-3</v>
      </c>
      <c r="I67">
        <f t="shared" si="12"/>
        <v>-3.9168000002973713E-3</v>
      </c>
      <c r="O67">
        <f t="shared" ca="1" si="10"/>
        <v>9.4133553063006688E-3</v>
      </c>
      <c r="Q67" s="2">
        <f t="shared" si="11"/>
        <v>31104.105000000003</v>
      </c>
      <c r="AG67" t="s">
        <v>37</v>
      </c>
    </row>
    <row r="68" spans="1:33" x14ac:dyDescent="0.2">
      <c r="A68" t="s">
        <v>41</v>
      </c>
      <c r="B68" s="5"/>
      <c r="C68" s="15">
        <v>46446.462</v>
      </c>
      <c r="D68" s="15"/>
      <c r="E68">
        <f t="shared" si="7"/>
        <v>16840.021253730622</v>
      </c>
      <c r="F68">
        <f t="shared" si="8"/>
        <v>16840</v>
      </c>
      <c r="G68">
        <f t="shared" si="9"/>
        <v>2.3251999999047257E-2</v>
      </c>
      <c r="J68">
        <f>+G68</f>
        <v>2.3251999999047257E-2</v>
      </c>
      <c r="O68">
        <f t="shared" ca="1" si="10"/>
        <v>9.64754455839467E-3</v>
      </c>
      <c r="Q68" s="2">
        <f t="shared" si="11"/>
        <v>31427.962</v>
      </c>
      <c r="AA68" t="s">
        <v>35</v>
      </c>
      <c r="AG68" t="s">
        <v>37</v>
      </c>
    </row>
    <row r="69" spans="1:33" x14ac:dyDescent="0.2">
      <c r="A69" t="s">
        <v>41</v>
      </c>
      <c r="B69" s="5" t="s">
        <v>61</v>
      </c>
      <c r="C69" s="15">
        <v>46475.442900000002</v>
      </c>
      <c r="D69" s="15"/>
      <c r="E69">
        <f t="shared" si="7"/>
        <v>16866.511544536173</v>
      </c>
      <c r="F69">
        <f t="shared" si="8"/>
        <v>16866.5</v>
      </c>
      <c r="G69">
        <f t="shared" si="9"/>
        <v>1.2629950004338752E-2</v>
      </c>
      <c r="J69">
        <f>+G69</f>
        <v>1.2629950004338752E-2</v>
      </c>
      <c r="O69">
        <f t="shared" ca="1" si="10"/>
        <v>9.6685108258963287E-3</v>
      </c>
      <c r="Q69" s="2">
        <f t="shared" si="11"/>
        <v>31456.942900000002</v>
      </c>
      <c r="AA69" t="s">
        <v>42</v>
      </c>
      <c r="AG69" t="s">
        <v>37</v>
      </c>
    </row>
    <row r="70" spans="1:33" x14ac:dyDescent="0.2">
      <c r="A70" t="s">
        <v>44</v>
      </c>
      <c r="B70" s="5"/>
      <c r="C70" s="15">
        <v>46879.33</v>
      </c>
      <c r="D70" s="15"/>
      <c r="E70">
        <f t="shared" si="7"/>
        <v>17235.68871748836</v>
      </c>
      <c r="F70">
        <f t="shared" si="8"/>
        <v>17235.5</v>
      </c>
      <c r="O70">
        <f t="shared" ca="1" si="10"/>
        <v>9.9604562111081079E-3</v>
      </c>
      <c r="Q70" s="2">
        <f t="shared" si="11"/>
        <v>31860.83</v>
      </c>
      <c r="U70" s="10">
        <v>0.20646064999891678</v>
      </c>
      <c r="AA70" t="s">
        <v>38</v>
      </c>
      <c r="AC70">
        <v>8</v>
      </c>
      <c r="AE70" t="s">
        <v>43</v>
      </c>
      <c r="AG70" t="s">
        <v>37</v>
      </c>
    </row>
    <row r="71" spans="1:33" x14ac:dyDescent="0.2">
      <c r="A71" s="11" t="s">
        <v>45</v>
      </c>
      <c r="B71" s="33" t="s">
        <v>61</v>
      </c>
      <c r="C71" s="34">
        <v>47208.464999999997</v>
      </c>
      <c r="D71" s="34"/>
      <c r="E71">
        <f t="shared" si="7"/>
        <v>17536.537961793554</v>
      </c>
      <c r="F71">
        <f t="shared" si="8"/>
        <v>17536.5</v>
      </c>
      <c r="G71">
        <f t="shared" ref="G71:G102" si="13">+C71-(C$7+F71*C$8)</f>
        <v>4.1530949994921684E-2</v>
      </c>
      <c r="I71">
        <f>+G71</f>
        <v>4.1530949994921684E-2</v>
      </c>
      <c r="O71">
        <f t="shared" ca="1" si="10"/>
        <v>1.0198601362730724E-2</v>
      </c>
      <c r="Q71" s="2">
        <f t="shared" si="11"/>
        <v>32189.964999999997</v>
      </c>
      <c r="AA71" t="s">
        <v>38</v>
      </c>
      <c r="AC71">
        <v>23</v>
      </c>
      <c r="AE71" t="s">
        <v>39</v>
      </c>
      <c r="AG71" t="s">
        <v>37</v>
      </c>
    </row>
    <row r="72" spans="1:33" x14ac:dyDescent="0.2">
      <c r="A72" s="11" t="s">
        <v>45</v>
      </c>
      <c r="B72" s="33"/>
      <c r="C72" s="34">
        <v>47214.464999999997</v>
      </c>
      <c r="D72" s="34"/>
      <c r="E72">
        <f t="shared" si="7"/>
        <v>17542.02232372963</v>
      </c>
      <c r="F72">
        <f t="shared" si="8"/>
        <v>17542</v>
      </c>
      <c r="G72">
        <f t="shared" si="13"/>
        <v>2.4422599992249161E-2</v>
      </c>
      <c r="I72">
        <f>+G72</f>
        <v>2.4422599992249161E-2</v>
      </c>
      <c r="O72">
        <f t="shared" ca="1" si="10"/>
        <v>1.02029528522122E-2</v>
      </c>
      <c r="Q72" s="2">
        <f t="shared" si="11"/>
        <v>32195.964999999997</v>
      </c>
      <c r="AA72" t="s">
        <v>38</v>
      </c>
      <c r="AC72">
        <v>21</v>
      </c>
      <c r="AE72" t="s">
        <v>39</v>
      </c>
      <c r="AG72" t="s">
        <v>37</v>
      </c>
    </row>
    <row r="73" spans="1:33" x14ac:dyDescent="0.2">
      <c r="A73" s="35" t="s">
        <v>47</v>
      </c>
      <c r="B73" s="36" t="s">
        <v>64</v>
      </c>
      <c r="C73" s="35">
        <v>47540.472999999998</v>
      </c>
      <c r="D73" s="35" t="s">
        <v>82</v>
      </c>
      <c r="E73">
        <f t="shared" si="7"/>
        <v>17840.013301405812</v>
      </c>
      <c r="F73">
        <f t="shared" si="8"/>
        <v>17840</v>
      </c>
      <c r="G73">
        <f t="shared" si="13"/>
        <v>1.4551999993273057E-2</v>
      </c>
      <c r="J73">
        <f>+G73</f>
        <v>1.4551999993273057E-2</v>
      </c>
      <c r="O73">
        <f t="shared" ca="1" si="10"/>
        <v>1.0438724464117647E-2</v>
      </c>
      <c r="Q73" s="2">
        <f t="shared" si="11"/>
        <v>32521.972999999998</v>
      </c>
      <c r="AG73" t="s">
        <v>37</v>
      </c>
    </row>
    <row r="74" spans="1:33" x14ac:dyDescent="0.2">
      <c r="A74" s="56" t="s">
        <v>289</v>
      </c>
      <c r="B74" s="57" t="s">
        <v>64</v>
      </c>
      <c r="C74" s="56">
        <v>47574.391000000003</v>
      </c>
      <c r="D74" s="56" t="s">
        <v>84</v>
      </c>
      <c r="E74" s="11">
        <f t="shared" si="7"/>
        <v>17871.016399430468</v>
      </c>
      <c r="F74">
        <f t="shared" si="8"/>
        <v>17871</v>
      </c>
      <c r="G74">
        <f t="shared" si="13"/>
        <v>1.7941300000529736E-2</v>
      </c>
      <c r="I74">
        <f>+G74</f>
        <v>1.7941300000529736E-2</v>
      </c>
      <c r="O74">
        <f t="shared" ca="1" si="10"/>
        <v>1.0463251041195059E-2</v>
      </c>
      <c r="Q74" s="2">
        <f t="shared" si="11"/>
        <v>32555.891000000003</v>
      </c>
      <c r="AG74" t="s">
        <v>37</v>
      </c>
    </row>
    <row r="75" spans="1:33" x14ac:dyDescent="0.2">
      <c r="A75" s="11" t="s">
        <v>48</v>
      </c>
      <c r="B75" s="33" t="s">
        <v>61</v>
      </c>
      <c r="C75" s="34">
        <v>47592.440300000002</v>
      </c>
      <c r="D75" s="34"/>
      <c r="E75">
        <f t="shared" si="7"/>
        <v>17887.514548412611</v>
      </c>
      <c r="F75">
        <f t="shared" si="8"/>
        <v>17887.5</v>
      </c>
      <c r="G75">
        <f t="shared" si="13"/>
        <v>1.5916250005830079E-2</v>
      </c>
      <c r="J75">
        <f>+G75</f>
        <v>1.5916250005830079E-2</v>
      </c>
      <c r="O75">
        <f t="shared" ca="1" si="10"/>
        <v>1.0476305509639489E-2</v>
      </c>
      <c r="Q75" s="2">
        <f t="shared" si="11"/>
        <v>32573.940300000002</v>
      </c>
      <c r="AA75" t="s">
        <v>35</v>
      </c>
      <c r="AG75" t="s">
        <v>37</v>
      </c>
    </row>
    <row r="76" spans="1:33" x14ac:dyDescent="0.2">
      <c r="A76" s="11" t="s">
        <v>49</v>
      </c>
      <c r="B76" s="33"/>
      <c r="C76" s="34">
        <v>47947.445699999997</v>
      </c>
      <c r="D76" s="34"/>
      <c r="E76">
        <f t="shared" si="7"/>
        <v>18212.010898889657</v>
      </c>
      <c r="F76">
        <f t="shared" si="8"/>
        <v>18212</v>
      </c>
      <c r="G76">
        <f t="shared" si="13"/>
        <v>1.192359999549808E-2</v>
      </c>
      <c r="J76">
        <f>+G76</f>
        <v>1.192359999549808E-2</v>
      </c>
      <c r="O76">
        <f t="shared" ca="1" si="10"/>
        <v>1.0733043389046595E-2</v>
      </c>
      <c r="Q76" s="2">
        <f t="shared" si="11"/>
        <v>32928.945699999997</v>
      </c>
      <c r="AA76" t="s">
        <v>35</v>
      </c>
      <c r="AG76" t="s">
        <v>37</v>
      </c>
    </row>
    <row r="77" spans="1:33" x14ac:dyDescent="0.2">
      <c r="A77" s="11" t="s">
        <v>50</v>
      </c>
      <c r="B77" s="33"/>
      <c r="C77" s="34">
        <v>47969.326999999997</v>
      </c>
      <c r="D77" s="34"/>
      <c r="E77">
        <f t="shared" si="7"/>
        <v>18232.011727028312</v>
      </c>
      <c r="F77">
        <f t="shared" si="8"/>
        <v>18232</v>
      </c>
      <c r="G77">
        <f t="shared" si="13"/>
        <v>1.2829599996621255E-2</v>
      </c>
      <c r="I77">
        <f>+G77</f>
        <v>1.2829599996621255E-2</v>
      </c>
      <c r="O77">
        <f t="shared" ca="1" si="10"/>
        <v>1.0748866987161054E-2</v>
      </c>
      <c r="Q77" s="2">
        <f t="shared" si="11"/>
        <v>32950.826999999997</v>
      </c>
      <c r="AA77" t="s">
        <v>35</v>
      </c>
      <c r="AB77" t="s">
        <v>33</v>
      </c>
      <c r="AC77">
        <v>7</v>
      </c>
      <c r="AE77" t="s">
        <v>31</v>
      </c>
      <c r="AG77" t="s">
        <v>37</v>
      </c>
    </row>
    <row r="78" spans="1:33" x14ac:dyDescent="0.2">
      <c r="A78" s="11" t="s">
        <v>51</v>
      </c>
      <c r="B78" s="33"/>
      <c r="C78" s="34">
        <v>47969.33</v>
      </c>
      <c r="D78" s="34"/>
      <c r="E78">
        <f t="shared" si="7"/>
        <v>18232.014469209284</v>
      </c>
      <c r="F78">
        <f t="shared" si="8"/>
        <v>18232</v>
      </c>
      <c r="G78">
        <f t="shared" si="13"/>
        <v>1.5829600000870414E-2</v>
      </c>
      <c r="I78">
        <f>+G78</f>
        <v>1.5829600000870414E-2</v>
      </c>
      <c r="O78">
        <f t="shared" ca="1" si="10"/>
        <v>1.0748866987161054E-2</v>
      </c>
      <c r="Q78" s="2">
        <f t="shared" si="11"/>
        <v>32950.83</v>
      </c>
      <c r="AA78" t="s">
        <v>38</v>
      </c>
      <c r="AG78" t="s">
        <v>37</v>
      </c>
    </row>
    <row r="79" spans="1:33" x14ac:dyDescent="0.2">
      <c r="A79" s="11" t="s">
        <v>52</v>
      </c>
      <c r="B79" s="33"/>
      <c r="C79" s="34">
        <v>48273.464999999997</v>
      </c>
      <c r="D79" s="34">
        <v>5.0000000000000001E-3</v>
      </c>
      <c r="E79">
        <f t="shared" si="7"/>
        <v>18510.012205447485</v>
      </c>
      <c r="F79">
        <f t="shared" si="8"/>
        <v>18510</v>
      </c>
      <c r="G79">
        <f t="shared" si="13"/>
        <v>1.3352999994822312E-2</v>
      </c>
      <c r="J79">
        <f t="shared" ref="J79:J88" si="14">+G79</f>
        <v>1.3352999994822312E-2</v>
      </c>
      <c r="O79">
        <f t="shared" ca="1" si="10"/>
        <v>1.0968815000952042E-2</v>
      </c>
      <c r="Q79" s="2">
        <f t="shared" si="11"/>
        <v>33254.964999999997</v>
      </c>
      <c r="AA79" t="s">
        <v>35</v>
      </c>
      <c r="AB79" t="s">
        <v>46</v>
      </c>
    </row>
    <row r="80" spans="1:33" x14ac:dyDescent="0.2">
      <c r="A80" s="11" t="s">
        <v>52</v>
      </c>
      <c r="B80" s="33"/>
      <c r="C80" s="34">
        <v>48274.556100000002</v>
      </c>
      <c r="D80" s="34">
        <v>5.9999999999999995E-4</v>
      </c>
      <c r="E80">
        <f t="shared" si="7"/>
        <v>18511.009536665566</v>
      </c>
      <c r="F80">
        <f t="shared" si="8"/>
        <v>18511</v>
      </c>
      <c r="G80">
        <f t="shared" si="13"/>
        <v>1.0433300005388446E-2</v>
      </c>
      <c r="J80">
        <f t="shared" si="14"/>
        <v>1.0433300005388446E-2</v>
      </c>
      <c r="O80">
        <f t="shared" ca="1" si="10"/>
        <v>1.0969606180857764E-2</v>
      </c>
      <c r="Q80" s="2">
        <f t="shared" si="11"/>
        <v>33256.056100000002</v>
      </c>
      <c r="AA80" t="s">
        <v>35</v>
      </c>
      <c r="AB80" t="s">
        <v>46</v>
      </c>
    </row>
    <row r="81" spans="1:33" x14ac:dyDescent="0.2">
      <c r="A81" s="11" t="s">
        <v>52</v>
      </c>
      <c r="B81" s="33" t="s">
        <v>61</v>
      </c>
      <c r="C81" s="34">
        <v>48280.568800000001</v>
      </c>
      <c r="D81" s="34">
        <v>8.3000000000000001E-3</v>
      </c>
      <c r="E81" s="11">
        <f t="shared" si="7"/>
        <v>18516.505507167742</v>
      </c>
      <c r="F81">
        <f t="shared" si="8"/>
        <v>18516.5</v>
      </c>
      <c r="G81">
        <f t="shared" si="13"/>
        <v>6.0249500020290725E-3</v>
      </c>
      <c r="J81">
        <f t="shared" si="14"/>
        <v>6.0249500020290725E-3</v>
      </c>
      <c r="O81">
        <f t="shared" ca="1" si="10"/>
        <v>1.097395767033924E-2</v>
      </c>
      <c r="Q81" s="2">
        <f t="shared" si="11"/>
        <v>33262.068800000001</v>
      </c>
      <c r="AA81" t="s">
        <v>35</v>
      </c>
      <c r="AB81" t="s">
        <v>46</v>
      </c>
    </row>
    <row r="82" spans="1:33" x14ac:dyDescent="0.2">
      <c r="A82" s="11" t="s">
        <v>52</v>
      </c>
      <c r="B82" s="33" t="s">
        <v>61</v>
      </c>
      <c r="C82" s="34">
        <v>48281.6774</v>
      </c>
      <c r="D82" s="34">
        <v>4.4000000000000003E-3</v>
      </c>
      <c r="E82" s="11">
        <f t="shared" si="7"/>
        <v>18517.518834441464</v>
      </c>
      <c r="F82">
        <f t="shared" si="8"/>
        <v>18517.5</v>
      </c>
      <c r="G82">
        <f t="shared" si="13"/>
        <v>2.0605249999789521E-2</v>
      </c>
      <c r="J82">
        <f t="shared" si="14"/>
        <v>2.0605249999789521E-2</v>
      </c>
      <c r="O82">
        <f t="shared" ca="1" si="10"/>
        <v>1.0974748850244964E-2</v>
      </c>
      <c r="Q82" s="2">
        <f t="shared" si="11"/>
        <v>33263.1774</v>
      </c>
      <c r="AA82" t="s">
        <v>35</v>
      </c>
      <c r="AB82" t="s">
        <v>46</v>
      </c>
    </row>
    <row r="83" spans="1:33" x14ac:dyDescent="0.2">
      <c r="A83" s="11" t="s">
        <v>52</v>
      </c>
      <c r="B83" s="33" t="s">
        <v>61</v>
      </c>
      <c r="C83" s="34">
        <v>48282.754399999998</v>
      </c>
      <c r="D83" s="34">
        <v>4.1000000000000003E-3</v>
      </c>
      <c r="E83" s="11">
        <f t="shared" si="7"/>
        <v>18518.503277408985</v>
      </c>
      <c r="F83">
        <f t="shared" si="8"/>
        <v>18518.5</v>
      </c>
      <c r="G83">
        <f t="shared" si="13"/>
        <v>3.585549995477777E-3</v>
      </c>
      <c r="J83">
        <f t="shared" si="14"/>
        <v>3.585549995477777E-3</v>
      </c>
      <c r="O83">
        <f t="shared" ca="1" si="10"/>
        <v>1.0975540030150686E-2</v>
      </c>
      <c r="Q83" s="2">
        <f t="shared" si="11"/>
        <v>33264.254399999998</v>
      </c>
      <c r="AA83" t="s">
        <v>35</v>
      </c>
      <c r="AB83" t="s">
        <v>46</v>
      </c>
    </row>
    <row r="84" spans="1:33" x14ac:dyDescent="0.2">
      <c r="A84" s="11" t="s">
        <v>52</v>
      </c>
      <c r="B84" s="33"/>
      <c r="C84" s="34">
        <v>48284.408000000003</v>
      </c>
      <c r="D84" s="34">
        <v>5.0000000000000001E-3</v>
      </c>
      <c r="E84" s="11">
        <f t="shared" si="7"/>
        <v>18520.014767558576</v>
      </c>
      <c r="F84">
        <f t="shared" si="8"/>
        <v>18520</v>
      </c>
      <c r="G84">
        <f t="shared" si="13"/>
        <v>1.6156000005139504E-2</v>
      </c>
      <c r="J84">
        <f t="shared" si="14"/>
        <v>1.6156000005139504E-2</v>
      </c>
      <c r="O84">
        <f t="shared" ca="1" si="10"/>
        <v>1.0976726800009272E-2</v>
      </c>
      <c r="Q84" s="2">
        <f t="shared" si="11"/>
        <v>33265.908000000003</v>
      </c>
      <c r="AA84" t="s">
        <v>35</v>
      </c>
      <c r="AB84" t="s">
        <v>46</v>
      </c>
    </row>
    <row r="85" spans="1:33" x14ac:dyDescent="0.2">
      <c r="A85" s="11" t="s">
        <v>52</v>
      </c>
      <c r="B85" s="33"/>
      <c r="C85" s="34">
        <v>48287.689599999998</v>
      </c>
      <c r="D85" s="34">
        <v>3.0000000000000001E-3</v>
      </c>
      <c r="E85" s="11">
        <f t="shared" ref="E85:E116" si="15">+(C85-C$7)/C$8</f>
        <v>18523.014347913475</v>
      </c>
      <c r="F85">
        <f t="shared" ref="F85:F116" si="16">ROUND(2*E85,0)/2</f>
        <v>18523</v>
      </c>
      <c r="G85">
        <f t="shared" si="13"/>
        <v>1.5696899994509295E-2</v>
      </c>
      <c r="J85">
        <f t="shared" si="14"/>
        <v>1.5696899994509295E-2</v>
      </c>
      <c r="O85">
        <f t="shared" ref="O85:O116" ca="1" si="17">+C$11+C$12*F85</f>
        <v>1.097910033972644E-2</v>
      </c>
      <c r="Q85" s="2">
        <f t="shared" ref="Q85:Q116" si="18">+C85-15018.5</f>
        <v>33269.189599999998</v>
      </c>
      <c r="AA85" t="s">
        <v>35</v>
      </c>
      <c r="AB85" t="s">
        <v>46</v>
      </c>
    </row>
    <row r="86" spans="1:33" x14ac:dyDescent="0.2">
      <c r="A86" s="11" t="s">
        <v>52</v>
      </c>
      <c r="B86" s="33"/>
      <c r="C86" s="34">
        <v>48288.7719</v>
      </c>
      <c r="D86" s="34">
        <v>2.3E-3</v>
      </c>
      <c r="E86" s="11">
        <f t="shared" si="15"/>
        <v>18524.003635400713</v>
      </c>
      <c r="F86">
        <f t="shared" si="16"/>
        <v>18524</v>
      </c>
      <c r="G86">
        <f t="shared" si="13"/>
        <v>3.9771999945514835E-3</v>
      </c>
      <c r="J86">
        <f t="shared" si="14"/>
        <v>3.9771999945514835E-3</v>
      </c>
      <c r="O86">
        <f t="shared" ca="1" si="17"/>
        <v>1.0979891519632164E-2</v>
      </c>
      <c r="Q86" s="2">
        <f t="shared" si="18"/>
        <v>33270.2719</v>
      </c>
      <c r="AA86" t="s">
        <v>35</v>
      </c>
      <c r="AB86" t="s">
        <v>46</v>
      </c>
    </row>
    <row r="87" spans="1:33" x14ac:dyDescent="0.2">
      <c r="A87" s="11" t="s">
        <v>52</v>
      </c>
      <c r="B87" s="33" t="s">
        <v>61</v>
      </c>
      <c r="C87" s="34">
        <v>48290.415099999998</v>
      </c>
      <c r="D87" s="34">
        <v>1.8E-3</v>
      </c>
      <c r="E87" s="11">
        <f t="shared" si="15"/>
        <v>18525.505619322939</v>
      </c>
      <c r="F87">
        <f t="shared" si="16"/>
        <v>18525.5</v>
      </c>
      <c r="G87">
        <f t="shared" si="13"/>
        <v>6.1476499977288768E-3</v>
      </c>
      <c r="J87">
        <f t="shared" si="14"/>
        <v>6.1476499977288768E-3</v>
      </c>
      <c r="O87">
        <f t="shared" ca="1" si="17"/>
        <v>1.0981078289490747E-2</v>
      </c>
      <c r="Q87" s="2">
        <f t="shared" si="18"/>
        <v>33271.915099999998</v>
      </c>
      <c r="AA87" t="s">
        <v>35</v>
      </c>
      <c r="AB87" t="s">
        <v>46</v>
      </c>
    </row>
    <row r="88" spans="1:33" x14ac:dyDescent="0.2">
      <c r="A88" s="11" t="s">
        <v>52</v>
      </c>
      <c r="B88" s="33" t="s">
        <v>61</v>
      </c>
      <c r="C88" s="34">
        <v>48292.606099999997</v>
      </c>
      <c r="D88" s="34">
        <v>6.9999999999999999E-4</v>
      </c>
      <c r="E88" s="11">
        <f t="shared" si="15"/>
        <v>18527.508325489929</v>
      </c>
      <c r="F88">
        <f t="shared" si="16"/>
        <v>18527.5</v>
      </c>
      <c r="G88">
        <f t="shared" si="13"/>
        <v>9.1082499930053018E-3</v>
      </c>
      <c r="J88">
        <f t="shared" si="14"/>
        <v>9.1082499930053018E-3</v>
      </c>
      <c r="O88">
        <f t="shared" ca="1" si="17"/>
        <v>1.0982660649302194E-2</v>
      </c>
      <c r="Q88" s="2">
        <f t="shared" si="18"/>
        <v>33274.106099999997</v>
      </c>
      <c r="AA88" t="s">
        <v>35</v>
      </c>
      <c r="AB88" t="s">
        <v>46</v>
      </c>
    </row>
    <row r="89" spans="1:33" x14ac:dyDescent="0.2">
      <c r="A89" s="11" t="s">
        <v>53</v>
      </c>
      <c r="B89" s="33"/>
      <c r="C89" s="34">
        <v>48307.374000000003</v>
      </c>
      <c r="D89" s="34"/>
      <c r="E89" s="11">
        <f t="shared" si="15"/>
        <v>18541.00707692924</v>
      </c>
      <c r="F89">
        <f t="shared" si="16"/>
        <v>18541</v>
      </c>
      <c r="G89">
        <f t="shared" si="13"/>
        <v>7.7422999966074713E-3</v>
      </c>
      <c r="I89">
        <f>+G89</f>
        <v>7.7422999966074713E-3</v>
      </c>
      <c r="O89">
        <f t="shared" ca="1" si="17"/>
        <v>1.0993341578029454E-2</v>
      </c>
      <c r="Q89" s="2">
        <f t="shared" si="18"/>
        <v>33288.874000000003</v>
      </c>
      <c r="AA89" t="s">
        <v>38</v>
      </c>
      <c r="AG89" t="s">
        <v>37</v>
      </c>
    </row>
    <row r="90" spans="1:33" x14ac:dyDescent="0.2">
      <c r="A90" s="11" t="s">
        <v>54</v>
      </c>
      <c r="B90" s="33"/>
      <c r="C90" s="34">
        <v>48680.4355</v>
      </c>
      <c r="D90" s="34"/>
      <c r="E90" s="11">
        <f t="shared" si="15"/>
        <v>18882.007791998625</v>
      </c>
      <c r="F90">
        <f t="shared" si="16"/>
        <v>18882</v>
      </c>
      <c r="G90">
        <f t="shared" si="13"/>
        <v>8.5246000016923063E-3</v>
      </c>
      <c r="J90">
        <f>+G90</f>
        <v>8.5246000016923063E-3</v>
      </c>
      <c r="O90">
        <f t="shared" ca="1" si="17"/>
        <v>1.126313392588099E-2</v>
      </c>
      <c r="Q90" s="2">
        <f t="shared" si="18"/>
        <v>33661.9355</v>
      </c>
      <c r="AA90" t="s">
        <v>35</v>
      </c>
      <c r="AB90" t="s">
        <v>46</v>
      </c>
      <c r="AG90" t="s">
        <v>37</v>
      </c>
    </row>
    <row r="91" spans="1:33" x14ac:dyDescent="0.2">
      <c r="A91" s="11" t="s">
        <v>54</v>
      </c>
      <c r="B91" s="33"/>
      <c r="C91" s="34">
        <v>48680.440900000001</v>
      </c>
      <c r="D91" s="34"/>
      <c r="E91" s="11">
        <f t="shared" si="15"/>
        <v>18882.012727924368</v>
      </c>
      <c r="F91">
        <f t="shared" si="16"/>
        <v>18882</v>
      </c>
      <c r="G91">
        <f t="shared" si="13"/>
        <v>1.3924600003520027E-2</v>
      </c>
      <c r="J91">
        <f>+G91</f>
        <v>1.3924600003520027E-2</v>
      </c>
      <c r="O91">
        <f t="shared" ca="1" si="17"/>
        <v>1.126313392588099E-2</v>
      </c>
      <c r="Q91" s="2">
        <f t="shared" si="18"/>
        <v>33661.940900000001</v>
      </c>
      <c r="AA91" t="s">
        <v>35</v>
      </c>
      <c r="AB91" t="s">
        <v>33</v>
      </c>
      <c r="AG91" t="s">
        <v>37</v>
      </c>
    </row>
    <row r="92" spans="1:33" x14ac:dyDescent="0.2">
      <c r="A92" s="56" t="s">
        <v>221</v>
      </c>
      <c r="B92" s="57" t="s">
        <v>61</v>
      </c>
      <c r="C92" s="56">
        <v>49037.642</v>
      </c>
      <c r="D92" s="56" t="s">
        <v>84</v>
      </c>
      <c r="E92" s="11">
        <f t="shared" si="15"/>
        <v>19208.516080651927</v>
      </c>
      <c r="F92">
        <f t="shared" si="16"/>
        <v>19208.5</v>
      </c>
      <c r="G92">
        <f t="shared" si="13"/>
        <v>1.7592550000699703E-2</v>
      </c>
      <c r="I92">
        <f>+G92</f>
        <v>1.7592550000699703E-2</v>
      </c>
      <c r="O92">
        <f t="shared" ca="1" si="17"/>
        <v>1.152145416509954E-2</v>
      </c>
      <c r="Q92" s="2">
        <f t="shared" si="18"/>
        <v>34019.142</v>
      </c>
      <c r="AG92" t="s">
        <v>37</v>
      </c>
    </row>
    <row r="93" spans="1:33" x14ac:dyDescent="0.2">
      <c r="A93" s="11" t="s">
        <v>55</v>
      </c>
      <c r="B93" s="33"/>
      <c r="C93" s="34">
        <v>49400.315000000002</v>
      </c>
      <c r="D93" s="34"/>
      <c r="E93" s="11">
        <f t="shared" si="15"/>
        <v>19540.021080059163</v>
      </c>
      <c r="F93">
        <f t="shared" si="16"/>
        <v>19540</v>
      </c>
      <c r="G93">
        <f t="shared" si="13"/>
        <v>2.3062000000209082E-2</v>
      </c>
      <c r="I93">
        <f>+G93</f>
        <v>2.3062000000209082E-2</v>
      </c>
      <c r="O93">
        <f t="shared" ca="1" si="17"/>
        <v>1.1783730303846707E-2</v>
      </c>
      <c r="Q93" s="2">
        <f t="shared" si="18"/>
        <v>34381.815000000002</v>
      </c>
      <c r="AA93" t="s">
        <v>38</v>
      </c>
      <c r="AG93" t="s">
        <v>37</v>
      </c>
    </row>
    <row r="94" spans="1:33" x14ac:dyDescent="0.2">
      <c r="A94" s="56" t="s">
        <v>221</v>
      </c>
      <c r="B94" s="57" t="s">
        <v>64</v>
      </c>
      <c r="C94" s="56">
        <v>49416.716200000003</v>
      </c>
      <c r="D94" s="56" t="s">
        <v>84</v>
      </c>
      <c r="E94" s="11">
        <f t="shared" si="15"/>
        <v>19555.012766223499</v>
      </c>
      <c r="F94">
        <f t="shared" si="16"/>
        <v>19555</v>
      </c>
      <c r="G94">
        <f t="shared" si="13"/>
        <v>1.3966500002425164E-2</v>
      </c>
      <c r="K94">
        <f>+G94</f>
        <v>1.3966500002425164E-2</v>
      </c>
      <c r="O94">
        <f t="shared" ca="1" si="17"/>
        <v>1.1795598002432552E-2</v>
      </c>
      <c r="Q94" s="2">
        <f t="shared" si="18"/>
        <v>34398.216200000003</v>
      </c>
      <c r="AG94" t="s">
        <v>37</v>
      </c>
    </row>
    <row r="95" spans="1:33" x14ac:dyDescent="0.2">
      <c r="A95" s="56" t="s">
        <v>221</v>
      </c>
      <c r="B95" s="57" t="s">
        <v>61</v>
      </c>
      <c r="C95" s="56">
        <v>50096.642</v>
      </c>
      <c r="D95" s="56" t="s">
        <v>84</v>
      </c>
      <c r="E95" s="11">
        <f t="shared" si="15"/>
        <v>20176.505962369782</v>
      </c>
      <c r="F95">
        <f t="shared" si="16"/>
        <v>20176.5</v>
      </c>
      <c r="G95">
        <f t="shared" si="13"/>
        <v>6.5229499959968962E-3</v>
      </c>
      <c r="I95">
        <f>+G95</f>
        <v>6.5229499959968962E-3</v>
      </c>
      <c r="O95">
        <f t="shared" ca="1" si="17"/>
        <v>1.2287316313839381E-2</v>
      </c>
      <c r="Q95" s="2">
        <f t="shared" si="18"/>
        <v>35078.142</v>
      </c>
      <c r="AG95" t="s">
        <v>37</v>
      </c>
    </row>
    <row r="96" spans="1:33" x14ac:dyDescent="0.2">
      <c r="A96" s="11" t="s">
        <v>57</v>
      </c>
      <c r="B96" s="33"/>
      <c r="C96" s="34">
        <v>50157.365899999997</v>
      </c>
      <c r="D96" s="34"/>
      <c r="E96" s="11">
        <f t="shared" si="15"/>
        <v>20232.011269998151</v>
      </c>
      <c r="F96">
        <f t="shared" si="16"/>
        <v>20232</v>
      </c>
      <c r="G96">
        <f t="shared" si="13"/>
        <v>1.2329599994700402E-2</v>
      </c>
      <c r="J96">
        <f>+G96</f>
        <v>1.2329599994700402E-2</v>
      </c>
      <c r="O96">
        <f t="shared" ca="1" si="17"/>
        <v>1.2331226798607008E-2</v>
      </c>
      <c r="Q96" s="2">
        <f t="shared" si="18"/>
        <v>35138.865899999997</v>
      </c>
      <c r="AA96" t="s">
        <v>56</v>
      </c>
      <c r="AG96" t="s">
        <v>33</v>
      </c>
    </row>
    <row r="97" spans="1:33" x14ac:dyDescent="0.2">
      <c r="A97" s="56" t="s">
        <v>221</v>
      </c>
      <c r="B97" s="57" t="s">
        <v>61</v>
      </c>
      <c r="C97" s="56">
        <v>50468.614000000001</v>
      </c>
      <c r="D97" s="56" t="s">
        <v>84</v>
      </c>
      <c r="E97" s="11">
        <f t="shared" si="15"/>
        <v>20516.510808717612</v>
      </c>
      <c r="F97">
        <f t="shared" si="16"/>
        <v>20516.5</v>
      </c>
      <c r="G97">
        <f t="shared" si="13"/>
        <v>1.1824950001027901E-2</v>
      </c>
      <c r="I97">
        <f>+G97</f>
        <v>1.1824950001027901E-2</v>
      </c>
      <c r="O97">
        <f t="shared" ca="1" si="17"/>
        <v>1.2556317481785196E-2</v>
      </c>
      <c r="Q97" s="2">
        <f t="shared" si="18"/>
        <v>35450.114000000001</v>
      </c>
      <c r="AG97" t="s">
        <v>33</v>
      </c>
    </row>
    <row r="98" spans="1:33" x14ac:dyDescent="0.2">
      <c r="A98" s="11" t="s">
        <v>58</v>
      </c>
      <c r="B98" s="33" t="s">
        <v>61</v>
      </c>
      <c r="C98" s="34">
        <v>50896.358</v>
      </c>
      <c r="D98" s="34"/>
      <c r="E98" s="11">
        <f t="shared" si="15"/>
        <v>20907.494627381937</v>
      </c>
      <c r="F98">
        <f t="shared" si="16"/>
        <v>20907.5</v>
      </c>
      <c r="G98">
        <f t="shared" si="13"/>
        <v>-5.877750001673121E-3</v>
      </c>
      <c r="I98">
        <f>+G98</f>
        <v>-5.877750001673121E-3</v>
      </c>
      <c r="O98">
        <f t="shared" ca="1" si="17"/>
        <v>1.286566882492288E-2</v>
      </c>
      <c r="Q98" s="2">
        <f t="shared" si="18"/>
        <v>35877.858</v>
      </c>
      <c r="AA98" t="s">
        <v>38</v>
      </c>
      <c r="AG98" t="s">
        <v>33</v>
      </c>
    </row>
    <row r="99" spans="1:33" x14ac:dyDescent="0.2">
      <c r="A99" s="11" t="s">
        <v>60</v>
      </c>
      <c r="B99" s="33" t="s">
        <v>61</v>
      </c>
      <c r="C99" s="34">
        <v>50896.379399999998</v>
      </c>
      <c r="D99" s="34">
        <v>3.5000000000000001E-3</v>
      </c>
      <c r="E99" s="11">
        <f t="shared" si="15"/>
        <v>20907.514188272842</v>
      </c>
      <c r="F99">
        <f t="shared" si="16"/>
        <v>20907.5</v>
      </c>
      <c r="G99">
        <f t="shared" si="13"/>
        <v>1.5522249996138271E-2</v>
      </c>
      <c r="J99">
        <f>+G99</f>
        <v>1.5522249996138271E-2</v>
      </c>
      <c r="O99">
        <f t="shared" ca="1" si="17"/>
        <v>1.286566882492288E-2</v>
      </c>
      <c r="Q99" s="2">
        <f t="shared" si="18"/>
        <v>35877.879399999998</v>
      </c>
      <c r="AA99" t="s">
        <v>56</v>
      </c>
      <c r="AE99" t="s">
        <v>59</v>
      </c>
      <c r="AG99" t="s">
        <v>33</v>
      </c>
    </row>
    <row r="100" spans="1:33" x14ac:dyDescent="0.2">
      <c r="A100" s="56" t="s">
        <v>357</v>
      </c>
      <c r="B100" s="57" t="s">
        <v>64</v>
      </c>
      <c r="C100" s="56">
        <v>51251.368999999999</v>
      </c>
      <c r="D100" s="56" t="s">
        <v>84</v>
      </c>
      <c r="E100" s="11">
        <f t="shared" si="15"/>
        <v>21231.996096596795</v>
      </c>
      <c r="F100">
        <f t="shared" si="16"/>
        <v>21232</v>
      </c>
      <c r="G100">
        <f t="shared" si="13"/>
        <v>-4.2704000006779097E-3</v>
      </c>
      <c r="I100">
        <f>+G100</f>
        <v>-4.2704000006779097E-3</v>
      </c>
      <c r="O100">
        <f t="shared" ca="1" si="17"/>
        <v>1.3122406704329986E-2</v>
      </c>
      <c r="Q100" s="2">
        <f t="shared" si="18"/>
        <v>36232.868999999999</v>
      </c>
      <c r="AG100" t="s">
        <v>33</v>
      </c>
    </row>
    <row r="101" spans="1:33" x14ac:dyDescent="0.2">
      <c r="A101" s="56" t="s">
        <v>362</v>
      </c>
      <c r="B101" s="57" t="s">
        <v>61</v>
      </c>
      <c r="C101" s="56">
        <v>51579.044800000003</v>
      </c>
      <c r="D101" s="56" t="s">
        <v>82</v>
      </c>
      <c r="E101" s="11">
        <f t="shared" si="15"/>
        <v>21531.511544079145</v>
      </c>
      <c r="F101">
        <f t="shared" si="16"/>
        <v>21531.5</v>
      </c>
      <c r="G101">
        <f t="shared" si="13"/>
        <v>1.2629450000531506E-2</v>
      </c>
      <c r="K101">
        <f>+G101</f>
        <v>1.2629450000531506E-2</v>
      </c>
      <c r="O101">
        <f t="shared" ca="1" si="17"/>
        <v>1.3359365086094015E-2</v>
      </c>
      <c r="Q101" s="2">
        <f t="shared" si="18"/>
        <v>36560.544800000003</v>
      </c>
      <c r="AG101" t="s">
        <v>33</v>
      </c>
    </row>
    <row r="102" spans="1:33" x14ac:dyDescent="0.2">
      <c r="A102" s="56" t="s">
        <v>366</v>
      </c>
      <c r="B102" s="57" t="s">
        <v>64</v>
      </c>
      <c r="C102" s="56">
        <v>52309.300999999999</v>
      </c>
      <c r="D102" s="56" t="s">
        <v>84</v>
      </c>
      <c r="E102" s="11">
        <f t="shared" si="15"/>
        <v>22199.009761890025</v>
      </c>
      <c r="F102">
        <f t="shared" si="16"/>
        <v>22199</v>
      </c>
      <c r="G102">
        <f t="shared" si="13"/>
        <v>1.067969999712659E-2</v>
      </c>
      <c r="I102">
        <f>+G102</f>
        <v>1.067969999712659E-2</v>
      </c>
      <c r="O102">
        <f t="shared" ca="1" si="17"/>
        <v>1.3887477673164103E-2</v>
      </c>
      <c r="Q102" s="2">
        <f t="shared" si="18"/>
        <v>37290.800999999999</v>
      </c>
      <c r="AG102" t="s">
        <v>33</v>
      </c>
    </row>
    <row r="103" spans="1:33" x14ac:dyDescent="0.2">
      <c r="A103" s="56" t="s">
        <v>371</v>
      </c>
      <c r="B103" s="57" t="s">
        <v>64</v>
      </c>
      <c r="C103" s="56">
        <v>52644.0726</v>
      </c>
      <c r="D103" s="56" t="s">
        <v>82</v>
      </c>
      <c r="E103" s="11">
        <f t="shared" si="15"/>
        <v>22505.011198610042</v>
      </c>
      <c r="F103">
        <f t="shared" si="16"/>
        <v>22505</v>
      </c>
      <c r="G103">
        <f t="shared" ref="G103:G131" si="19">+C103-(C$7+F103*C$8)</f>
        <v>1.2251499996636994E-2</v>
      </c>
      <c r="K103">
        <f>+G103</f>
        <v>1.2251499996636994E-2</v>
      </c>
      <c r="O103">
        <f t="shared" ca="1" si="17"/>
        <v>1.4129578724315334E-2</v>
      </c>
      <c r="Q103" s="2">
        <f t="shared" si="18"/>
        <v>37625.5726</v>
      </c>
      <c r="AG103" t="s">
        <v>33</v>
      </c>
    </row>
    <row r="104" spans="1:33" x14ac:dyDescent="0.2">
      <c r="A104" s="56" t="s">
        <v>371</v>
      </c>
      <c r="B104" s="57" t="s">
        <v>64</v>
      </c>
      <c r="C104" s="56">
        <v>52644.074999999997</v>
      </c>
      <c r="D104" s="56" t="s">
        <v>84</v>
      </c>
      <c r="E104" s="11">
        <f t="shared" si="15"/>
        <v>22505.013392354813</v>
      </c>
      <c r="F104">
        <f t="shared" si="16"/>
        <v>22505</v>
      </c>
      <c r="G104">
        <f t="shared" si="19"/>
        <v>1.4651499994215555E-2</v>
      </c>
      <c r="I104">
        <f>+G104</f>
        <v>1.4651499994215555E-2</v>
      </c>
      <c r="O104">
        <f t="shared" ca="1" si="17"/>
        <v>1.4129578724315334E-2</v>
      </c>
      <c r="Q104" s="2">
        <f t="shared" si="18"/>
        <v>37625.574999999997</v>
      </c>
    </row>
    <row r="105" spans="1:33" x14ac:dyDescent="0.2">
      <c r="A105" s="56" t="s">
        <v>378</v>
      </c>
      <c r="B105" s="57" t="s">
        <v>64</v>
      </c>
      <c r="C105" s="56">
        <v>52648.451999999997</v>
      </c>
      <c r="D105" s="56" t="s">
        <v>84</v>
      </c>
      <c r="E105" s="11">
        <f t="shared" si="15"/>
        <v>22509.014234387185</v>
      </c>
      <c r="F105">
        <f t="shared" si="16"/>
        <v>22509</v>
      </c>
      <c r="G105">
        <f t="shared" si="19"/>
        <v>1.5572699994663708E-2</v>
      </c>
      <c r="I105">
        <f>+G105</f>
        <v>1.5572699994663708E-2</v>
      </c>
      <c r="O105">
        <f t="shared" ca="1" si="17"/>
        <v>1.4132743443938226E-2</v>
      </c>
      <c r="Q105" s="2">
        <f t="shared" si="18"/>
        <v>37629.951999999997</v>
      </c>
    </row>
    <row r="106" spans="1:33" x14ac:dyDescent="0.2">
      <c r="A106" s="56" t="s">
        <v>221</v>
      </c>
      <c r="B106" s="57" t="s">
        <v>64</v>
      </c>
      <c r="C106" s="56">
        <v>52662.671300000002</v>
      </c>
      <c r="D106" s="56" t="s">
        <v>84</v>
      </c>
      <c r="E106" s="11">
        <f t="shared" si="15"/>
        <v>22522.011532333468</v>
      </c>
      <c r="F106">
        <f t="shared" si="16"/>
        <v>22522</v>
      </c>
      <c r="G106">
        <f t="shared" si="19"/>
        <v>1.2616599997272715E-2</v>
      </c>
      <c r="K106">
        <f>+G106</f>
        <v>1.2616599997272715E-2</v>
      </c>
      <c r="O106">
        <f t="shared" ca="1" si="17"/>
        <v>1.4143028782712626E-2</v>
      </c>
      <c r="Q106" s="2">
        <f t="shared" si="18"/>
        <v>37644.171300000002</v>
      </c>
    </row>
    <row r="107" spans="1:33" x14ac:dyDescent="0.2">
      <c r="A107" s="11" t="s">
        <v>63</v>
      </c>
      <c r="B107" s="37" t="s">
        <v>64</v>
      </c>
      <c r="C107" s="38">
        <v>52672.520400000001</v>
      </c>
      <c r="D107" s="38">
        <v>5.4999999999999997E-3</v>
      </c>
      <c r="E107" s="11">
        <f t="shared" si="15"/>
        <v>22531.014203857572</v>
      </c>
      <c r="F107">
        <f t="shared" si="16"/>
        <v>22531</v>
      </c>
      <c r="G107">
        <f t="shared" si="19"/>
        <v>1.5539299994998146E-2</v>
      </c>
      <c r="K107">
        <f>+G107</f>
        <v>1.5539299994998146E-2</v>
      </c>
      <c r="O107">
        <f t="shared" ca="1" si="17"/>
        <v>1.4150149401864133E-2</v>
      </c>
      <c r="Q107" s="2">
        <f t="shared" si="18"/>
        <v>37654.020400000001</v>
      </c>
    </row>
    <row r="108" spans="1:33" x14ac:dyDescent="0.2">
      <c r="A108" s="56" t="s">
        <v>371</v>
      </c>
      <c r="B108" s="57" t="s">
        <v>64</v>
      </c>
      <c r="C108" s="56">
        <v>52677.993000000002</v>
      </c>
      <c r="D108" s="56" t="s">
        <v>84</v>
      </c>
      <c r="E108" s="11">
        <f t="shared" si="15"/>
        <v>22536.016490379468</v>
      </c>
      <c r="F108">
        <f t="shared" si="16"/>
        <v>22536</v>
      </c>
      <c r="G108">
        <f t="shared" si="19"/>
        <v>1.8040800001472235E-2</v>
      </c>
      <c r="I108">
        <f>+G108</f>
        <v>1.8040800001472235E-2</v>
      </c>
      <c r="O108">
        <f t="shared" ca="1" si="17"/>
        <v>1.4154105301392748E-2</v>
      </c>
      <c r="Q108" s="2">
        <f t="shared" si="18"/>
        <v>37659.493000000002</v>
      </c>
    </row>
    <row r="109" spans="1:33" x14ac:dyDescent="0.2">
      <c r="A109" s="56" t="s">
        <v>221</v>
      </c>
      <c r="B109" s="57" t="s">
        <v>64</v>
      </c>
      <c r="C109" s="56">
        <v>52708.621500000001</v>
      </c>
      <c r="D109" s="56" t="s">
        <v>84</v>
      </c>
      <c r="E109" s="11">
        <f t="shared" si="15"/>
        <v>22564.012786972664</v>
      </c>
      <c r="F109">
        <f t="shared" si="16"/>
        <v>22564</v>
      </c>
      <c r="G109">
        <f t="shared" si="19"/>
        <v>1.3989200000651181E-2</v>
      </c>
      <c r="K109">
        <f>+G109</f>
        <v>1.3989200000651181E-2</v>
      </c>
      <c r="O109">
        <f t="shared" ca="1" si="17"/>
        <v>1.4176258338752992E-2</v>
      </c>
      <c r="Q109" s="2">
        <f t="shared" si="18"/>
        <v>37690.121500000001</v>
      </c>
    </row>
    <row r="110" spans="1:33" x14ac:dyDescent="0.2">
      <c r="A110" s="56" t="s">
        <v>371</v>
      </c>
      <c r="B110" s="57" t="s">
        <v>64</v>
      </c>
      <c r="C110" s="56">
        <v>53005.106</v>
      </c>
      <c r="D110" s="56" t="s">
        <v>84</v>
      </c>
      <c r="E110" s="11">
        <f t="shared" si="15"/>
        <v>22835.017504712207</v>
      </c>
      <c r="F110">
        <f t="shared" si="16"/>
        <v>22835</v>
      </c>
      <c r="G110">
        <f t="shared" si="19"/>
        <v>1.915049999661278E-2</v>
      </c>
      <c r="I110">
        <f>+G110</f>
        <v>1.915049999661278E-2</v>
      </c>
      <c r="O110">
        <f t="shared" ca="1" si="17"/>
        <v>1.4390668093203916E-2</v>
      </c>
      <c r="Q110" s="2">
        <f t="shared" si="18"/>
        <v>37986.606</v>
      </c>
    </row>
    <row r="111" spans="1:33" x14ac:dyDescent="0.2">
      <c r="A111" s="56" t="s">
        <v>396</v>
      </c>
      <c r="B111" s="57" t="s">
        <v>64</v>
      </c>
      <c r="C111" s="56">
        <v>53028.074000000001</v>
      </c>
      <c r="D111" s="56" t="s">
        <v>84</v>
      </c>
      <c r="E111" s="11">
        <f t="shared" si="15"/>
        <v>22856.011642203517</v>
      </c>
      <c r="F111">
        <f t="shared" si="16"/>
        <v>22856</v>
      </c>
      <c r="G111">
        <f t="shared" si="19"/>
        <v>1.2736800003040116E-2</v>
      </c>
      <c r="I111">
        <f>+G111</f>
        <v>1.2736800003040116E-2</v>
      </c>
      <c r="O111">
        <f t="shared" ca="1" si="17"/>
        <v>1.44072828712241E-2</v>
      </c>
      <c r="Q111" s="2">
        <f t="shared" si="18"/>
        <v>38009.574000000001</v>
      </c>
    </row>
    <row r="112" spans="1:33" x14ac:dyDescent="0.2">
      <c r="A112" s="56" t="s">
        <v>221</v>
      </c>
      <c r="B112" s="57" t="s">
        <v>64</v>
      </c>
      <c r="C112" s="56">
        <v>53035.731599999999</v>
      </c>
      <c r="D112" s="56" t="s">
        <v>84</v>
      </c>
      <c r="E112" s="11">
        <f t="shared" si="15"/>
        <v>22863.011150530467</v>
      </c>
      <c r="F112">
        <f t="shared" si="16"/>
        <v>22863</v>
      </c>
      <c r="G112">
        <f t="shared" si="19"/>
        <v>1.2198899996292312E-2</v>
      </c>
      <c r="K112">
        <f>+G112</f>
        <v>1.2198899996292312E-2</v>
      </c>
      <c r="O112">
        <f t="shared" ca="1" si="17"/>
        <v>1.4412821130564159E-2</v>
      </c>
      <c r="Q112" s="2">
        <f t="shared" si="18"/>
        <v>38017.231599999999</v>
      </c>
    </row>
    <row r="113" spans="1:33" x14ac:dyDescent="0.2">
      <c r="A113" s="56" t="s">
        <v>396</v>
      </c>
      <c r="B113" s="57" t="s">
        <v>64</v>
      </c>
      <c r="C113" s="56">
        <v>53051.049200000001</v>
      </c>
      <c r="D113" s="56" t="s">
        <v>84</v>
      </c>
      <c r="E113" s="11">
        <f t="shared" si="15"/>
        <v>22877.012360929148</v>
      </c>
      <c r="F113">
        <f t="shared" si="16"/>
        <v>22877</v>
      </c>
      <c r="G113">
        <f t="shared" si="19"/>
        <v>1.3523099994927179E-2</v>
      </c>
      <c r="K113">
        <f>+G113</f>
        <v>1.3523099994927179E-2</v>
      </c>
      <c r="O113">
        <f t="shared" ca="1" si="17"/>
        <v>1.4423897649244281E-2</v>
      </c>
      <c r="Q113" s="2">
        <f t="shared" si="18"/>
        <v>38032.549200000001</v>
      </c>
    </row>
    <row r="114" spans="1:33" x14ac:dyDescent="0.2">
      <c r="A114" s="56" t="s">
        <v>396</v>
      </c>
      <c r="B114" s="57" t="s">
        <v>64</v>
      </c>
      <c r="C114" s="56">
        <v>53052.139000000003</v>
      </c>
      <c r="D114" s="56" t="s">
        <v>84</v>
      </c>
      <c r="E114" s="11">
        <f t="shared" si="15"/>
        <v>22878.008503868808</v>
      </c>
      <c r="F114">
        <f t="shared" si="16"/>
        <v>22878</v>
      </c>
      <c r="G114">
        <f t="shared" si="19"/>
        <v>9.3034000019542873E-3</v>
      </c>
      <c r="I114">
        <f t="shared" ref="I114:I121" si="20">+G114</f>
        <v>9.3034000019542873E-3</v>
      </c>
      <c r="O114">
        <f t="shared" ca="1" si="17"/>
        <v>1.4424688829150004E-2</v>
      </c>
      <c r="Q114" s="2">
        <f t="shared" si="18"/>
        <v>38033.639000000003</v>
      </c>
    </row>
    <row r="115" spans="1:33" x14ac:dyDescent="0.2">
      <c r="A115" s="56" t="s">
        <v>407</v>
      </c>
      <c r="B115" s="57" t="s">
        <v>64</v>
      </c>
      <c r="C115" s="56">
        <v>53055.421000000002</v>
      </c>
      <c r="D115" s="56" t="s">
        <v>84</v>
      </c>
      <c r="E115" s="11">
        <f t="shared" si="15"/>
        <v>22881.008449847843</v>
      </c>
      <c r="F115">
        <f t="shared" si="16"/>
        <v>22881</v>
      </c>
      <c r="G115">
        <f t="shared" si="19"/>
        <v>9.2443000030471012E-3</v>
      </c>
      <c r="I115">
        <f t="shared" si="20"/>
        <v>9.2443000030471012E-3</v>
      </c>
      <c r="O115">
        <f t="shared" ca="1" si="17"/>
        <v>1.4427062368867174E-2</v>
      </c>
      <c r="Q115" s="2">
        <f t="shared" si="18"/>
        <v>38036.921000000002</v>
      </c>
    </row>
    <row r="116" spans="1:33" x14ac:dyDescent="0.2">
      <c r="A116" s="56" t="s">
        <v>396</v>
      </c>
      <c r="B116" s="57" t="s">
        <v>64</v>
      </c>
      <c r="C116" s="56">
        <v>53063.078999999998</v>
      </c>
      <c r="D116" s="56" t="s">
        <v>84</v>
      </c>
      <c r="E116" s="11">
        <f t="shared" si="15"/>
        <v>22888.00832379892</v>
      </c>
      <c r="F116">
        <f t="shared" si="16"/>
        <v>22888</v>
      </c>
      <c r="G116">
        <f t="shared" si="19"/>
        <v>9.1064000007463619E-3</v>
      </c>
      <c r="I116">
        <f t="shared" si="20"/>
        <v>9.1064000007463619E-3</v>
      </c>
      <c r="O116">
        <f t="shared" ca="1" si="17"/>
        <v>1.4432600628207233E-2</v>
      </c>
      <c r="Q116" s="2">
        <f t="shared" si="18"/>
        <v>38044.578999999998</v>
      </c>
    </row>
    <row r="117" spans="1:33" x14ac:dyDescent="0.2">
      <c r="A117" s="56" t="s">
        <v>396</v>
      </c>
      <c r="B117" s="57" t="s">
        <v>64</v>
      </c>
      <c r="C117" s="56">
        <v>53072.921999999999</v>
      </c>
      <c r="D117" s="56" t="s">
        <v>84</v>
      </c>
      <c r="E117" s="11">
        <f t="shared" ref="E117:E143" si="21">+(C117-C$7)/C$8</f>
        <v>22897.005419555055</v>
      </c>
      <c r="F117">
        <f t="shared" ref="F117:F143" si="22">ROUND(2*E117,0)/2</f>
        <v>22897</v>
      </c>
      <c r="G117">
        <f t="shared" si="19"/>
        <v>5.9290999997756444E-3</v>
      </c>
      <c r="I117">
        <f t="shared" si="20"/>
        <v>5.9290999997756444E-3</v>
      </c>
      <c r="O117">
        <f t="shared" ref="O117:O143" ca="1" si="23">+C$11+C$12*F117</f>
        <v>1.443972124735874E-2</v>
      </c>
      <c r="Q117" s="2">
        <f t="shared" ref="Q117:Q143" si="24">+C117-15018.5</f>
        <v>38054.421999999999</v>
      </c>
      <c r="AG117" t="s">
        <v>37</v>
      </c>
    </row>
    <row r="118" spans="1:33" x14ac:dyDescent="0.2">
      <c r="A118" s="56" t="s">
        <v>396</v>
      </c>
      <c r="B118" s="57" t="s">
        <v>64</v>
      </c>
      <c r="C118" s="56">
        <v>53074.016000000003</v>
      </c>
      <c r="D118" s="56" t="s">
        <v>84</v>
      </c>
      <c r="E118" s="11">
        <f t="shared" si="21"/>
        <v>22898.005401548071</v>
      </c>
      <c r="F118">
        <f t="shared" si="22"/>
        <v>22898</v>
      </c>
      <c r="G118">
        <f t="shared" si="19"/>
        <v>5.9094000025652349E-3</v>
      </c>
      <c r="I118">
        <f t="shared" si="20"/>
        <v>5.9094000025652349E-3</v>
      </c>
      <c r="O118">
        <f t="shared" ca="1" si="23"/>
        <v>1.4440512427264466E-2</v>
      </c>
      <c r="Q118" s="2">
        <f t="shared" si="24"/>
        <v>38055.516000000003</v>
      </c>
      <c r="AG118" t="s">
        <v>37</v>
      </c>
    </row>
    <row r="119" spans="1:33" x14ac:dyDescent="0.2">
      <c r="A119" s="56" t="s">
        <v>396</v>
      </c>
      <c r="B119" s="57" t="s">
        <v>64</v>
      </c>
      <c r="C119" s="56">
        <v>53119.964999999997</v>
      </c>
      <c r="D119" s="56" t="s">
        <v>84</v>
      </c>
      <c r="E119" s="11">
        <f t="shared" si="21"/>
        <v>22940.005559314879</v>
      </c>
      <c r="F119">
        <f t="shared" si="22"/>
        <v>22940</v>
      </c>
      <c r="G119">
        <f t="shared" si="19"/>
        <v>6.0819999926025048E-3</v>
      </c>
      <c r="I119">
        <f t="shared" si="20"/>
        <v>6.0819999926025048E-3</v>
      </c>
      <c r="O119">
        <f t="shared" ca="1" si="23"/>
        <v>1.4473741983304828E-2</v>
      </c>
      <c r="Q119" s="2">
        <f t="shared" si="24"/>
        <v>38101.464999999997</v>
      </c>
      <c r="AG119" t="s">
        <v>37</v>
      </c>
    </row>
    <row r="120" spans="1:33" x14ac:dyDescent="0.2">
      <c r="A120" s="56" t="s">
        <v>396</v>
      </c>
      <c r="B120" s="57" t="s">
        <v>64</v>
      </c>
      <c r="C120" s="56">
        <v>53332.214</v>
      </c>
      <c r="D120" s="56" t="s">
        <v>84</v>
      </c>
      <c r="E120" s="11">
        <f t="shared" si="21"/>
        <v>23134.013948743333</v>
      </c>
      <c r="F120">
        <f t="shared" si="22"/>
        <v>23134</v>
      </c>
      <c r="G120">
        <f t="shared" si="19"/>
        <v>1.526019999437267E-2</v>
      </c>
      <c r="I120">
        <f t="shared" si="20"/>
        <v>1.526019999437267E-2</v>
      </c>
      <c r="O120">
        <f t="shared" ca="1" si="23"/>
        <v>1.4627230885015087E-2</v>
      </c>
      <c r="Q120" s="2">
        <f t="shared" si="24"/>
        <v>38313.714</v>
      </c>
    </row>
    <row r="121" spans="1:33" x14ac:dyDescent="0.2">
      <c r="A121" s="56" t="s">
        <v>396</v>
      </c>
      <c r="B121" s="57" t="s">
        <v>64</v>
      </c>
      <c r="C121" s="56">
        <v>53354.108</v>
      </c>
      <c r="D121" s="56" t="s">
        <v>84</v>
      </c>
      <c r="E121" s="11">
        <f t="shared" si="21"/>
        <v>23154.026385448084</v>
      </c>
      <c r="F121">
        <f t="shared" si="22"/>
        <v>23154</v>
      </c>
      <c r="G121">
        <f t="shared" si="19"/>
        <v>2.8866200002084952E-2</v>
      </c>
      <c r="I121">
        <f t="shared" si="20"/>
        <v>2.8866200002084952E-2</v>
      </c>
      <c r="O121">
        <f t="shared" ca="1" si="23"/>
        <v>1.4643054483129546E-2</v>
      </c>
      <c r="Q121" s="2">
        <f t="shared" si="24"/>
        <v>38335.608</v>
      </c>
    </row>
    <row r="122" spans="1:33" x14ac:dyDescent="0.2">
      <c r="A122" s="56" t="s">
        <v>396</v>
      </c>
      <c r="B122" s="57" t="s">
        <v>64</v>
      </c>
      <c r="C122" s="56">
        <v>53355.184300000001</v>
      </c>
      <c r="D122" s="56" t="s">
        <v>84</v>
      </c>
      <c r="E122" s="11">
        <f t="shared" si="21"/>
        <v>23155.010188573386</v>
      </c>
      <c r="F122">
        <f t="shared" si="22"/>
        <v>23155</v>
      </c>
      <c r="G122">
        <f t="shared" si="19"/>
        <v>1.114650000090478E-2</v>
      </c>
      <c r="K122">
        <f t="shared" ref="K122:K127" si="25">+G122</f>
        <v>1.114650000090478E-2</v>
      </c>
      <c r="O122">
        <f t="shared" ca="1" si="23"/>
        <v>1.4643845663035268E-2</v>
      </c>
      <c r="Q122" s="2">
        <f t="shared" si="24"/>
        <v>38336.684300000001</v>
      </c>
    </row>
    <row r="123" spans="1:33" x14ac:dyDescent="0.2">
      <c r="A123" s="39" t="s">
        <v>76</v>
      </c>
      <c r="B123" s="33" t="s">
        <v>64</v>
      </c>
      <c r="C123" s="34">
        <v>53361.7474</v>
      </c>
      <c r="D123" s="34">
        <v>8.9999999999999998E-4</v>
      </c>
      <c r="E123" s="11">
        <f t="shared" si="21"/>
        <v>23161.009257877166</v>
      </c>
      <c r="F123">
        <f t="shared" si="22"/>
        <v>23161</v>
      </c>
      <c r="G123">
        <f t="shared" si="19"/>
        <v>1.012829999672249E-2</v>
      </c>
      <c r="K123">
        <f t="shared" si="25"/>
        <v>1.012829999672249E-2</v>
      </c>
      <c r="O123">
        <f t="shared" ca="1" si="23"/>
        <v>1.4648592742469609E-2</v>
      </c>
      <c r="Q123" s="2">
        <f t="shared" si="24"/>
        <v>38343.2474</v>
      </c>
    </row>
    <row r="124" spans="1:33" x14ac:dyDescent="0.2">
      <c r="A124" s="35" t="s">
        <v>83</v>
      </c>
      <c r="B124" s="36" t="s">
        <v>61</v>
      </c>
      <c r="C124" s="35">
        <v>53386.383000000002</v>
      </c>
      <c r="D124" s="35" t="s">
        <v>84</v>
      </c>
      <c r="E124" s="11">
        <f t="shared" si="21"/>
        <v>23183.527682362575</v>
      </c>
      <c r="F124">
        <f t="shared" si="22"/>
        <v>23183.5</v>
      </c>
      <c r="G124">
        <f t="shared" si="19"/>
        <v>3.0285050001111813E-2</v>
      </c>
      <c r="K124">
        <f t="shared" si="25"/>
        <v>3.0285050001111813E-2</v>
      </c>
      <c r="O124">
        <f t="shared" ca="1" si="23"/>
        <v>1.4666394290348373E-2</v>
      </c>
      <c r="Q124" s="2">
        <f t="shared" si="24"/>
        <v>38367.883000000002</v>
      </c>
    </row>
    <row r="125" spans="1:33" x14ac:dyDescent="0.2">
      <c r="A125" s="39" t="s">
        <v>76</v>
      </c>
      <c r="B125" s="33" t="s">
        <v>61</v>
      </c>
      <c r="C125" s="34">
        <v>53390.743399999999</v>
      </c>
      <c r="D125" s="34">
        <v>1.1999999999999999E-3</v>
      </c>
      <c r="E125" s="11">
        <f t="shared" si="21"/>
        <v>23187.513350993588</v>
      </c>
      <c r="F125">
        <f t="shared" si="22"/>
        <v>23187.5</v>
      </c>
      <c r="G125">
        <f t="shared" si="19"/>
        <v>1.4606249998905696E-2</v>
      </c>
      <c r="K125">
        <f t="shared" si="25"/>
        <v>1.4606249998905696E-2</v>
      </c>
      <c r="O125">
        <f t="shared" ca="1" si="23"/>
        <v>1.4669559009971266E-2</v>
      </c>
      <c r="Q125" s="2">
        <f t="shared" si="24"/>
        <v>38372.243399999999</v>
      </c>
    </row>
    <row r="126" spans="1:33" x14ac:dyDescent="0.2">
      <c r="A126" s="39" t="s">
        <v>76</v>
      </c>
      <c r="B126" s="33" t="s">
        <v>61</v>
      </c>
      <c r="C126" s="34">
        <v>53401.684999999998</v>
      </c>
      <c r="D126" s="34">
        <v>1.5E-3</v>
      </c>
      <c r="E126" s="11">
        <f t="shared" si="21"/>
        <v>23197.514633420218</v>
      </c>
      <c r="F126">
        <f t="shared" si="22"/>
        <v>23197.5</v>
      </c>
      <c r="G126">
        <f t="shared" si="19"/>
        <v>1.6009250000934117E-2</v>
      </c>
      <c r="K126">
        <f t="shared" si="25"/>
        <v>1.6009250000934117E-2</v>
      </c>
      <c r="O126">
        <f t="shared" ca="1" si="23"/>
        <v>1.4677470809028495E-2</v>
      </c>
      <c r="Q126" s="2">
        <f t="shared" si="24"/>
        <v>38383.184999999998</v>
      </c>
    </row>
    <row r="127" spans="1:33" x14ac:dyDescent="0.2">
      <c r="A127" s="39" t="s">
        <v>76</v>
      </c>
      <c r="B127" s="33" t="s">
        <v>64</v>
      </c>
      <c r="C127" s="34">
        <v>53407.695500000002</v>
      </c>
      <c r="D127" s="34">
        <v>1.1999999999999999E-3</v>
      </c>
      <c r="E127" s="11">
        <f t="shared" si="21"/>
        <v>23203.008592989689</v>
      </c>
      <c r="F127">
        <f t="shared" si="22"/>
        <v>23203</v>
      </c>
      <c r="G127">
        <f t="shared" si="19"/>
        <v>9.4009000022197142E-3</v>
      </c>
      <c r="K127">
        <f t="shared" si="25"/>
        <v>9.4009000022197142E-3</v>
      </c>
      <c r="O127">
        <f t="shared" ca="1" si="23"/>
        <v>1.4681822298509971E-2</v>
      </c>
      <c r="Q127" s="2">
        <f t="shared" si="24"/>
        <v>38389.195500000002</v>
      </c>
    </row>
    <row r="128" spans="1:33" x14ac:dyDescent="0.2">
      <c r="A128" s="56" t="s">
        <v>450</v>
      </c>
      <c r="B128" s="57" t="s">
        <v>64</v>
      </c>
      <c r="C128" s="56">
        <v>53413.163</v>
      </c>
      <c r="D128" s="56" t="s">
        <v>84</v>
      </c>
      <c r="E128" s="11">
        <f t="shared" si="21"/>
        <v>23208.006217803937</v>
      </c>
      <c r="F128">
        <f t="shared" si="22"/>
        <v>23208</v>
      </c>
      <c r="G128">
        <f t="shared" si="19"/>
        <v>6.8023999992874451E-3</v>
      </c>
      <c r="I128">
        <f>+G128</f>
        <v>6.8023999992874451E-3</v>
      </c>
      <c r="O128">
        <f t="shared" ca="1" si="23"/>
        <v>1.4685778198038586E-2</v>
      </c>
      <c r="Q128" s="2">
        <f t="shared" si="24"/>
        <v>38394.663</v>
      </c>
    </row>
    <row r="129" spans="1:17" x14ac:dyDescent="0.2">
      <c r="A129" s="56" t="s">
        <v>454</v>
      </c>
      <c r="B129" s="57" t="s">
        <v>61</v>
      </c>
      <c r="C129" s="56">
        <v>53447.63</v>
      </c>
      <c r="D129" s="56" t="s">
        <v>84</v>
      </c>
      <c r="E129" s="11">
        <f t="shared" si="21"/>
        <v>23239.511134945737</v>
      </c>
      <c r="F129">
        <f t="shared" si="22"/>
        <v>23239.5</v>
      </c>
      <c r="G129">
        <f t="shared" si="19"/>
        <v>1.2181849997432437E-2</v>
      </c>
      <c r="I129">
        <f>+G129</f>
        <v>1.2181849997432437E-2</v>
      </c>
      <c r="O129">
        <f t="shared" ca="1" si="23"/>
        <v>1.4710700365068861E-2</v>
      </c>
      <c r="Q129" s="2">
        <f t="shared" si="24"/>
        <v>38429.129999999997</v>
      </c>
    </row>
    <row r="130" spans="1:17" x14ac:dyDescent="0.2">
      <c r="A130" s="56" t="s">
        <v>459</v>
      </c>
      <c r="B130" s="57" t="s">
        <v>64</v>
      </c>
      <c r="C130" s="56">
        <v>53739.190699999999</v>
      </c>
      <c r="D130" s="56" t="s">
        <v>84</v>
      </c>
      <c r="E130" s="11">
        <f t="shared" si="21"/>
        <v>23506.015202468472</v>
      </c>
      <c r="F130">
        <f t="shared" si="22"/>
        <v>23506</v>
      </c>
      <c r="G130">
        <f t="shared" si="19"/>
        <v>1.66317999974126E-2</v>
      </c>
      <c r="K130">
        <f>+G130</f>
        <v>1.66317999974126E-2</v>
      </c>
      <c r="O130">
        <f t="shared" ca="1" si="23"/>
        <v>1.4921549809944035E-2</v>
      </c>
      <c r="Q130" s="2">
        <f t="shared" si="24"/>
        <v>38720.690699999999</v>
      </c>
    </row>
    <row r="131" spans="1:17" x14ac:dyDescent="0.2">
      <c r="A131" s="56" t="s">
        <v>459</v>
      </c>
      <c r="B131" s="57" t="s">
        <v>64</v>
      </c>
      <c r="C131" s="56">
        <v>53817.9519</v>
      </c>
      <c r="D131" s="56" t="s">
        <v>84</v>
      </c>
      <c r="E131" s="11">
        <f t="shared" si="21"/>
        <v>23578.007690355116</v>
      </c>
      <c r="F131">
        <f t="shared" si="22"/>
        <v>23578</v>
      </c>
      <c r="G131">
        <f t="shared" si="19"/>
        <v>8.4133999989717267E-3</v>
      </c>
      <c r="K131">
        <f>+G131</f>
        <v>8.4133999989717267E-3</v>
      </c>
      <c r="O131">
        <f t="shared" ca="1" si="23"/>
        <v>1.4978514763156089E-2</v>
      </c>
      <c r="Q131" s="2">
        <f t="shared" si="24"/>
        <v>38799.4519</v>
      </c>
    </row>
    <row r="132" spans="1:17" x14ac:dyDescent="0.2">
      <c r="A132" s="56" t="s">
        <v>459</v>
      </c>
      <c r="B132" s="57" t="s">
        <v>64</v>
      </c>
      <c r="C132" s="56">
        <v>54088.18</v>
      </c>
      <c r="D132" s="56" t="s">
        <v>84</v>
      </c>
      <c r="E132" s="11">
        <f t="shared" si="21"/>
        <v>23825.012474638253</v>
      </c>
      <c r="F132">
        <f t="shared" si="22"/>
        <v>23825</v>
      </c>
      <c r="G132">
        <f t="shared" ref="G132:G143" si="26">+C132-(C$7+F132*C$8)</f>
        <v>1.3647499996295664E-2</v>
      </c>
      <c r="I132">
        <f>+G132</f>
        <v>1.3647499996295664E-2</v>
      </c>
      <c r="O132">
        <f t="shared" ca="1" si="23"/>
        <v>1.5173936199869665E-2</v>
      </c>
      <c r="Q132" s="2">
        <f t="shared" si="24"/>
        <v>39069.68</v>
      </c>
    </row>
    <row r="133" spans="1:17" x14ac:dyDescent="0.2">
      <c r="A133" s="56" t="s">
        <v>459</v>
      </c>
      <c r="B133" s="57" t="s">
        <v>64</v>
      </c>
      <c r="C133" s="56">
        <v>54099.118999999999</v>
      </c>
      <c r="D133" s="56" t="s">
        <v>84</v>
      </c>
      <c r="E133" s="11">
        <f t="shared" si="21"/>
        <v>23835.011380508044</v>
      </c>
      <c r="F133">
        <f t="shared" si="22"/>
        <v>23835</v>
      </c>
      <c r="G133">
        <f t="shared" si="26"/>
        <v>1.2450499998521991E-2</v>
      </c>
      <c r="I133">
        <f>+G133</f>
        <v>1.2450499998521991E-2</v>
      </c>
      <c r="O133">
        <f t="shared" ca="1" si="23"/>
        <v>1.5181847998926894E-2</v>
      </c>
      <c r="Q133" s="2">
        <f t="shared" si="24"/>
        <v>39080.618999999999</v>
      </c>
    </row>
    <row r="134" spans="1:17" x14ac:dyDescent="0.2">
      <c r="A134" s="56" t="s">
        <v>473</v>
      </c>
      <c r="B134" s="57" t="s">
        <v>64</v>
      </c>
      <c r="C134" s="56">
        <v>54111.146000000001</v>
      </c>
      <c r="D134" s="56" t="s">
        <v>84</v>
      </c>
      <c r="E134" s="11">
        <f t="shared" si="21"/>
        <v>23846.004784008917</v>
      </c>
      <c r="F134">
        <f t="shared" si="22"/>
        <v>23846</v>
      </c>
      <c r="G134">
        <f t="shared" si="26"/>
        <v>5.2338000023155473E-3</v>
      </c>
      <c r="I134">
        <f>+G134</f>
        <v>5.2338000023155473E-3</v>
      </c>
      <c r="O134">
        <f t="shared" ca="1" si="23"/>
        <v>1.5190550977889846E-2</v>
      </c>
      <c r="Q134" s="2">
        <f t="shared" si="24"/>
        <v>39092.646000000001</v>
      </c>
    </row>
    <row r="135" spans="1:17" x14ac:dyDescent="0.2">
      <c r="A135" s="38" t="s">
        <v>77</v>
      </c>
      <c r="B135" s="37" t="s">
        <v>64</v>
      </c>
      <c r="C135" s="38">
        <v>54114.436399999999</v>
      </c>
      <c r="D135" s="38">
        <v>1E-4</v>
      </c>
      <c r="E135" s="11">
        <f t="shared" si="21"/>
        <v>23849.012408094659</v>
      </c>
      <c r="F135">
        <f t="shared" si="22"/>
        <v>23849</v>
      </c>
      <c r="G135">
        <f t="shared" si="26"/>
        <v>1.3574699994933326E-2</v>
      </c>
      <c r="K135">
        <f>+G135</f>
        <v>1.3574699994933326E-2</v>
      </c>
      <c r="O135">
        <f t="shared" ca="1" si="23"/>
        <v>1.5192924517607016E-2</v>
      </c>
      <c r="Q135" s="2">
        <f t="shared" si="24"/>
        <v>39095.936399999999</v>
      </c>
    </row>
    <row r="136" spans="1:17" x14ac:dyDescent="0.2">
      <c r="A136" s="56" t="s">
        <v>454</v>
      </c>
      <c r="B136" s="57" t="s">
        <v>64</v>
      </c>
      <c r="C136" s="56">
        <v>54140.693800000001</v>
      </c>
      <c r="D136" s="56" t="s">
        <v>84</v>
      </c>
      <c r="E136" s="11">
        <f t="shared" si="21"/>
        <v>23873.013255611393</v>
      </c>
      <c r="F136">
        <f t="shared" si="22"/>
        <v>23873</v>
      </c>
      <c r="G136">
        <f t="shared" si="26"/>
        <v>1.4501899997412693E-2</v>
      </c>
      <c r="K136">
        <f>+G136</f>
        <v>1.4501899997412693E-2</v>
      </c>
      <c r="O136">
        <f t="shared" ca="1" si="23"/>
        <v>1.5211912835344368E-2</v>
      </c>
      <c r="Q136" s="2">
        <f t="shared" si="24"/>
        <v>39122.193800000001</v>
      </c>
    </row>
    <row r="137" spans="1:17" x14ac:dyDescent="0.2">
      <c r="A137" s="34" t="s">
        <v>74</v>
      </c>
      <c r="B137" s="37"/>
      <c r="C137" s="34">
        <v>54148.351699999999</v>
      </c>
      <c r="D137" s="34">
        <v>2.0000000000000001E-4</v>
      </c>
      <c r="E137" s="11">
        <f t="shared" si="21"/>
        <v>23880.013038156441</v>
      </c>
      <c r="F137">
        <f t="shared" si="22"/>
        <v>23880</v>
      </c>
      <c r="G137">
        <f t="shared" si="26"/>
        <v>1.4263999997638166E-2</v>
      </c>
      <c r="J137">
        <f>+G137</f>
        <v>1.4263999997638166E-2</v>
      </c>
      <c r="O137">
        <f t="shared" ca="1" si="23"/>
        <v>1.5217451094684427E-2</v>
      </c>
      <c r="Q137" s="2">
        <f t="shared" si="24"/>
        <v>39129.851699999999</v>
      </c>
    </row>
    <row r="138" spans="1:17" x14ac:dyDescent="0.2">
      <c r="A138" s="40" t="s">
        <v>78</v>
      </c>
      <c r="B138" s="41" t="s">
        <v>64</v>
      </c>
      <c r="C138" s="40">
        <v>54171.32516</v>
      </c>
      <c r="D138" s="40">
        <v>1.8E-3</v>
      </c>
      <c r="E138" s="11">
        <f t="shared" si="21"/>
        <v>23901.012166417113</v>
      </c>
      <c r="F138">
        <f t="shared" si="22"/>
        <v>23901</v>
      </c>
      <c r="G138">
        <f t="shared" si="26"/>
        <v>1.3310299997101538E-2</v>
      </c>
      <c r="K138">
        <f>+G138</f>
        <v>1.3310299997101538E-2</v>
      </c>
      <c r="O138">
        <f t="shared" ca="1" si="23"/>
        <v>1.5234065872704611E-2</v>
      </c>
      <c r="Q138" s="2">
        <f t="shared" si="24"/>
        <v>39152.82516</v>
      </c>
    </row>
    <row r="139" spans="1:17" x14ac:dyDescent="0.2">
      <c r="A139" s="56" t="s">
        <v>454</v>
      </c>
      <c r="B139" s="57" t="s">
        <v>64</v>
      </c>
      <c r="C139" s="56">
        <v>54176.796399999999</v>
      </c>
      <c r="D139" s="56" t="s">
        <v>84</v>
      </c>
      <c r="E139" s="11">
        <f t="shared" si="21"/>
        <v>23906.013209816971</v>
      </c>
      <c r="F139">
        <f t="shared" si="22"/>
        <v>23906</v>
      </c>
      <c r="G139">
        <f t="shared" si="26"/>
        <v>1.4451799994276371E-2</v>
      </c>
      <c r="K139">
        <f>+G139</f>
        <v>1.4451799994276371E-2</v>
      </c>
      <c r="O139">
        <f t="shared" ca="1" si="23"/>
        <v>1.5238021772233226E-2</v>
      </c>
      <c r="Q139" s="2">
        <f t="shared" si="24"/>
        <v>39158.296399999999</v>
      </c>
    </row>
    <row r="140" spans="1:17" x14ac:dyDescent="0.2">
      <c r="A140" s="56" t="s">
        <v>473</v>
      </c>
      <c r="B140" s="57" t="s">
        <v>64</v>
      </c>
      <c r="C140" s="56">
        <v>54438.256000000001</v>
      </c>
      <c r="D140" s="56" t="s">
        <v>84</v>
      </c>
      <c r="E140" s="11">
        <f t="shared" si="21"/>
        <v>24145.003056160687</v>
      </c>
      <c r="F140">
        <f t="shared" si="22"/>
        <v>24145</v>
      </c>
      <c r="G140">
        <f t="shared" si="26"/>
        <v>3.3435000004828908E-3</v>
      </c>
      <c r="I140">
        <f>+G140</f>
        <v>3.3435000004828908E-3</v>
      </c>
      <c r="O140">
        <f t="shared" ca="1" si="23"/>
        <v>1.5427113769701017E-2</v>
      </c>
      <c r="Q140" s="2">
        <f t="shared" si="24"/>
        <v>39419.756000000001</v>
      </c>
    </row>
    <row r="141" spans="1:17" x14ac:dyDescent="0.2">
      <c r="A141" s="56" t="s">
        <v>473</v>
      </c>
      <c r="B141" s="57" t="s">
        <v>64</v>
      </c>
      <c r="C141" s="56">
        <v>54448.108999999997</v>
      </c>
      <c r="D141" s="56" t="s">
        <v>84</v>
      </c>
      <c r="E141" s="11">
        <f t="shared" si="21"/>
        <v>24154.009292520048</v>
      </c>
      <c r="F141">
        <f t="shared" si="22"/>
        <v>24154</v>
      </c>
      <c r="G141">
        <f t="shared" si="26"/>
        <v>1.0166199994273484E-2</v>
      </c>
      <c r="I141">
        <f>+G141</f>
        <v>1.0166199994273484E-2</v>
      </c>
      <c r="O141">
        <f t="shared" ca="1" si="23"/>
        <v>1.5434234388852525E-2</v>
      </c>
      <c r="Q141" s="2">
        <f t="shared" si="24"/>
        <v>39429.608999999997</v>
      </c>
    </row>
    <row r="142" spans="1:17" x14ac:dyDescent="0.2">
      <c r="A142" s="56" t="s">
        <v>473</v>
      </c>
      <c r="B142" s="57" t="s">
        <v>64</v>
      </c>
      <c r="C142" s="56">
        <v>54449.188999999998</v>
      </c>
      <c r="D142" s="56" t="s">
        <v>84</v>
      </c>
      <c r="E142" s="11">
        <f t="shared" si="21"/>
        <v>24154.996477668545</v>
      </c>
      <c r="F142">
        <f t="shared" si="22"/>
        <v>24155</v>
      </c>
      <c r="G142">
        <f t="shared" si="26"/>
        <v>-3.8535000057891011E-3</v>
      </c>
      <c r="I142">
        <f>+G142</f>
        <v>-3.8535000057891011E-3</v>
      </c>
      <c r="O142">
        <f t="shared" ca="1" si="23"/>
        <v>1.5435025568758247E-2</v>
      </c>
      <c r="Q142" s="2">
        <f t="shared" si="24"/>
        <v>39430.688999999998</v>
      </c>
    </row>
    <row r="143" spans="1:17" x14ac:dyDescent="0.2">
      <c r="A143" s="56" t="s">
        <v>517</v>
      </c>
      <c r="B143" s="57" t="s">
        <v>64</v>
      </c>
      <c r="C143" s="56">
        <v>54799.298000000003</v>
      </c>
      <c r="D143" s="56" t="s">
        <v>84</v>
      </c>
      <c r="E143" s="11">
        <f t="shared" si="21"/>
        <v>24475.017223181632</v>
      </c>
      <c r="F143">
        <f t="shared" si="22"/>
        <v>24475</v>
      </c>
      <c r="G143">
        <f t="shared" si="26"/>
        <v>1.8842500001483131E-2</v>
      </c>
      <c r="I143">
        <f>+G143</f>
        <v>1.8842500001483131E-2</v>
      </c>
      <c r="O143">
        <f t="shared" ca="1" si="23"/>
        <v>1.5688203138589599E-2</v>
      </c>
      <c r="Q143" s="2">
        <f t="shared" si="24"/>
        <v>39780.798000000003</v>
      </c>
    </row>
    <row r="144" spans="1:17" x14ac:dyDescent="0.2">
      <c r="A144" s="56" t="s">
        <v>517</v>
      </c>
      <c r="B144" s="57" t="s">
        <v>61</v>
      </c>
      <c r="C144" s="56">
        <v>54804.199800000002</v>
      </c>
      <c r="D144" s="56" t="s">
        <v>84</v>
      </c>
      <c r="E144" s="11">
        <f t="shared" ref="E144:E178" si="27">+(C144-C$7)/C$8</f>
        <v>24479.49776407134</v>
      </c>
      <c r="F144">
        <f t="shared" ref="F144:F182" si="28">ROUND(2*E144,0)/2</f>
        <v>24479.5</v>
      </c>
      <c r="G144">
        <f>+C144-(C$7+F144*C$8)</f>
        <v>-2.4461499997414649E-3</v>
      </c>
      <c r="K144">
        <f>+G144</f>
        <v>-2.4461499997414649E-3</v>
      </c>
      <c r="O144">
        <f t="shared" ref="O144:O178" ca="1" si="29">+C$11+C$12*F144</f>
        <v>1.5691763448165353E-2</v>
      </c>
      <c r="Q144" s="2">
        <f t="shared" ref="Q144:Q178" si="30">+C144-15018.5</f>
        <v>39785.699800000002</v>
      </c>
    </row>
    <row r="145" spans="1:21" x14ac:dyDescent="0.2">
      <c r="A145" s="56" t="s">
        <v>517</v>
      </c>
      <c r="B145" s="57" t="s">
        <v>61</v>
      </c>
      <c r="C145" s="56">
        <v>54816.205000000002</v>
      </c>
      <c r="D145" s="56" t="s">
        <v>84</v>
      </c>
      <c r="E145" s="11">
        <f t="shared" si="27"/>
        <v>24490.471241057177</v>
      </c>
      <c r="F145">
        <f t="shared" si="28"/>
        <v>24490.5</v>
      </c>
      <c r="O145">
        <f t="shared" ca="1" si="29"/>
        <v>1.5700466427128305E-2</v>
      </c>
      <c r="Q145" s="2">
        <f t="shared" si="30"/>
        <v>39797.705000000002</v>
      </c>
      <c r="U145">
        <f>+C145-(C$7+F145*C$8)</f>
        <v>-3.1462850005482323E-2</v>
      </c>
    </row>
    <row r="146" spans="1:21" x14ac:dyDescent="0.2">
      <c r="A146" s="56" t="s">
        <v>517</v>
      </c>
      <c r="B146" s="57" t="s">
        <v>61</v>
      </c>
      <c r="C146" s="56">
        <v>54827.156000000003</v>
      </c>
      <c r="D146" s="56" t="s">
        <v>84</v>
      </c>
      <c r="E146" s="11">
        <f t="shared" si="27"/>
        <v>24500.481115650844</v>
      </c>
      <c r="F146">
        <f t="shared" si="28"/>
        <v>24500.5</v>
      </c>
      <c r="O146">
        <f t="shared" ca="1" si="29"/>
        <v>1.5708378226185534E-2</v>
      </c>
      <c r="Q146" s="2">
        <f t="shared" si="30"/>
        <v>39808.656000000003</v>
      </c>
      <c r="U146">
        <f>+C146-(C$7+F146*C$8)</f>
        <v>-2.0659850000811275E-2</v>
      </c>
    </row>
    <row r="147" spans="1:21" x14ac:dyDescent="0.2">
      <c r="A147" s="39" t="s">
        <v>85</v>
      </c>
      <c r="B147" s="33" t="s">
        <v>64</v>
      </c>
      <c r="C147" s="34">
        <v>54884.626499999998</v>
      </c>
      <c r="D147" s="34">
        <v>2.0000000000000001E-4</v>
      </c>
      <c r="E147" s="11">
        <f t="shared" si="27"/>
        <v>24553.012619425404</v>
      </c>
      <c r="F147">
        <f t="shared" si="28"/>
        <v>24553</v>
      </c>
      <c r="G147">
        <f t="shared" ref="G147:G178" si="31">+C147-(C$7+F147*C$8)</f>
        <v>1.3805900001898408E-2</v>
      </c>
      <c r="K147">
        <f>+G147</f>
        <v>1.3805900001898408E-2</v>
      </c>
      <c r="O147">
        <f t="shared" ca="1" si="29"/>
        <v>1.574991517123599E-2</v>
      </c>
      <c r="Q147" s="2">
        <f t="shared" si="30"/>
        <v>39866.126499999998</v>
      </c>
    </row>
    <row r="148" spans="1:21" x14ac:dyDescent="0.2">
      <c r="A148" s="56" t="s">
        <v>539</v>
      </c>
      <c r="B148" s="57" t="s">
        <v>64</v>
      </c>
      <c r="C148" s="56">
        <v>55171.258000000002</v>
      </c>
      <c r="D148" s="56" t="s">
        <v>84</v>
      </c>
      <c r="E148" s="11">
        <f t="shared" si="27"/>
        <v>24815.01110080559</v>
      </c>
      <c r="F148">
        <f t="shared" si="28"/>
        <v>24815</v>
      </c>
      <c r="G148">
        <f t="shared" si="31"/>
        <v>1.2144499996793456E-2</v>
      </c>
      <c r="I148">
        <f>+G148</f>
        <v>1.2144499996793456E-2</v>
      </c>
      <c r="O148">
        <f t="shared" ca="1" si="29"/>
        <v>1.5957204306535411E-2</v>
      </c>
      <c r="Q148" s="2">
        <f t="shared" si="30"/>
        <v>40152.758000000002</v>
      </c>
    </row>
    <row r="149" spans="1:21" x14ac:dyDescent="0.2">
      <c r="A149" s="56" t="s">
        <v>539</v>
      </c>
      <c r="B149" s="57" t="s">
        <v>64</v>
      </c>
      <c r="C149" s="56">
        <v>55194.233999999997</v>
      </c>
      <c r="D149" s="56" t="s">
        <v>84</v>
      </c>
      <c r="E149" s="11">
        <f t="shared" si="27"/>
        <v>24836.012550779473</v>
      </c>
      <c r="F149">
        <f t="shared" si="28"/>
        <v>24836</v>
      </c>
      <c r="G149">
        <f t="shared" si="31"/>
        <v>1.373079999757465E-2</v>
      </c>
      <c r="I149">
        <f>+G149</f>
        <v>1.373079999757465E-2</v>
      </c>
      <c r="O149">
        <f t="shared" ca="1" si="29"/>
        <v>1.5973819084555592E-2</v>
      </c>
      <c r="Q149" s="2">
        <f t="shared" si="30"/>
        <v>40175.733999999997</v>
      </c>
    </row>
    <row r="150" spans="1:21" x14ac:dyDescent="0.2">
      <c r="A150" s="56" t="s">
        <v>547</v>
      </c>
      <c r="B150" s="57" t="s">
        <v>61</v>
      </c>
      <c r="C150" s="56">
        <v>55221.039400000001</v>
      </c>
      <c r="D150" s="56" t="s">
        <v>84</v>
      </c>
      <c r="E150" s="11">
        <f t="shared" si="27"/>
        <v>24860.514303353037</v>
      </c>
      <c r="F150">
        <f t="shared" si="28"/>
        <v>24860.5</v>
      </c>
      <c r="G150">
        <f t="shared" si="31"/>
        <v>1.5648149994376581E-2</v>
      </c>
      <c r="I150">
        <f>+G150</f>
        <v>1.5648149994376581E-2</v>
      </c>
      <c r="O150">
        <f t="shared" ca="1" si="29"/>
        <v>1.5993202992245808E-2</v>
      </c>
      <c r="Q150" s="2">
        <f t="shared" si="30"/>
        <v>40202.539400000001</v>
      </c>
    </row>
    <row r="151" spans="1:21" x14ac:dyDescent="0.2">
      <c r="A151" s="35" t="s">
        <v>79</v>
      </c>
      <c r="B151" s="36" t="s">
        <v>64</v>
      </c>
      <c r="C151" s="35">
        <v>55231.431700000001</v>
      </c>
      <c r="D151" s="35">
        <v>2.0000000000000001E-4</v>
      </c>
      <c r="E151" s="11">
        <f t="shared" si="27"/>
        <v>24870.013492444421</v>
      </c>
      <c r="F151">
        <f t="shared" si="28"/>
        <v>24870</v>
      </c>
      <c r="G151">
        <f t="shared" si="31"/>
        <v>1.4760999998543411E-2</v>
      </c>
      <c r="K151">
        <f t="shared" ref="K151:K156" si="32">+G151</f>
        <v>1.4760999998543411E-2</v>
      </c>
      <c r="O151">
        <f t="shared" ca="1" si="29"/>
        <v>1.6000719201350176E-2</v>
      </c>
      <c r="Q151" s="2">
        <f t="shared" si="30"/>
        <v>40212.931700000001</v>
      </c>
    </row>
    <row r="152" spans="1:21" x14ac:dyDescent="0.2">
      <c r="A152" s="35" t="s">
        <v>79</v>
      </c>
      <c r="B152" s="36" t="s">
        <v>64</v>
      </c>
      <c r="C152" s="35">
        <v>55232.525199999996</v>
      </c>
      <c r="D152" s="35">
        <v>4.0000000000000002E-4</v>
      </c>
      <c r="E152" s="11">
        <f t="shared" si="27"/>
        <v>24871.013017407269</v>
      </c>
      <c r="F152">
        <f t="shared" si="28"/>
        <v>24871</v>
      </c>
      <c r="G152">
        <f t="shared" si="31"/>
        <v>1.4241299992136192E-2</v>
      </c>
      <c r="K152">
        <f t="shared" si="32"/>
        <v>1.4241299992136192E-2</v>
      </c>
      <c r="O152">
        <f t="shared" ca="1" si="29"/>
        <v>1.6001510381255898E-2</v>
      </c>
      <c r="Q152" s="2">
        <f t="shared" si="30"/>
        <v>40214.025199999996</v>
      </c>
    </row>
    <row r="153" spans="1:21" x14ac:dyDescent="0.2">
      <c r="A153" s="39" t="s">
        <v>86</v>
      </c>
      <c r="B153" s="33" t="s">
        <v>64</v>
      </c>
      <c r="C153" s="34">
        <v>55246.747000000003</v>
      </c>
      <c r="D153" s="34">
        <v>2.0000000000000001E-4</v>
      </c>
      <c r="E153" s="11">
        <f t="shared" si="27"/>
        <v>24884.01260050436</v>
      </c>
      <c r="F153">
        <f t="shared" si="28"/>
        <v>24884</v>
      </c>
      <c r="G153">
        <f t="shared" si="31"/>
        <v>1.3785200004349463E-2</v>
      </c>
      <c r="K153">
        <f t="shared" si="32"/>
        <v>1.3785200004349463E-2</v>
      </c>
      <c r="O153">
        <f t="shared" ca="1" si="29"/>
        <v>1.6011795720030298E-2</v>
      </c>
      <c r="Q153" s="2">
        <f t="shared" si="30"/>
        <v>40228.247000000003</v>
      </c>
    </row>
    <row r="154" spans="1:21" x14ac:dyDescent="0.2">
      <c r="A154" s="35" t="s">
        <v>79</v>
      </c>
      <c r="B154" s="36" t="s">
        <v>64</v>
      </c>
      <c r="C154" s="35">
        <v>55254.405500000001</v>
      </c>
      <c r="D154" s="35">
        <v>2.9999999999999997E-4</v>
      </c>
      <c r="E154" s="11">
        <f t="shared" si="27"/>
        <v>24891.012931485602</v>
      </c>
      <c r="F154">
        <f t="shared" si="28"/>
        <v>24891</v>
      </c>
      <c r="G154">
        <f t="shared" si="31"/>
        <v>1.4147300003969576E-2</v>
      </c>
      <c r="K154">
        <f t="shared" si="32"/>
        <v>1.4147300003969576E-2</v>
      </c>
      <c r="O154">
        <f t="shared" ca="1" si="29"/>
        <v>1.6017333979370357E-2</v>
      </c>
      <c r="Q154" s="2">
        <f t="shared" si="30"/>
        <v>40235.905500000001</v>
      </c>
    </row>
    <row r="155" spans="1:21" x14ac:dyDescent="0.2">
      <c r="A155" s="35" t="s">
        <v>79</v>
      </c>
      <c r="B155" s="36" t="s">
        <v>61</v>
      </c>
      <c r="C155" s="35">
        <v>55258.2379</v>
      </c>
      <c r="D155" s="35">
        <v>8.9999999999999998E-4</v>
      </c>
      <c r="E155" s="11">
        <f t="shared" si="27"/>
        <v>24894.515976266241</v>
      </c>
      <c r="F155">
        <f t="shared" si="28"/>
        <v>24894.5</v>
      </c>
      <c r="G155">
        <f t="shared" si="31"/>
        <v>1.7478349996963516E-2</v>
      </c>
      <c r="K155">
        <f t="shared" si="32"/>
        <v>1.7478349996963516E-2</v>
      </c>
      <c r="O155">
        <f t="shared" ca="1" si="29"/>
        <v>1.6020103109040389E-2</v>
      </c>
      <c r="Q155" s="2">
        <f t="shared" si="30"/>
        <v>40239.7379</v>
      </c>
    </row>
    <row r="156" spans="1:21" x14ac:dyDescent="0.2">
      <c r="A156" s="35" t="s">
        <v>79</v>
      </c>
      <c r="B156" s="36" t="s">
        <v>61</v>
      </c>
      <c r="C156" s="35">
        <v>55271.364200000004</v>
      </c>
      <c r="D156" s="35">
        <v>2.9999999999999997E-4</v>
      </c>
      <c r="E156" s="11">
        <f t="shared" si="27"/>
        <v>24906.514206279833</v>
      </c>
      <c r="F156">
        <f t="shared" si="28"/>
        <v>24906.5</v>
      </c>
      <c r="G156">
        <f t="shared" si="31"/>
        <v>1.5541950000624638E-2</v>
      </c>
      <c r="K156">
        <f t="shared" si="32"/>
        <v>1.5541950000624638E-2</v>
      </c>
      <c r="O156">
        <f t="shared" ca="1" si="29"/>
        <v>1.6029597267909063E-2</v>
      </c>
      <c r="Q156" s="2">
        <f t="shared" si="30"/>
        <v>40252.864200000004</v>
      </c>
    </row>
    <row r="157" spans="1:21" x14ac:dyDescent="0.2">
      <c r="A157" s="56" t="s">
        <v>579</v>
      </c>
      <c r="B157" s="57" t="s">
        <v>64</v>
      </c>
      <c r="C157" s="56">
        <v>55570.591</v>
      </c>
      <c r="D157" s="56" t="s">
        <v>84</v>
      </c>
      <c r="E157" s="11">
        <f t="shared" si="27"/>
        <v>25180.025551642259</v>
      </c>
      <c r="F157">
        <f t="shared" si="28"/>
        <v>25180</v>
      </c>
      <c r="G157">
        <f t="shared" si="31"/>
        <v>2.7953999997407664E-2</v>
      </c>
      <c r="I157">
        <f>+G157</f>
        <v>2.7953999997407664E-2</v>
      </c>
      <c r="O157">
        <f t="shared" ca="1" si="29"/>
        <v>1.6245984972124299E-2</v>
      </c>
      <c r="Q157" s="2">
        <f t="shared" si="30"/>
        <v>40552.091</v>
      </c>
    </row>
    <row r="158" spans="1:21" x14ac:dyDescent="0.2">
      <c r="A158" s="34" t="s">
        <v>87</v>
      </c>
      <c r="B158" s="33" t="s">
        <v>61</v>
      </c>
      <c r="C158" s="34">
        <v>55583.705600000001</v>
      </c>
      <c r="D158" s="34">
        <v>2.9999999999999997E-4</v>
      </c>
      <c r="E158" s="11">
        <f t="shared" si="27"/>
        <v>25192.013087150077</v>
      </c>
      <c r="F158">
        <f t="shared" si="28"/>
        <v>25192</v>
      </c>
      <c r="G158">
        <f t="shared" si="31"/>
        <v>1.4317599998321384E-2</v>
      </c>
      <c r="K158">
        <f>+G158</f>
        <v>1.4317599998321384E-2</v>
      </c>
      <c r="O158">
        <f t="shared" ca="1" si="29"/>
        <v>1.6255479130992973E-2</v>
      </c>
      <c r="Q158" s="2">
        <f t="shared" si="30"/>
        <v>40565.205600000001</v>
      </c>
    </row>
    <row r="159" spans="1:21" x14ac:dyDescent="0.2">
      <c r="A159" s="56" t="s">
        <v>579</v>
      </c>
      <c r="B159" s="57" t="s">
        <v>64</v>
      </c>
      <c r="C159" s="56">
        <v>55588.082799999996</v>
      </c>
      <c r="D159" s="56" t="s">
        <v>84</v>
      </c>
      <c r="E159" s="11">
        <f t="shared" si="27"/>
        <v>25196.014111994504</v>
      </c>
      <c r="F159">
        <f t="shared" si="28"/>
        <v>25196</v>
      </c>
      <c r="G159">
        <f t="shared" si="31"/>
        <v>1.5438799993717112E-2</v>
      </c>
      <c r="K159">
        <f>+G159</f>
        <v>1.5438799993717112E-2</v>
      </c>
      <c r="O159">
        <f t="shared" ca="1" si="29"/>
        <v>1.6258643850615866E-2</v>
      </c>
      <c r="Q159" s="2">
        <f t="shared" si="30"/>
        <v>40569.582799999996</v>
      </c>
    </row>
    <row r="160" spans="1:21" x14ac:dyDescent="0.2">
      <c r="A160" s="56" t="s">
        <v>579</v>
      </c>
      <c r="B160" s="57" t="s">
        <v>64</v>
      </c>
      <c r="C160" s="56">
        <v>55926.133999999998</v>
      </c>
      <c r="D160" s="56" t="s">
        <v>84</v>
      </c>
      <c r="E160" s="11">
        <f t="shared" si="27"/>
        <v>25505.013300948784</v>
      </c>
      <c r="F160">
        <f t="shared" si="28"/>
        <v>25505</v>
      </c>
      <c r="G160">
        <f t="shared" si="31"/>
        <v>1.4551499996741768E-2</v>
      </c>
      <c r="I160">
        <f>+G160</f>
        <v>1.4551499996741768E-2</v>
      </c>
      <c r="O160">
        <f t="shared" ca="1" si="29"/>
        <v>1.6503118441484266E-2</v>
      </c>
      <c r="Q160" s="2">
        <f t="shared" si="30"/>
        <v>40907.633999999998</v>
      </c>
    </row>
    <row r="161" spans="1:17" x14ac:dyDescent="0.2">
      <c r="A161" s="59" t="s">
        <v>88</v>
      </c>
      <c r="B161" s="60" t="s">
        <v>61</v>
      </c>
      <c r="C161" s="61">
        <v>55992.326009999997</v>
      </c>
      <c r="D161" s="61">
        <v>4.0000000000000002E-4</v>
      </c>
      <c r="E161" s="11">
        <f t="shared" si="27"/>
        <v>25565.516790968202</v>
      </c>
      <c r="F161">
        <f t="shared" si="28"/>
        <v>25565.5</v>
      </c>
      <c r="G161">
        <f t="shared" si="31"/>
        <v>1.8369649995293003E-2</v>
      </c>
      <c r="K161">
        <f>+G161</f>
        <v>1.8369649995293003E-2</v>
      </c>
      <c r="O161">
        <f t="shared" ca="1" si="29"/>
        <v>1.6550984825780504E-2</v>
      </c>
      <c r="Q161" s="2">
        <f t="shared" si="30"/>
        <v>40973.826009999997</v>
      </c>
    </row>
    <row r="162" spans="1:17" x14ac:dyDescent="0.2">
      <c r="A162" s="64" t="s">
        <v>637</v>
      </c>
      <c r="B162" s="65" t="s">
        <v>64</v>
      </c>
      <c r="C162" s="66">
        <v>56010.373800000001</v>
      </c>
      <c r="D162" s="66">
        <v>2.0000000000000001E-4</v>
      </c>
      <c r="E162" s="11">
        <f t="shared" si="27"/>
        <v>25582.013559719264</v>
      </c>
      <c r="F162">
        <f t="shared" si="28"/>
        <v>25582</v>
      </c>
      <c r="G162">
        <f t="shared" si="31"/>
        <v>1.4834599998721387E-2</v>
      </c>
      <c r="K162">
        <f>+G162</f>
        <v>1.4834599998721387E-2</v>
      </c>
      <c r="O162">
        <f t="shared" ca="1" si="29"/>
        <v>1.6564039294224935E-2</v>
      </c>
      <c r="Q162" s="2">
        <f t="shared" si="30"/>
        <v>40991.873800000001</v>
      </c>
    </row>
    <row r="163" spans="1:17" x14ac:dyDescent="0.2">
      <c r="A163" s="59" t="s">
        <v>90</v>
      </c>
      <c r="B163" s="60" t="s">
        <v>64</v>
      </c>
      <c r="C163" s="61">
        <v>56283.879399999998</v>
      </c>
      <c r="D163" s="61">
        <v>2.9999999999999997E-4</v>
      </c>
      <c r="E163" s="11">
        <f t="shared" si="27"/>
        <v>25832.014176709978</v>
      </c>
      <c r="F163">
        <f t="shared" si="28"/>
        <v>25832</v>
      </c>
      <c r="G163">
        <f t="shared" si="31"/>
        <v>1.5509599994402379E-2</v>
      </c>
      <c r="K163">
        <f>+G163</f>
        <v>1.5509599994402379E-2</v>
      </c>
      <c r="O163">
        <f t="shared" ca="1" si="29"/>
        <v>1.6761834270655678E-2</v>
      </c>
      <c r="Q163" s="2">
        <f t="shared" si="30"/>
        <v>41265.379399999998</v>
      </c>
    </row>
    <row r="164" spans="1:17" x14ac:dyDescent="0.2">
      <c r="A164" s="61" t="s">
        <v>606</v>
      </c>
      <c r="B164" s="60" t="s">
        <v>61</v>
      </c>
      <c r="C164" s="61">
        <v>56710.002200000003</v>
      </c>
      <c r="D164" s="61" t="s">
        <v>84</v>
      </c>
      <c r="E164" s="11">
        <f t="shared" si="27"/>
        <v>26221.516120779179</v>
      </c>
      <c r="F164">
        <f t="shared" si="28"/>
        <v>26221.5</v>
      </c>
      <c r="G164">
        <f t="shared" si="31"/>
        <v>1.7636450000281911E-2</v>
      </c>
      <c r="I164">
        <f>+G164</f>
        <v>1.7636450000281911E-2</v>
      </c>
      <c r="O164">
        <f t="shared" ca="1" si="29"/>
        <v>1.7069998843934779E-2</v>
      </c>
      <c r="Q164" s="2">
        <f t="shared" si="30"/>
        <v>41691.502200000003</v>
      </c>
    </row>
    <row r="165" spans="1:17" x14ac:dyDescent="0.2">
      <c r="A165" s="61" t="s">
        <v>606</v>
      </c>
      <c r="B165" s="60" t="s">
        <v>61</v>
      </c>
      <c r="C165" s="61">
        <v>56710.002699999997</v>
      </c>
      <c r="D165" s="61" t="s">
        <v>84</v>
      </c>
      <c r="E165" s="11">
        <f t="shared" si="27"/>
        <v>26221.516577809336</v>
      </c>
      <c r="F165">
        <f t="shared" si="28"/>
        <v>26221.5</v>
      </c>
      <c r="G165">
        <f t="shared" si="31"/>
        <v>1.8136449994926807E-2</v>
      </c>
      <c r="I165">
        <f>+G165</f>
        <v>1.8136449994926807E-2</v>
      </c>
      <c r="O165">
        <f t="shared" ca="1" si="29"/>
        <v>1.7069998843934779E-2</v>
      </c>
      <c r="Q165" s="2">
        <f t="shared" si="30"/>
        <v>41691.502699999997</v>
      </c>
    </row>
    <row r="166" spans="1:17" x14ac:dyDescent="0.2">
      <c r="A166" s="61" t="s">
        <v>606</v>
      </c>
      <c r="B166" s="60" t="s">
        <v>61</v>
      </c>
      <c r="C166" s="61">
        <v>56710.003900000003</v>
      </c>
      <c r="D166" s="61" t="s">
        <v>84</v>
      </c>
      <c r="E166" s="11">
        <f t="shared" si="27"/>
        <v>26221.517674681727</v>
      </c>
      <c r="F166">
        <f t="shared" si="28"/>
        <v>26221.5</v>
      </c>
      <c r="G166">
        <f t="shared" si="31"/>
        <v>1.9336450000992045E-2</v>
      </c>
      <c r="I166">
        <f>+G166</f>
        <v>1.9336450000992045E-2</v>
      </c>
      <c r="O166">
        <f t="shared" ca="1" si="29"/>
        <v>1.7069998843934779E-2</v>
      </c>
      <c r="Q166" s="2">
        <f t="shared" si="30"/>
        <v>41691.503900000003</v>
      </c>
    </row>
    <row r="167" spans="1:17" x14ac:dyDescent="0.2">
      <c r="A167" s="62" t="s">
        <v>91</v>
      </c>
      <c r="B167" s="63" t="s">
        <v>64</v>
      </c>
      <c r="C167" s="62">
        <v>56726.412900000003</v>
      </c>
      <c r="D167" s="62">
        <v>5.8999999999999999E-3</v>
      </c>
      <c r="E167" s="11">
        <f t="shared" si="27"/>
        <v>26236.51649051658</v>
      </c>
      <c r="F167">
        <f t="shared" si="28"/>
        <v>26236.5</v>
      </c>
      <c r="G167">
        <f t="shared" si="31"/>
        <v>1.8040950002614409E-2</v>
      </c>
      <c r="J167">
        <f>+G167</f>
        <v>1.8040950002614409E-2</v>
      </c>
      <c r="O167">
        <f t="shared" ca="1" si="29"/>
        <v>1.7081866542520623E-2</v>
      </c>
      <c r="Q167" s="2">
        <f t="shared" si="30"/>
        <v>41707.912900000003</v>
      </c>
    </row>
    <row r="168" spans="1:17" x14ac:dyDescent="0.2">
      <c r="A168" s="59" t="s">
        <v>89</v>
      </c>
      <c r="B168" s="60" t="s">
        <v>64</v>
      </c>
      <c r="C168" s="61">
        <v>56746.650199999996</v>
      </c>
      <c r="D168" s="61">
        <v>2.0000000000000001E-4</v>
      </c>
      <c r="E168" s="11">
        <f t="shared" si="27"/>
        <v>26255.014603484738</v>
      </c>
      <c r="F168">
        <f t="shared" si="28"/>
        <v>26255</v>
      </c>
      <c r="G168">
        <f t="shared" si="31"/>
        <v>1.597649999166606E-2</v>
      </c>
      <c r="K168">
        <f>+G168</f>
        <v>1.597649999166606E-2</v>
      </c>
      <c r="O168">
        <f t="shared" ca="1" si="29"/>
        <v>1.7096503370776499E-2</v>
      </c>
      <c r="Q168" s="2">
        <f t="shared" si="30"/>
        <v>41728.150199999996</v>
      </c>
    </row>
    <row r="169" spans="1:17" x14ac:dyDescent="0.2">
      <c r="A169" s="61" t="s">
        <v>606</v>
      </c>
      <c r="B169" s="60" t="s">
        <v>61</v>
      </c>
      <c r="C169" s="61">
        <v>57014.137199999997</v>
      </c>
      <c r="D169" s="61" t="s">
        <v>84</v>
      </c>
      <c r="E169" s="11">
        <f t="shared" si="27"/>
        <v>26499.51385701738</v>
      </c>
      <c r="F169">
        <f t="shared" si="28"/>
        <v>26499.5</v>
      </c>
      <c r="G169">
        <f t="shared" si="31"/>
        <v>1.5159849994233809E-2</v>
      </c>
      <c r="I169">
        <f>+G169</f>
        <v>1.5159849994233809E-2</v>
      </c>
      <c r="O169">
        <f t="shared" ca="1" si="29"/>
        <v>1.7289946857725766E-2</v>
      </c>
      <c r="Q169" s="2">
        <f t="shared" si="30"/>
        <v>41995.637199999997</v>
      </c>
    </row>
    <row r="170" spans="1:17" x14ac:dyDescent="0.2">
      <c r="A170" s="62" t="s">
        <v>92</v>
      </c>
      <c r="B170" s="60"/>
      <c r="C170" s="62">
        <v>57074.310700000002</v>
      </c>
      <c r="D170" s="62">
        <v>3.2000000000000002E-3</v>
      </c>
      <c r="E170" s="11">
        <f t="shared" si="27"/>
        <v>26554.516065844153</v>
      </c>
      <c r="F170">
        <f t="shared" si="28"/>
        <v>26554.5</v>
      </c>
      <c r="G170">
        <f t="shared" si="31"/>
        <v>1.7576350001036189E-2</v>
      </c>
      <c r="J170">
        <f>+G170</f>
        <v>1.7576350001036189E-2</v>
      </c>
      <c r="O170">
        <f t="shared" ca="1" si="29"/>
        <v>1.7333461752540528E-2</v>
      </c>
      <c r="Q170" s="2">
        <f t="shared" si="30"/>
        <v>42055.810700000002</v>
      </c>
    </row>
    <row r="171" spans="1:17" x14ac:dyDescent="0.2">
      <c r="A171" s="61" t="s">
        <v>631</v>
      </c>
      <c r="B171" s="60" t="s">
        <v>64</v>
      </c>
      <c r="C171" s="61">
        <v>57095.643700000001</v>
      </c>
      <c r="D171" s="61" t="s">
        <v>84</v>
      </c>
      <c r="E171" s="11">
        <f t="shared" si="27"/>
        <v>26574.015714707879</v>
      </c>
      <c r="F171">
        <f t="shared" si="28"/>
        <v>26574</v>
      </c>
      <c r="G171">
        <f t="shared" si="31"/>
        <v>1.7192200000863522E-2</v>
      </c>
      <c r="K171">
        <f t="shared" ref="K171:K178" si="33">+G171</f>
        <v>1.7192200000863522E-2</v>
      </c>
      <c r="O171">
        <f t="shared" ca="1" si="29"/>
        <v>1.7348889760702129E-2</v>
      </c>
      <c r="Q171" s="2">
        <f t="shared" si="30"/>
        <v>42077.143700000001</v>
      </c>
    </row>
    <row r="172" spans="1:17" x14ac:dyDescent="0.2">
      <c r="A172" s="70" t="s">
        <v>633</v>
      </c>
      <c r="B172" s="71" t="s">
        <v>64</v>
      </c>
      <c r="C172" s="16">
        <v>57095.643700000001</v>
      </c>
      <c r="D172" s="16">
        <v>1E-4</v>
      </c>
      <c r="E172" s="11">
        <f t="shared" si="27"/>
        <v>26574.015714707879</v>
      </c>
      <c r="F172">
        <f t="shared" si="28"/>
        <v>26574</v>
      </c>
      <c r="G172">
        <f t="shared" si="31"/>
        <v>1.7192200000863522E-2</v>
      </c>
      <c r="K172">
        <f t="shared" si="33"/>
        <v>1.7192200000863522E-2</v>
      </c>
      <c r="O172">
        <f t="shared" ca="1" si="29"/>
        <v>1.7348889760702129E-2</v>
      </c>
      <c r="Q172" s="2">
        <f t="shared" si="30"/>
        <v>42077.143700000001</v>
      </c>
    </row>
    <row r="173" spans="1:17" x14ac:dyDescent="0.2">
      <c r="A173" s="70" t="s">
        <v>634</v>
      </c>
      <c r="B173" s="71" t="s">
        <v>64</v>
      </c>
      <c r="C173" s="16">
        <v>57107.678899999999</v>
      </c>
      <c r="D173" s="16">
        <v>1E-4</v>
      </c>
      <c r="E173" s="11">
        <f t="shared" si="27"/>
        <v>26585.016613503391</v>
      </c>
      <c r="F173">
        <f t="shared" si="28"/>
        <v>26585</v>
      </c>
      <c r="G173">
        <f t="shared" si="31"/>
        <v>1.817549999395851E-2</v>
      </c>
      <c r="K173">
        <f t="shared" si="33"/>
        <v>1.817549999395851E-2</v>
      </c>
      <c r="O173">
        <f t="shared" ca="1" si="29"/>
        <v>1.7357592739665081E-2</v>
      </c>
      <c r="Q173" s="2">
        <f t="shared" si="30"/>
        <v>42089.178899999999</v>
      </c>
    </row>
    <row r="174" spans="1:17" x14ac:dyDescent="0.2">
      <c r="A174" s="67" t="s">
        <v>2</v>
      </c>
      <c r="B174" s="68"/>
      <c r="C174" s="16">
        <v>57357.11180000005</v>
      </c>
      <c r="D174" s="69"/>
      <c r="E174" s="11">
        <f t="shared" si="27"/>
        <v>26813.013330564383</v>
      </c>
      <c r="F174">
        <f t="shared" si="28"/>
        <v>26813</v>
      </c>
      <c r="G174">
        <f t="shared" si="31"/>
        <v>1.4583900047000498E-2</v>
      </c>
      <c r="K174">
        <f t="shared" si="33"/>
        <v>1.4583900047000498E-2</v>
      </c>
      <c r="O174">
        <f t="shared" ca="1" si="29"/>
        <v>1.753798175816992E-2</v>
      </c>
      <c r="Q174" s="2">
        <f t="shared" si="30"/>
        <v>42338.61180000005</v>
      </c>
    </row>
    <row r="175" spans="1:17" x14ac:dyDescent="0.2">
      <c r="A175" s="67" t="s">
        <v>0</v>
      </c>
      <c r="B175" s="72" t="s">
        <v>61</v>
      </c>
      <c r="C175" s="67">
        <v>57398.146099999998</v>
      </c>
      <c r="D175" s="67" t="s">
        <v>638</v>
      </c>
      <c r="E175" s="11">
        <f t="shared" si="27"/>
        <v>26850.521156063274</v>
      </c>
      <c r="F175">
        <f t="shared" si="28"/>
        <v>26850.5</v>
      </c>
      <c r="G175">
        <f t="shared" si="31"/>
        <v>2.3145150000345893E-2</v>
      </c>
      <c r="K175">
        <f t="shared" si="33"/>
        <v>2.3145150000345893E-2</v>
      </c>
      <c r="O175">
        <f t="shared" ca="1" si="29"/>
        <v>1.7567651004634529E-2</v>
      </c>
      <c r="Q175" s="2">
        <f t="shared" si="30"/>
        <v>42379.646099999998</v>
      </c>
    </row>
    <row r="176" spans="1:17" x14ac:dyDescent="0.2">
      <c r="A176" s="70" t="s">
        <v>635</v>
      </c>
      <c r="B176" s="71" t="s">
        <v>64</v>
      </c>
      <c r="C176" s="16">
        <v>57433.693800000001</v>
      </c>
      <c r="D176" s="16">
        <v>1E-4</v>
      </c>
      <c r="E176" s="11">
        <f t="shared" si="27"/>
        <v>26883.013898195801</v>
      </c>
      <c r="F176">
        <f t="shared" si="28"/>
        <v>26883</v>
      </c>
      <c r="G176">
        <f t="shared" si="31"/>
        <v>1.5204899995296728E-2</v>
      </c>
      <c r="K176">
        <f t="shared" si="33"/>
        <v>1.5204899995296728E-2</v>
      </c>
      <c r="O176">
        <f t="shared" ca="1" si="29"/>
        <v>1.7593364351570526E-2</v>
      </c>
      <c r="Q176" s="2">
        <f t="shared" si="30"/>
        <v>42415.193800000001</v>
      </c>
    </row>
    <row r="177" spans="1:17" x14ac:dyDescent="0.2">
      <c r="A177" s="67" t="s">
        <v>1</v>
      </c>
      <c r="B177" s="73" t="s">
        <v>64</v>
      </c>
      <c r="C177" s="73">
        <v>57798.551200000002</v>
      </c>
      <c r="D177" s="73">
        <v>1.9E-3</v>
      </c>
      <c r="E177" s="11">
        <f t="shared" si="27"/>
        <v>27216.515570971893</v>
      </c>
      <c r="F177">
        <f t="shared" si="28"/>
        <v>27216.5</v>
      </c>
      <c r="G177">
        <f t="shared" si="31"/>
        <v>1.7034949996741489E-2</v>
      </c>
      <c r="K177">
        <f t="shared" si="33"/>
        <v>1.7034949996741489E-2</v>
      </c>
      <c r="O177">
        <f t="shared" ca="1" si="29"/>
        <v>1.785722285012914E-2</v>
      </c>
      <c r="Q177" s="2">
        <f t="shared" si="30"/>
        <v>42780.051200000002</v>
      </c>
    </row>
    <row r="178" spans="1:17" x14ac:dyDescent="0.2">
      <c r="A178" s="74" t="s">
        <v>636</v>
      </c>
      <c r="B178" s="75" t="s">
        <v>64</v>
      </c>
      <c r="C178" s="67">
        <v>57828.635999999999</v>
      </c>
      <c r="D178" s="67">
        <v>1E-4</v>
      </c>
      <c r="E178" s="11">
        <f t="shared" si="27"/>
        <v>27244.014892967647</v>
      </c>
      <c r="F178">
        <f t="shared" si="28"/>
        <v>27244</v>
      </c>
      <c r="G178">
        <f t="shared" si="31"/>
        <v>1.629319999483414E-2</v>
      </c>
      <c r="K178">
        <f t="shared" si="33"/>
        <v>1.629319999483414E-2</v>
      </c>
      <c r="O178">
        <f t="shared" ca="1" si="29"/>
        <v>1.7878980297536522E-2</v>
      </c>
      <c r="Q178" s="2">
        <f t="shared" si="30"/>
        <v>42810.135999999999</v>
      </c>
    </row>
    <row r="179" spans="1:17" x14ac:dyDescent="0.2">
      <c r="A179" s="76" t="s">
        <v>639</v>
      </c>
      <c r="B179" s="77" t="s">
        <v>64</v>
      </c>
      <c r="C179" s="78">
        <v>58212.636400000003</v>
      </c>
      <c r="D179" s="78">
        <v>8.0000000000000004E-4</v>
      </c>
      <c r="E179" s="11">
        <f>+(C179-C$7)/C$8</f>
        <v>27595.014422500801</v>
      </c>
      <c r="F179">
        <f t="shared" si="28"/>
        <v>27595</v>
      </c>
      <c r="G179">
        <f>+C179-(C$7+F179*C$8)</f>
        <v>1.5778500004671514E-2</v>
      </c>
      <c r="K179">
        <f>+G179</f>
        <v>1.5778500004671514E-2</v>
      </c>
      <c r="O179">
        <f ca="1">+C$11+C$12*F179</f>
        <v>1.8156684444445285E-2</v>
      </c>
      <c r="Q179" s="2">
        <f>+C179-15018.5</f>
        <v>43194.136400000003</v>
      </c>
    </row>
    <row r="180" spans="1:17" x14ac:dyDescent="0.2">
      <c r="A180" s="76" t="s">
        <v>640</v>
      </c>
      <c r="B180" s="77" t="s">
        <v>64</v>
      </c>
      <c r="C180" s="78">
        <v>58549.599300000002</v>
      </c>
      <c r="D180" s="78">
        <v>4.0000000000000002E-4</v>
      </c>
      <c r="E180" s="11">
        <f>+(C180-C$7)/C$8</f>
        <v>27903.018839605906</v>
      </c>
      <c r="F180">
        <f t="shared" si="28"/>
        <v>27903</v>
      </c>
      <c r="G180">
        <f>+C180-(C$7+F180*C$8)</f>
        <v>2.0610899999155663E-2</v>
      </c>
      <c r="K180">
        <f>+G180</f>
        <v>2.0610899999155663E-2</v>
      </c>
      <c r="O180">
        <f ca="1">+C$11+C$12*F180</f>
        <v>1.8400367855407964E-2</v>
      </c>
      <c r="Q180" s="2">
        <f>+C180-15018.5</f>
        <v>43531.099300000002</v>
      </c>
    </row>
    <row r="181" spans="1:17" x14ac:dyDescent="0.2">
      <c r="A181" s="79" t="s">
        <v>641</v>
      </c>
      <c r="B181" s="80" t="s">
        <v>64</v>
      </c>
      <c r="C181" s="81">
        <v>58933.5988</v>
      </c>
      <c r="D181" s="81">
        <v>2.0000000000000001E-4</v>
      </c>
      <c r="E181" s="11">
        <f>+(C181-C$7)/C$8</f>
        <v>28254.017546484763</v>
      </c>
      <c r="F181">
        <f t="shared" si="28"/>
        <v>28254</v>
      </c>
      <c r="G181">
        <f>+C181-(C$7+F181*C$8)</f>
        <v>1.9196200002625119E-2</v>
      </c>
      <c r="K181">
        <f>+G181</f>
        <v>1.9196200002625119E-2</v>
      </c>
      <c r="O181">
        <f ca="1">+C$11+C$12*F181</f>
        <v>1.8678072002316727E-2</v>
      </c>
      <c r="Q181" s="2">
        <f>+C181-15018.5</f>
        <v>43915.0988</v>
      </c>
    </row>
    <row r="182" spans="1:17" x14ac:dyDescent="0.2">
      <c r="A182" s="76" t="s">
        <v>642</v>
      </c>
      <c r="B182" s="77" t="s">
        <v>61</v>
      </c>
      <c r="C182" s="78">
        <v>58514.041799999999</v>
      </c>
      <c r="D182" s="78" t="s">
        <v>638</v>
      </c>
      <c r="E182" s="11">
        <f>+(C182-C$7)/C$8</f>
        <v>27870.517139682215</v>
      </c>
      <c r="F182">
        <f t="shared" si="28"/>
        <v>27870.5</v>
      </c>
      <c r="G182">
        <f>+C182-(C$7+F182*C$8)</f>
        <v>1.8751149997115135E-2</v>
      </c>
      <c r="K182">
        <f>+G182</f>
        <v>1.8751149997115135E-2</v>
      </c>
      <c r="O182">
        <f ca="1">+C$11+C$12*F182</f>
        <v>1.8374654508471967E-2</v>
      </c>
      <c r="Q182" s="2">
        <f>+C182-15018.5</f>
        <v>43495.541799999999</v>
      </c>
    </row>
    <row r="183" spans="1:17" x14ac:dyDescent="0.2">
      <c r="A183" s="82" t="s">
        <v>643</v>
      </c>
      <c r="B183" s="77" t="s">
        <v>64</v>
      </c>
      <c r="C183" s="78">
        <v>59317.599199999997</v>
      </c>
      <c r="D183" s="78">
        <v>2.0000000000000001E-4</v>
      </c>
      <c r="E183" s="11">
        <f>+(C183-C$7)/C$8</f>
        <v>28605.017076017913</v>
      </c>
      <c r="F183">
        <f>ROUND(2*E183,0)/2</f>
        <v>28605</v>
      </c>
      <c r="G183">
        <f>+C183-(C$7+F183*C$8)</f>
        <v>1.868149999063462E-2</v>
      </c>
      <c r="K183">
        <f>+G183</f>
        <v>1.868149999063462E-2</v>
      </c>
      <c r="O183">
        <f ca="1">+C$11+C$12*F183</f>
        <v>1.8955776149225494E-2</v>
      </c>
      <c r="Q183" s="2">
        <f>+C183-15018.5</f>
        <v>44299.099199999997</v>
      </c>
    </row>
    <row r="184" spans="1:17" x14ac:dyDescent="0.2">
      <c r="A184" s="11"/>
      <c r="B184" s="33"/>
      <c r="C184" s="11"/>
      <c r="D184" s="11"/>
    </row>
    <row r="185" spans="1:17" x14ac:dyDescent="0.2">
      <c r="A185" s="11"/>
      <c r="B185" s="33"/>
      <c r="C185" s="11"/>
      <c r="D185" s="11"/>
    </row>
    <row r="186" spans="1:17" x14ac:dyDescent="0.2">
      <c r="A186" s="11"/>
      <c r="B186" s="33"/>
      <c r="C186" s="11"/>
      <c r="D186" s="11"/>
    </row>
    <row r="187" spans="1:17" x14ac:dyDescent="0.2">
      <c r="A187" s="11"/>
      <c r="B187" s="33"/>
      <c r="C187" s="11"/>
      <c r="D187" s="11"/>
    </row>
    <row r="188" spans="1:17" x14ac:dyDescent="0.2">
      <c r="A188" s="11"/>
      <c r="B188" s="33"/>
      <c r="C188" s="11"/>
      <c r="D188" s="11"/>
    </row>
    <row r="189" spans="1:17" x14ac:dyDescent="0.2">
      <c r="A189" s="11"/>
      <c r="B189" s="33"/>
      <c r="C189" s="11"/>
      <c r="D189" s="11"/>
    </row>
    <row r="190" spans="1:17" x14ac:dyDescent="0.2">
      <c r="A190" s="11"/>
      <c r="B190" s="33"/>
      <c r="C190" s="11"/>
      <c r="D190" s="11"/>
    </row>
    <row r="191" spans="1:17" x14ac:dyDescent="0.2">
      <c r="A191" s="11"/>
      <c r="B191" s="33"/>
      <c r="C191" s="11"/>
      <c r="D191" s="11"/>
    </row>
    <row r="192" spans="1:17" x14ac:dyDescent="0.2">
      <c r="A192" s="11"/>
      <c r="B192" s="33"/>
      <c r="C192" s="11"/>
      <c r="D192" s="11"/>
    </row>
    <row r="193" spans="1:4" x14ac:dyDescent="0.2">
      <c r="A193" s="11"/>
      <c r="B193" s="33"/>
      <c r="C193" s="11"/>
      <c r="D193" s="11"/>
    </row>
    <row r="194" spans="1:4" x14ac:dyDescent="0.2">
      <c r="A194" s="11"/>
      <c r="B194" s="33"/>
      <c r="C194" s="11"/>
      <c r="D194" s="11"/>
    </row>
    <row r="195" spans="1:4" x14ac:dyDescent="0.2">
      <c r="A195" s="11"/>
      <c r="B195" s="33"/>
      <c r="C195" s="11"/>
      <c r="D195" s="11"/>
    </row>
    <row r="196" spans="1:4" x14ac:dyDescent="0.2">
      <c r="A196" s="11"/>
      <c r="B196" s="33"/>
      <c r="C196" s="11"/>
      <c r="D196" s="11"/>
    </row>
    <row r="197" spans="1:4" x14ac:dyDescent="0.2">
      <c r="A197" s="11"/>
      <c r="B197" s="33"/>
      <c r="C197" s="11"/>
      <c r="D197" s="11"/>
    </row>
    <row r="198" spans="1:4" x14ac:dyDescent="0.2">
      <c r="A198" s="11"/>
      <c r="B198" s="33"/>
      <c r="C198" s="11"/>
      <c r="D198" s="11"/>
    </row>
    <row r="199" spans="1:4" x14ac:dyDescent="0.2">
      <c r="A199" s="11"/>
      <c r="B199" s="33"/>
      <c r="C199" s="11"/>
      <c r="D199" s="11"/>
    </row>
    <row r="200" spans="1:4" x14ac:dyDescent="0.2">
      <c r="A200" s="11"/>
      <c r="B200" s="33"/>
      <c r="C200" s="11"/>
      <c r="D200" s="11"/>
    </row>
    <row r="201" spans="1:4" x14ac:dyDescent="0.2">
      <c r="A201" s="11"/>
      <c r="B201" s="33"/>
      <c r="C201" s="11"/>
      <c r="D201" s="11"/>
    </row>
    <row r="202" spans="1:4" x14ac:dyDescent="0.2">
      <c r="A202" s="11"/>
      <c r="B202" s="33"/>
      <c r="C202" s="11"/>
      <c r="D202" s="11"/>
    </row>
    <row r="203" spans="1:4" x14ac:dyDescent="0.2">
      <c r="A203" s="11"/>
      <c r="B203" s="33"/>
      <c r="C203" s="11"/>
      <c r="D203" s="11"/>
    </row>
    <row r="204" spans="1:4" x14ac:dyDescent="0.2">
      <c r="A204" s="11"/>
      <c r="B204" s="33"/>
      <c r="C204" s="11"/>
      <c r="D204" s="11"/>
    </row>
    <row r="205" spans="1:4" x14ac:dyDescent="0.2">
      <c r="A205" s="11"/>
      <c r="B205" s="33"/>
      <c r="C205" s="11"/>
      <c r="D205" s="11"/>
    </row>
    <row r="206" spans="1:4" x14ac:dyDescent="0.2">
      <c r="A206" s="11"/>
      <c r="B206" s="33"/>
      <c r="C206" s="11"/>
      <c r="D206" s="11"/>
    </row>
    <row r="207" spans="1:4" x14ac:dyDescent="0.2">
      <c r="A207" s="11"/>
      <c r="B207" s="33"/>
      <c r="C207" s="11"/>
      <c r="D207" s="11"/>
    </row>
    <row r="208" spans="1:4" x14ac:dyDescent="0.2">
      <c r="A208" s="11"/>
      <c r="B208" s="33"/>
      <c r="C208" s="11"/>
      <c r="D208" s="11"/>
    </row>
    <row r="209" spans="1:4" x14ac:dyDescent="0.2">
      <c r="A209" s="11"/>
      <c r="B209" s="33"/>
      <c r="C209" s="11"/>
      <c r="D209" s="11"/>
    </row>
    <row r="210" spans="1:4" x14ac:dyDescent="0.2">
      <c r="A210" s="11"/>
      <c r="B210" s="33"/>
      <c r="C210" s="11"/>
      <c r="D210" s="11"/>
    </row>
    <row r="211" spans="1:4" x14ac:dyDescent="0.2">
      <c r="A211" s="11"/>
      <c r="B211" s="33"/>
      <c r="C211" s="11"/>
      <c r="D211" s="11"/>
    </row>
    <row r="212" spans="1:4" x14ac:dyDescent="0.2">
      <c r="A212" s="11"/>
      <c r="B212" s="33"/>
      <c r="C212" s="11"/>
      <c r="D212" s="11"/>
    </row>
    <row r="213" spans="1:4" x14ac:dyDescent="0.2">
      <c r="A213" s="11"/>
      <c r="B213" s="33"/>
      <c r="C213" s="11"/>
      <c r="D213" s="11"/>
    </row>
    <row r="214" spans="1:4" x14ac:dyDescent="0.2">
      <c r="A214" s="11"/>
      <c r="B214" s="33"/>
      <c r="C214" s="11"/>
      <c r="D214" s="11"/>
    </row>
    <row r="215" spans="1:4" x14ac:dyDescent="0.2">
      <c r="A215" s="11"/>
      <c r="B215" s="33"/>
      <c r="C215" s="11"/>
      <c r="D215" s="11"/>
    </row>
    <row r="216" spans="1:4" x14ac:dyDescent="0.2">
      <c r="A216" s="11"/>
      <c r="B216" s="33"/>
      <c r="C216" s="11"/>
      <c r="D216" s="11"/>
    </row>
    <row r="217" spans="1:4" x14ac:dyDescent="0.2">
      <c r="A217" s="11"/>
      <c r="B217" s="33"/>
      <c r="C217" s="11"/>
      <c r="D217" s="11"/>
    </row>
    <row r="218" spans="1:4" x14ac:dyDescent="0.2">
      <c r="A218" s="11"/>
      <c r="B218" s="33"/>
      <c r="C218" s="11"/>
      <c r="D218" s="11"/>
    </row>
    <row r="219" spans="1:4" x14ac:dyDescent="0.2">
      <c r="A219" s="11"/>
      <c r="B219" s="33"/>
      <c r="C219" s="11"/>
      <c r="D219" s="11"/>
    </row>
    <row r="220" spans="1:4" x14ac:dyDescent="0.2">
      <c r="A220" s="11"/>
      <c r="B220" s="33"/>
      <c r="C220" s="11"/>
      <c r="D220" s="11"/>
    </row>
    <row r="221" spans="1:4" x14ac:dyDescent="0.2">
      <c r="A221" s="11"/>
      <c r="B221" s="33"/>
      <c r="C221" s="11"/>
      <c r="D221" s="11"/>
    </row>
    <row r="222" spans="1:4" x14ac:dyDescent="0.2">
      <c r="A222" s="11"/>
      <c r="B222" s="33"/>
      <c r="C222" s="11"/>
      <c r="D222" s="11"/>
    </row>
    <row r="223" spans="1:4" x14ac:dyDescent="0.2">
      <c r="A223" s="11"/>
      <c r="B223" s="33"/>
      <c r="C223" s="11"/>
      <c r="D223" s="11"/>
    </row>
    <row r="224" spans="1:4" x14ac:dyDescent="0.2">
      <c r="A224" s="11"/>
      <c r="B224" s="33"/>
      <c r="C224" s="11"/>
      <c r="D224" s="11"/>
    </row>
    <row r="225" spans="1:4" x14ac:dyDescent="0.2">
      <c r="A225" s="11"/>
      <c r="B225" s="33"/>
      <c r="C225" s="11"/>
      <c r="D225" s="11"/>
    </row>
    <row r="226" spans="1:4" x14ac:dyDescent="0.2">
      <c r="A226" s="11"/>
      <c r="B226" s="33"/>
      <c r="C226" s="11"/>
      <c r="D226" s="11"/>
    </row>
    <row r="227" spans="1:4" x14ac:dyDescent="0.2">
      <c r="A227" s="11"/>
      <c r="B227" s="33"/>
      <c r="C227" s="11"/>
      <c r="D227" s="11"/>
    </row>
    <row r="228" spans="1:4" x14ac:dyDescent="0.2">
      <c r="A228" s="11"/>
      <c r="B228" s="33"/>
      <c r="C228" s="11"/>
      <c r="D228" s="11"/>
    </row>
    <row r="229" spans="1:4" x14ac:dyDescent="0.2">
      <c r="A229" s="11"/>
      <c r="B229" s="33"/>
      <c r="C229" s="11"/>
      <c r="D229" s="11"/>
    </row>
    <row r="230" spans="1:4" x14ac:dyDescent="0.2">
      <c r="A230" s="11"/>
      <c r="B230" s="33"/>
      <c r="C230" s="11"/>
      <c r="D230" s="11"/>
    </row>
    <row r="231" spans="1:4" x14ac:dyDescent="0.2">
      <c r="A231" s="11"/>
      <c r="B231" s="33"/>
      <c r="C231" s="11"/>
      <c r="D231" s="11"/>
    </row>
    <row r="232" spans="1:4" x14ac:dyDescent="0.2">
      <c r="A232" s="11"/>
      <c r="B232" s="33"/>
      <c r="C232" s="11"/>
      <c r="D232" s="11"/>
    </row>
    <row r="233" spans="1:4" x14ac:dyDescent="0.2">
      <c r="A233" s="11"/>
      <c r="B233" s="33"/>
      <c r="C233" s="11"/>
      <c r="D233" s="11"/>
    </row>
    <row r="234" spans="1:4" x14ac:dyDescent="0.2">
      <c r="A234" s="11"/>
      <c r="B234" s="33"/>
      <c r="C234" s="11"/>
      <c r="D234" s="11"/>
    </row>
    <row r="235" spans="1:4" x14ac:dyDescent="0.2">
      <c r="A235" s="11"/>
      <c r="B235" s="33"/>
      <c r="C235" s="11"/>
      <c r="D235" s="11"/>
    </row>
    <row r="236" spans="1:4" x14ac:dyDescent="0.2">
      <c r="A236" s="11"/>
      <c r="B236" s="33"/>
      <c r="C236" s="11"/>
      <c r="D236" s="11"/>
    </row>
    <row r="237" spans="1:4" x14ac:dyDescent="0.2">
      <c r="A237" s="11"/>
      <c r="B237" s="33"/>
      <c r="C237" s="11"/>
      <c r="D237" s="11"/>
    </row>
    <row r="238" spans="1:4" x14ac:dyDescent="0.2">
      <c r="A238" s="11"/>
      <c r="B238" s="33"/>
      <c r="C238" s="11"/>
      <c r="D238" s="11"/>
    </row>
    <row r="239" spans="1:4" x14ac:dyDescent="0.2">
      <c r="A239" s="11"/>
      <c r="B239" s="33"/>
      <c r="C239" s="11"/>
      <c r="D239" s="11"/>
    </row>
    <row r="240" spans="1:4" x14ac:dyDescent="0.2">
      <c r="A240" s="11"/>
      <c r="B240" s="33"/>
      <c r="C240" s="11"/>
      <c r="D240" s="11"/>
    </row>
    <row r="241" spans="1:4" x14ac:dyDescent="0.2">
      <c r="A241" s="11"/>
      <c r="B241" s="33"/>
      <c r="C241" s="11"/>
      <c r="D241" s="11"/>
    </row>
    <row r="242" spans="1:4" x14ac:dyDescent="0.2">
      <c r="A242" s="11"/>
      <c r="B242" s="33"/>
      <c r="C242" s="11"/>
      <c r="D242" s="11"/>
    </row>
    <row r="243" spans="1:4" x14ac:dyDescent="0.2">
      <c r="A243" s="11"/>
      <c r="B243" s="33"/>
      <c r="C243" s="11"/>
      <c r="D243" s="11"/>
    </row>
    <row r="244" spans="1:4" x14ac:dyDescent="0.2">
      <c r="A244" s="11"/>
      <c r="B244" s="33"/>
      <c r="C244" s="11"/>
      <c r="D244" s="11"/>
    </row>
    <row r="245" spans="1:4" x14ac:dyDescent="0.2">
      <c r="A245" s="11"/>
      <c r="B245" s="33"/>
      <c r="C245" s="11"/>
      <c r="D245" s="11"/>
    </row>
    <row r="246" spans="1:4" x14ac:dyDescent="0.2">
      <c r="A246" s="11"/>
      <c r="B246" s="33"/>
      <c r="C246" s="11"/>
      <c r="D246" s="11"/>
    </row>
    <row r="247" spans="1:4" x14ac:dyDescent="0.2">
      <c r="A247" s="11"/>
      <c r="B247" s="33"/>
      <c r="C247" s="11"/>
      <c r="D247" s="11"/>
    </row>
    <row r="248" spans="1:4" x14ac:dyDescent="0.2">
      <c r="A248" s="11"/>
      <c r="B248" s="33"/>
      <c r="C248" s="11"/>
      <c r="D248" s="11"/>
    </row>
    <row r="249" spans="1:4" x14ac:dyDescent="0.2">
      <c r="A249" s="11"/>
      <c r="B249" s="33"/>
      <c r="C249" s="11"/>
      <c r="D249" s="11"/>
    </row>
    <row r="250" spans="1:4" x14ac:dyDescent="0.2">
      <c r="A250" s="11"/>
      <c r="B250" s="33"/>
      <c r="C250" s="11"/>
      <c r="D250" s="11"/>
    </row>
    <row r="251" spans="1:4" x14ac:dyDescent="0.2">
      <c r="A251" s="11"/>
      <c r="B251" s="33"/>
      <c r="C251" s="11"/>
      <c r="D251" s="11"/>
    </row>
    <row r="252" spans="1:4" x14ac:dyDescent="0.2">
      <c r="A252" s="11"/>
      <c r="B252" s="33"/>
      <c r="C252" s="11"/>
      <c r="D252" s="11"/>
    </row>
    <row r="253" spans="1:4" x14ac:dyDescent="0.2">
      <c r="A253" s="11"/>
      <c r="B253" s="33"/>
      <c r="C253" s="11"/>
      <c r="D253" s="11"/>
    </row>
    <row r="254" spans="1:4" x14ac:dyDescent="0.2">
      <c r="A254" s="11"/>
      <c r="B254" s="33"/>
      <c r="C254" s="11"/>
      <c r="D254" s="11"/>
    </row>
    <row r="255" spans="1:4" x14ac:dyDescent="0.2">
      <c r="A255" s="11"/>
      <c r="B255" s="33"/>
      <c r="C255" s="11"/>
      <c r="D255" s="11"/>
    </row>
    <row r="256" spans="1:4" x14ac:dyDescent="0.2">
      <c r="A256" s="11"/>
      <c r="B256" s="33"/>
      <c r="C256" s="11"/>
      <c r="D256" s="11"/>
    </row>
    <row r="257" spans="1:4" x14ac:dyDescent="0.2">
      <c r="A257" s="11"/>
      <c r="B257" s="33"/>
      <c r="C257" s="11"/>
      <c r="D257" s="11"/>
    </row>
    <row r="258" spans="1:4" x14ac:dyDescent="0.2">
      <c r="A258" s="11"/>
      <c r="B258" s="33"/>
      <c r="C258" s="11"/>
      <c r="D258" s="11"/>
    </row>
    <row r="259" spans="1:4" x14ac:dyDescent="0.2">
      <c r="A259" s="11"/>
      <c r="B259" s="33"/>
      <c r="C259" s="11"/>
      <c r="D259" s="11"/>
    </row>
    <row r="260" spans="1:4" x14ac:dyDescent="0.2">
      <c r="A260" s="11"/>
      <c r="B260" s="33"/>
      <c r="C260" s="11"/>
      <c r="D260" s="11"/>
    </row>
    <row r="261" spans="1:4" x14ac:dyDescent="0.2">
      <c r="A261" s="11"/>
      <c r="B261" s="33"/>
      <c r="C261" s="11"/>
      <c r="D261" s="11"/>
    </row>
    <row r="262" spans="1:4" x14ac:dyDescent="0.2">
      <c r="A262" s="11"/>
      <c r="B262" s="33"/>
      <c r="C262" s="11"/>
      <c r="D262" s="11"/>
    </row>
    <row r="263" spans="1:4" x14ac:dyDescent="0.2">
      <c r="A263" s="11"/>
      <c r="B263" s="33"/>
      <c r="C263" s="11"/>
      <c r="D263" s="11"/>
    </row>
    <row r="264" spans="1:4" x14ac:dyDescent="0.2">
      <c r="A264" s="11"/>
      <c r="B264" s="33"/>
      <c r="C264" s="11"/>
      <c r="D264" s="11"/>
    </row>
    <row r="265" spans="1:4" x14ac:dyDescent="0.2">
      <c r="A265" s="11"/>
      <c r="B265" s="33"/>
      <c r="C265" s="11"/>
      <c r="D265" s="11"/>
    </row>
    <row r="266" spans="1:4" x14ac:dyDescent="0.2">
      <c r="A266" s="11"/>
      <c r="B266" s="33"/>
      <c r="C266" s="11"/>
      <c r="D266" s="11"/>
    </row>
    <row r="267" spans="1:4" x14ac:dyDescent="0.2">
      <c r="A267" s="11"/>
      <c r="B267" s="33"/>
      <c r="C267" s="11"/>
      <c r="D267" s="11"/>
    </row>
    <row r="268" spans="1:4" x14ac:dyDescent="0.2">
      <c r="A268" s="11"/>
      <c r="B268" s="33"/>
      <c r="C268" s="11"/>
      <c r="D268" s="11"/>
    </row>
    <row r="269" spans="1:4" x14ac:dyDescent="0.2">
      <c r="A269" s="11"/>
      <c r="B269" s="33"/>
      <c r="C269" s="11"/>
      <c r="D269" s="11"/>
    </row>
    <row r="270" spans="1:4" x14ac:dyDescent="0.2">
      <c r="A270" s="11"/>
      <c r="B270" s="33"/>
      <c r="C270" s="11"/>
      <c r="D270" s="11"/>
    </row>
    <row r="271" spans="1:4" x14ac:dyDescent="0.2">
      <c r="A271" s="11"/>
      <c r="B271" s="33"/>
      <c r="C271" s="11"/>
      <c r="D271" s="11"/>
    </row>
    <row r="272" spans="1:4" x14ac:dyDescent="0.2">
      <c r="A272" s="11"/>
      <c r="B272" s="33"/>
      <c r="C272" s="11"/>
      <c r="D272" s="11"/>
    </row>
    <row r="273" spans="1:4" x14ac:dyDescent="0.2">
      <c r="A273" s="11"/>
      <c r="B273" s="33"/>
      <c r="C273" s="11"/>
      <c r="D273" s="11"/>
    </row>
    <row r="274" spans="1:4" x14ac:dyDescent="0.2">
      <c r="A274" s="11"/>
      <c r="B274" s="33"/>
      <c r="C274" s="11"/>
      <c r="D274" s="11"/>
    </row>
    <row r="275" spans="1:4" x14ac:dyDescent="0.2">
      <c r="A275" s="11"/>
      <c r="B275" s="33"/>
      <c r="C275" s="11"/>
      <c r="D275" s="11"/>
    </row>
    <row r="276" spans="1:4" x14ac:dyDescent="0.2">
      <c r="A276" s="11"/>
      <c r="B276" s="33"/>
      <c r="C276" s="11"/>
      <c r="D276" s="11"/>
    </row>
    <row r="277" spans="1:4" x14ac:dyDescent="0.2">
      <c r="A277" s="11"/>
      <c r="B277" s="33"/>
      <c r="C277" s="11"/>
      <c r="D277" s="11"/>
    </row>
    <row r="278" spans="1:4" x14ac:dyDescent="0.2">
      <c r="A278" s="11"/>
      <c r="B278" s="33"/>
      <c r="C278" s="11"/>
      <c r="D278" s="11"/>
    </row>
    <row r="279" spans="1:4" x14ac:dyDescent="0.2">
      <c r="A279" s="11"/>
      <c r="B279" s="33"/>
      <c r="C279" s="11"/>
      <c r="D279" s="11"/>
    </row>
    <row r="280" spans="1:4" x14ac:dyDescent="0.2">
      <c r="A280" s="11"/>
      <c r="B280" s="33"/>
      <c r="C280" s="11"/>
      <c r="D280" s="11"/>
    </row>
    <row r="281" spans="1:4" x14ac:dyDescent="0.2">
      <c r="A281" s="11"/>
      <c r="B281" s="33"/>
      <c r="C281" s="11"/>
      <c r="D281" s="11"/>
    </row>
    <row r="282" spans="1:4" x14ac:dyDescent="0.2">
      <c r="A282" s="11"/>
      <c r="B282" s="33"/>
      <c r="C282" s="11"/>
      <c r="D282" s="11"/>
    </row>
    <row r="283" spans="1:4" x14ac:dyDescent="0.2">
      <c r="A283" s="11"/>
      <c r="B283" s="33"/>
      <c r="C283" s="11"/>
      <c r="D283" s="11"/>
    </row>
    <row r="284" spans="1:4" x14ac:dyDescent="0.2">
      <c r="A284" s="11"/>
      <c r="B284" s="33"/>
      <c r="C284" s="11"/>
      <c r="D284" s="11"/>
    </row>
    <row r="285" spans="1:4" x14ac:dyDescent="0.2">
      <c r="A285" s="11"/>
      <c r="B285" s="33"/>
      <c r="C285" s="11"/>
      <c r="D285" s="11"/>
    </row>
    <row r="286" spans="1:4" x14ac:dyDescent="0.2">
      <c r="A286" s="11"/>
      <c r="B286" s="33"/>
      <c r="C286" s="11"/>
      <c r="D286" s="11"/>
    </row>
    <row r="287" spans="1:4" x14ac:dyDescent="0.2">
      <c r="A287" s="11"/>
      <c r="B287" s="33"/>
      <c r="C287" s="11"/>
      <c r="D287" s="11"/>
    </row>
    <row r="288" spans="1:4" x14ac:dyDescent="0.2">
      <c r="A288" s="11"/>
      <c r="B288" s="33"/>
      <c r="C288" s="11"/>
      <c r="D288" s="11"/>
    </row>
    <row r="289" spans="1:4" x14ac:dyDescent="0.2">
      <c r="A289" s="11"/>
      <c r="B289" s="33"/>
      <c r="C289" s="11"/>
      <c r="D289" s="11"/>
    </row>
    <row r="290" spans="1:4" x14ac:dyDescent="0.2">
      <c r="A290" s="11"/>
      <c r="B290" s="33"/>
      <c r="C290" s="11"/>
      <c r="D290" s="11"/>
    </row>
    <row r="291" spans="1:4" x14ac:dyDescent="0.2">
      <c r="A291" s="11"/>
      <c r="B291" s="33"/>
      <c r="C291" s="11"/>
      <c r="D291" s="11"/>
    </row>
    <row r="292" spans="1:4" x14ac:dyDescent="0.2">
      <c r="A292" s="11"/>
      <c r="B292" s="33"/>
      <c r="C292" s="11"/>
      <c r="D292" s="11"/>
    </row>
    <row r="293" spans="1:4" x14ac:dyDescent="0.2">
      <c r="A293" s="11"/>
      <c r="B293" s="33"/>
      <c r="C293" s="11"/>
      <c r="D293" s="11"/>
    </row>
    <row r="294" spans="1:4" x14ac:dyDescent="0.2">
      <c r="A294" s="11"/>
      <c r="B294" s="33"/>
      <c r="C294" s="11"/>
      <c r="D294" s="11"/>
    </row>
    <row r="295" spans="1:4" x14ac:dyDescent="0.2">
      <c r="A295" s="11"/>
      <c r="B295" s="33"/>
      <c r="C295" s="11"/>
      <c r="D295" s="11"/>
    </row>
    <row r="296" spans="1:4" x14ac:dyDescent="0.2">
      <c r="A296" s="11"/>
      <c r="B296" s="33"/>
      <c r="C296" s="11"/>
      <c r="D296" s="11"/>
    </row>
    <row r="297" spans="1:4" x14ac:dyDescent="0.2">
      <c r="A297" s="11"/>
      <c r="B297" s="33"/>
      <c r="C297" s="11"/>
      <c r="D297" s="11"/>
    </row>
    <row r="298" spans="1:4" x14ac:dyDescent="0.2">
      <c r="A298" s="11"/>
      <c r="B298" s="33"/>
      <c r="C298" s="11"/>
      <c r="D298" s="11"/>
    </row>
    <row r="299" spans="1:4" x14ac:dyDescent="0.2">
      <c r="A299" s="11"/>
      <c r="B299" s="33"/>
      <c r="C299" s="11"/>
      <c r="D299" s="11"/>
    </row>
    <row r="300" spans="1:4" x14ac:dyDescent="0.2">
      <c r="A300" s="11"/>
      <c r="B300" s="33"/>
      <c r="C300" s="11"/>
      <c r="D300" s="11"/>
    </row>
    <row r="301" spans="1:4" x14ac:dyDescent="0.2">
      <c r="A301" s="11"/>
      <c r="B301" s="33"/>
      <c r="C301" s="11"/>
      <c r="D301" s="11"/>
    </row>
    <row r="302" spans="1:4" x14ac:dyDescent="0.2">
      <c r="A302" s="11"/>
      <c r="B302" s="33"/>
      <c r="C302" s="11"/>
      <c r="D302" s="11"/>
    </row>
    <row r="303" spans="1:4" x14ac:dyDescent="0.2">
      <c r="A303" s="11"/>
      <c r="B303" s="33"/>
      <c r="C303" s="11"/>
      <c r="D303" s="11"/>
    </row>
    <row r="304" spans="1:4" x14ac:dyDescent="0.2">
      <c r="A304" s="11"/>
      <c r="B304" s="33"/>
      <c r="C304" s="11"/>
      <c r="D304" s="11"/>
    </row>
    <row r="305" spans="1:4" x14ac:dyDescent="0.2">
      <c r="A305" s="11"/>
      <c r="B305" s="33"/>
      <c r="C305" s="11"/>
      <c r="D305" s="11"/>
    </row>
    <row r="306" spans="1:4" x14ac:dyDescent="0.2">
      <c r="A306" s="11"/>
      <c r="B306" s="33"/>
      <c r="C306" s="11"/>
      <c r="D306" s="11"/>
    </row>
    <row r="307" spans="1:4" x14ac:dyDescent="0.2">
      <c r="A307" s="11"/>
      <c r="B307" s="33"/>
      <c r="C307" s="11"/>
      <c r="D307" s="11"/>
    </row>
    <row r="308" spans="1:4" x14ac:dyDescent="0.2">
      <c r="B308" s="5"/>
    </row>
    <row r="309" spans="1:4" x14ac:dyDescent="0.2">
      <c r="B309" s="5"/>
    </row>
    <row r="310" spans="1:4" x14ac:dyDescent="0.2">
      <c r="B310" s="5"/>
    </row>
    <row r="311" spans="1:4" x14ac:dyDescent="0.2">
      <c r="B311" s="5"/>
    </row>
    <row r="312" spans="1:4" x14ac:dyDescent="0.2">
      <c r="B312" s="5"/>
    </row>
    <row r="313" spans="1:4" x14ac:dyDescent="0.2">
      <c r="B313" s="5"/>
    </row>
    <row r="314" spans="1:4" x14ac:dyDescent="0.2">
      <c r="B314" s="5"/>
    </row>
    <row r="315" spans="1:4" x14ac:dyDescent="0.2">
      <c r="B315" s="5"/>
    </row>
    <row r="316" spans="1:4" x14ac:dyDescent="0.2">
      <c r="B316" s="5"/>
    </row>
    <row r="317" spans="1:4" x14ac:dyDescent="0.2">
      <c r="B317" s="5"/>
    </row>
    <row r="318" spans="1:4" x14ac:dyDescent="0.2">
      <c r="B318" s="5"/>
    </row>
    <row r="319" spans="1:4" x14ac:dyDescent="0.2">
      <c r="B319" s="5"/>
    </row>
    <row r="320" spans="1:4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</sheetData>
  <protectedRanges>
    <protectedRange sqref="A179:D182" name="Range1"/>
  </protectedRanges>
  <phoneticPr fontId="8" type="noConversion"/>
  <hyperlinks>
    <hyperlink ref="H1724" r:id="rId1" display="http://vsolj.cetus-net.org/bulletin.html"/>
    <hyperlink ref="H64995" r:id="rId2" display="http://vsolj.cetus-net.org/bulletin.html"/>
    <hyperlink ref="H64988" r:id="rId3" display="https://www.aavso.org/ejaavso"/>
    <hyperlink ref="AP1139" r:id="rId4" display="http://cdsbib.u-strasbg.fr/cgi-bin/cdsbib?1990RMxAA..21..381G"/>
    <hyperlink ref="AP1143" r:id="rId5" display="http://cdsbib.u-strasbg.fr/cgi-bin/cdsbib?1990RMxAA..21..381G"/>
    <hyperlink ref="AP1142" r:id="rId6" display="http://cdsbib.u-strasbg.fr/cgi-bin/cdsbib?1990RMxAA..21..381G"/>
    <hyperlink ref="AP1123" r:id="rId7" display="http://cdsbib.u-strasbg.fr/cgi-bin/cdsbib?1990RMxAA..21..381G"/>
    <hyperlink ref="I64995" r:id="rId8" display="http://vsolj.cetus-net.org/bulletin.html"/>
    <hyperlink ref="AQ1279" r:id="rId9" display="http://cdsbib.u-strasbg.fr/cgi-bin/cdsbib?1990RMxAA..21..381G"/>
    <hyperlink ref="AQ56045" r:id="rId10" display="http://cdsbib.u-strasbg.fr/cgi-bin/cdsbib?1990RMxAA..21..381G"/>
    <hyperlink ref="AQ1280" r:id="rId11" display="http://cdsbib.u-strasbg.fr/cgi-bin/cdsbib?1990RMxAA..21..381G"/>
    <hyperlink ref="H64992" r:id="rId12" display="https://www.aavso.org/ejaavso"/>
    <hyperlink ref="H2165" r:id="rId13" display="http://vsolj.cetus-net.org/bulletin.html"/>
    <hyperlink ref="AP3409" r:id="rId14" display="http://cdsbib.u-strasbg.fr/cgi-bin/cdsbib?1990RMxAA..21..381G"/>
    <hyperlink ref="AP3412" r:id="rId15" display="http://cdsbib.u-strasbg.fr/cgi-bin/cdsbib?1990RMxAA..21..381G"/>
    <hyperlink ref="AP3410" r:id="rId16" display="http://cdsbib.u-strasbg.fr/cgi-bin/cdsbib?1990RMxAA..21..381G"/>
    <hyperlink ref="AP3394" r:id="rId17" display="http://cdsbib.u-strasbg.fr/cgi-bin/cdsbib?1990RMxAA..21..381G"/>
    <hyperlink ref="I2165" r:id="rId18" display="http://vsolj.cetus-net.org/bulletin.html"/>
    <hyperlink ref="AQ3623" r:id="rId19" display="http://cdsbib.u-strasbg.fr/cgi-bin/cdsbib?1990RMxAA..21..381G"/>
    <hyperlink ref="AQ324" r:id="rId20" display="http://cdsbib.u-strasbg.fr/cgi-bin/cdsbib?1990RMxAA..21..381G"/>
    <hyperlink ref="AQ3627" r:id="rId21" display="http://cdsbib.u-strasbg.fr/cgi-bin/cdsbib?1990RMxAA..21..381G"/>
    <hyperlink ref="H64655" r:id="rId22" display="http://vsolj.cetus-net.org/bulletin.html"/>
    <hyperlink ref="H64648" r:id="rId23" display="https://www.aavso.org/ejaavso"/>
    <hyperlink ref="I64655" r:id="rId24" display="http://vsolj.cetus-net.org/bulletin.html"/>
    <hyperlink ref="AQ58306" r:id="rId25" display="http://cdsbib.u-strasbg.fr/cgi-bin/cdsbib?1990RMxAA..21..381G"/>
    <hyperlink ref="H64652" r:id="rId26" display="https://www.aavso.org/ejaavso"/>
    <hyperlink ref="AP5670" r:id="rId27" display="http://cdsbib.u-strasbg.fr/cgi-bin/cdsbib?1990RMxAA..21..381G"/>
    <hyperlink ref="AP5673" r:id="rId28" display="http://cdsbib.u-strasbg.fr/cgi-bin/cdsbib?1990RMxAA..21..381G"/>
    <hyperlink ref="AP5671" r:id="rId29" display="http://cdsbib.u-strasbg.fr/cgi-bin/cdsbib?1990RMxAA..21..381G"/>
    <hyperlink ref="AP5655" r:id="rId30" display="http://cdsbib.u-strasbg.fr/cgi-bin/cdsbib?1990RMxAA..21..381G"/>
    <hyperlink ref="AQ5884" r:id="rId31" display="http://cdsbib.u-strasbg.fr/cgi-bin/cdsbib?1990RMxAA..21..381G"/>
    <hyperlink ref="AQ5888" r:id="rId32" display="http://cdsbib.u-strasbg.fr/cgi-bin/cdsbib?1990RMxAA..21..381G"/>
    <hyperlink ref="AQ36" r:id="rId33" display="http://cdsbib.u-strasbg.fr/cgi-bin/cdsbib?1990RMxAA..21..381G"/>
    <hyperlink ref="I2776" r:id="rId34" display="http://vsolj.cetus-net.org/bulletin.html"/>
    <hyperlink ref="H2776" r:id="rId35" display="http://vsolj.cetus-net.org/bulletin.html"/>
    <hyperlink ref="AQ693" r:id="rId36" display="http://cdsbib.u-strasbg.fr/cgi-bin/cdsbib?1990RMxAA..21..381G"/>
    <hyperlink ref="AQ692" r:id="rId37" display="http://cdsbib.u-strasbg.fr/cgi-bin/cdsbib?1990RMxAA..21..381G"/>
    <hyperlink ref="AP3946" r:id="rId38" display="http://cdsbib.u-strasbg.fr/cgi-bin/cdsbib?1990RMxAA..21..381G"/>
    <hyperlink ref="AP3964" r:id="rId39" display="http://cdsbib.u-strasbg.fr/cgi-bin/cdsbib?1990RMxAA..21..381G"/>
    <hyperlink ref="AP3965" r:id="rId40" display="http://cdsbib.u-strasbg.fr/cgi-bin/cdsbib?1990RMxAA..21..381G"/>
    <hyperlink ref="AP3961" r:id="rId41" display="http://cdsbib.u-strasbg.fr/cgi-bin/cdsbib?1990RMxAA..21..381G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3"/>
  <sheetViews>
    <sheetView topLeftCell="A99" workbookViewId="0">
      <selection activeCell="A55" sqref="A55:D147"/>
    </sheetView>
  </sheetViews>
  <sheetFormatPr defaultRowHeight="12.75" x14ac:dyDescent="0.2"/>
  <cols>
    <col min="1" max="1" width="19.7109375" style="43" customWidth="1"/>
    <col min="2" max="2" width="4.42578125" style="18" customWidth="1"/>
    <col min="3" max="3" width="12.7109375" style="43" customWidth="1"/>
    <col min="4" max="4" width="5.42578125" style="18" customWidth="1"/>
    <col min="5" max="5" width="14.85546875" style="18" customWidth="1"/>
    <col min="6" max="6" width="9.140625" style="18"/>
    <col min="7" max="7" width="12" style="18" customWidth="1"/>
    <col min="8" max="8" width="14.140625" style="43" customWidth="1"/>
    <col min="9" max="9" width="22.570312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03125" style="18" customWidth="1"/>
    <col min="14" max="14" width="14.140625" style="18" customWidth="1"/>
    <col min="15" max="15" width="23.42578125" style="18" customWidth="1"/>
    <col min="16" max="16" width="16.5703125" style="18" customWidth="1"/>
    <col min="17" max="17" width="41" style="18" customWidth="1"/>
    <col min="18" max="16384" width="9.140625" style="18"/>
  </cols>
  <sheetData>
    <row r="1" spans="1:16" ht="15.75" x14ac:dyDescent="0.25">
      <c r="A1" s="42" t="s">
        <v>93</v>
      </c>
      <c r="I1" s="44" t="s">
        <v>94</v>
      </c>
      <c r="J1" s="45" t="s">
        <v>95</v>
      </c>
    </row>
    <row r="2" spans="1:16" x14ac:dyDescent="0.2">
      <c r="I2" s="46" t="s">
        <v>96</v>
      </c>
      <c r="J2" s="47" t="s">
        <v>82</v>
      </c>
    </row>
    <row r="3" spans="1:16" x14ac:dyDescent="0.2">
      <c r="A3" s="48" t="s">
        <v>97</v>
      </c>
      <c r="I3" s="46" t="s">
        <v>98</v>
      </c>
      <c r="J3" s="47" t="s">
        <v>99</v>
      </c>
    </row>
    <row r="4" spans="1:16" x14ac:dyDescent="0.2">
      <c r="I4" s="46" t="s">
        <v>100</v>
      </c>
      <c r="J4" s="47" t="s">
        <v>99</v>
      </c>
    </row>
    <row r="5" spans="1:16" ht="13.5" thickBot="1" x14ac:dyDescent="0.25">
      <c r="I5" s="49" t="s">
        <v>46</v>
      </c>
      <c r="J5" s="50" t="s">
        <v>84</v>
      </c>
    </row>
    <row r="10" spans="1:16" ht="13.5" thickBot="1" x14ac:dyDescent="0.25"/>
    <row r="11" spans="1:16" ht="12.75" customHeight="1" thickBot="1" x14ac:dyDescent="0.25">
      <c r="A11" s="43" t="str">
        <f t="shared" ref="A11:A42" si="0">P11</f>
        <v> ORI 124 </v>
      </c>
      <c r="B11" s="5" t="str">
        <f t="shared" ref="B11:B42" si="1">IF(H11=INT(H11),"I","II")</f>
        <v>I</v>
      </c>
      <c r="C11" s="43">
        <f t="shared" ref="C11:C42" si="2">1*G11</f>
        <v>41023.357000000004</v>
      </c>
      <c r="D11" s="18" t="str">
        <f t="shared" ref="D11:D42" si="3">VLOOKUP(F11,I$1:J$5,2,FALSE)</f>
        <v>vis</v>
      </c>
      <c r="E11" s="51">
        <f>VLOOKUP(C11,Active!C$21:E$966,3,FALSE)</f>
        <v>11882.976147504476</v>
      </c>
      <c r="F11" s="5" t="s">
        <v>46</v>
      </c>
      <c r="G11" s="18" t="str">
        <f t="shared" ref="G11:G42" si="4">MID(I11,3,LEN(I11)-3)</f>
        <v>41023.357</v>
      </c>
      <c r="H11" s="43">
        <f t="shared" ref="H11:H42" si="5">1*K11</f>
        <v>-11702</v>
      </c>
      <c r="I11" s="52" t="s">
        <v>207</v>
      </c>
      <c r="J11" s="53" t="s">
        <v>208</v>
      </c>
      <c r="K11" s="52">
        <v>-11702</v>
      </c>
      <c r="L11" s="52" t="s">
        <v>209</v>
      </c>
      <c r="M11" s="53" t="s">
        <v>132</v>
      </c>
      <c r="N11" s="53"/>
      <c r="O11" s="54" t="s">
        <v>210</v>
      </c>
      <c r="P11" s="54" t="s">
        <v>211</v>
      </c>
    </row>
    <row r="12" spans="1:16" ht="12.75" customHeight="1" thickBot="1" x14ac:dyDescent="0.25">
      <c r="A12" s="43" t="str">
        <f t="shared" si="0"/>
        <v>IBVS 779 </v>
      </c>
      <c r="B12" s="5" t="str">
        <f t="shared" si="1"/>
        <v>I</v>
      </c>
      <c r="C12" s="43">
        <f t="shared" si="2"/>
        <v>41395.360000000001</v>
      </c>
      <c r="D12" s="18" t="str">
        <f t="shared" si="3"/>
        <v>vis</v>
      </c>
      <c r="E12" s="51">
        <f>VLOOKUP(C12,Active!C$21:E$966,3,FALSE)</f>
        <v>12223.009329722307</v>
      </c>
      <c r="F12" s="5" t="s">
        <v>46</v>
      </c>
      <c r="G12" s="18" t="str">
        <f t="shared" si="4"/>
        <v>41395.360</v>
      </c>
      <c r="H12" s="43">
        <f t="shared" si="5"/>
        <v>-11362</v>
      </c>
      <c r="I12" s="52" t="s">
        <v>212</v>
      </c>
      <c r="J12" s="53" t="s">
        <v>213</v>
      </c>
      <c r="K12" s="52">
        <v>-11362</v>
      </c>
      <c r="L12" s="52" t="s">
        <v>214</v>
      </c>
      <c r="M12" s="53" t="s">
        <v>132</v>
      </c>
      <c r="N12" s="53"/>
      <c r="O12" s="54" t="s">
        <v>215</v>
      </c>
      <c r="P12" s="55" t="s">
        <v>216</v>
      </c>
    </row>
    <row r="13" spans="1:16" ht="12.75" customHeight="1" thickBot="1" x14ac:dyDescent="0.25">
      <c r="A13" s="43" t="str">
        <f t="shared" si="0"/>
        <v> BBS 59 </v>
      </c>
      <c r="B13" s="5" t="str">
        <f t="shared" si="1"/>
        <v>II</v>
      </c>
      <c r="C13" s="43">
        <f t="shared" si="2"/>
        <v>45055.402999999998</v>
      </c>
      <c r="D13" s="18" t="str">
        <f t="shared" si="3"/>
        <v>vis</v>
      </c>
      <c r="E13" s="51">
        <f>VLOOKUP(C13,Active!C$21:E$966,3,FALSE)</f>
        <v>15568.509415324053</v>
      </c>
      <c r="F13" s="5" t="s">
        <v>46</v>
      </c>
      <c r="G13" s="18" t="str">
        <f t="shared" si="4"/>
        <v>45055.403</v>
      </c>
      <c r="H13" s="43">
        <f t="shared" si="5"/>
        <v>-8016.5</v>
      </c>
      <c r="I13" s="52" t="s">
        <v>246</v>
      </c>
      <c r="J13" s="53" t="s">
        <v>247</v>
      </c>
      <c r="K13" s="52">
        <v>-8016.5</v>
      </c>
      <c r="L13" s="52" t="s">
        <v>248</v>
      </c>
      <c r="M13" s="53" t="s">
        <v>183</v>
      </c>
      <c r="N13" s="53" t="s">
        <v>184</v>
      </c>
      <c r="O13" s="54" t="s">
        <v>210</v>
      </c>
      <c r="P13" s="54" t="s">
        <v>249</v>
      </c>
    </row>
    <row r="14" spans="1:16" ht="12.75" customHeight="1" thickBot="1" x14ac:dyDescent="0.25">
      <c r="A14" s="43" t="str">
        <f t="shared" si="0"/>
        <v> BBS 76 </v>
      </c>
      <c r="B14" s="5" t="str">
        <f t="shared" si="1"/>
        <v>II</v>
      </c>
      <c r="C14" s="43">
        <f t="shared" si="2"/>
        <v>46114.428999999996</v>
      </c>
      <c r="D14" s="18" t="str">
        <f t="shared" si="3"/>
        <v>vis</v>
      </c>
      <c r="E14" s="51">
        <f>VLOOKUP(C14,Active!C$21:E$966,3,FALSE)</f>
        <v>16536.523062610293</v>
      </c>
      <c r="F14" s="5" t="s">
        <v>46</v>
      </c>
      <c r="G14" s="18" t="str">
        <f t="shared" si="4"/>
        <v>46114.429</v>
      </c>
      <c r="H14" s="43">
        <f t="shared" si="5"/>
        <v>-7048.5</v>
      </c>
      <c r="I14" s="52" t="s">
        <v>252</v>
      </c>
      <c r="J14" s="53" t="s">
        <v>253</v>
      </c>
      <c r="K14" s="52">
        <v>-7048.5</v>
      </c>
      <c r="L14" s="52" t="s">
        <v>125</v>
      </c>
      <c r="M14" s="53" t="s">
        <v>132</v>
      </c>
      <c r="N14" s="53"/>
      <c r="O14" s="54" t="s">
        <v>254</v>
      </c>
      <c r="P14" s="54" t="s">
        <v>255</v>
      </c>
    </row>
    <row r="15" spans="1:16" ht="12.75" customHeight="1" thickBot="1" x14ac:dyDescent="0.25">
      <c r="A15" s="43" t="str">
        <f t="shared" si="0"/>
        <v> BBS 76 </v>
      </c>
      <c r="B15" s="5" t="str">
        <f t="shared" si="1"/>
        <v>II</v>
      </c>
      <c r="C15" s="43">
        <f t="shared" si="2"/>
        <v>46115.508999999998</v>
      </c>
      <c r="D15" s="18" t="str">
        <f t="shared" si="3"/>
        <v>vis</v>
      </c>
      <c r="E15" s="51">
        <f>VLOOKUP(C15,Active!C$21:E$966,3,FALSE)</f>
        <v>16537.51024775879</v>
      </c>
      <c r="F15" s="5" t="s">
        <v>46</v>
      </c>
      <c r="G15" s="18" t="str">
        <f t="shared" si="4"/>
        <v>46115.509</v>
      </c>
      <c r="H15" s="43">
        <f t="shared" si="5"/>
        <v>-7047.5</v>
      </c>
      <c r="I15" s="52" t="s">
        <v>256</v>
      </c>
      <c r="J15" s="53" t="s">
        <v>257</v>
      </c>
      <c r="K15" s="52">
        <v>-7047.5</v>
      </c>
      <c r="L15" s="52" t="s">
        <v>248</v>
      </c>
      <c r="M15" s="53" t="s">
        <v>132</v>
      </c>
      <c r="N15" s="53"/>
      <c r="O15" s="54" t="s">
        <v>254</v>
      </c>
      <c r="P15" s="54" t="s">
        <v>255</v>
      </c>
    </row>
    <row r="16" spans="1:16" ht="12.75" customHeight="1" thickBot="1" x14ac:dyDescent="0.25">
      <c r="A16" s="43" t="str">
        <f t="shared" si="0"/>
        <v> VSSC 66.34 </v>
      </c>
      <c r="B16" s="5" t="str">
        <f t="shared" si="1"/>
        <v>I</v>
      </c>
      <c r="C16" s="43">
        <f t="shared" si="2"/>
        <v>46446.462</v>
      </c>
      <c r="D16" s="18" t="str">
        <f t="shared" si="3"/>
        <v>vis</v>
      </c>
      <c r="E16" s="51">
        <f>VLOOKUP(C16,Active!C$21:E$966,3,FALSE)</f>
        <v>16840.021253730622</v>
      </c>
      <c r="F16" s="5" t="s">
        <v>46</v>
      </c>
      <c r="G16" s="18" t="str">
        <f t="shared" si="4"/>
        <v>46446.4620</v>
      </c>
      <c r="H16" s="43">
        <f t="shared" si="5"/>
        <v>-6745</v>
      </c>
      <c r="I16" s="52" t="s">
        <v>261</v>
      </c>
      <c r="J16" s="53" t="s">
        <v>262</v>
      </c>
      <c r="K16" s="52">
        <v>-6745</v>
      </c>
      <c r="L16" s="52" t="s">
        <v>263</v>
      </c>
      <c r="M16" s="53" t="s">
        <v>183</v>
      </c>
      <c r="N16" s="53" t="s">
        <v>184</v>
      </c>
      <c r="O16" s="54" t="s">
        <v>264</v>
      </c>
      <c r="P16" s="54" t="s">
        <v>265</v>
      </c>
    </row>
    <row r="17" spans="1:16" ht="12.75" customHeight="1" thickBot="1" x14ac:dyDescent="0.25">
      <c r="A17" s="43" t="str">
        <f t="shared" si="0"/>
        <v> VSSC 66.34 </v>
      </c>
      <c r="B17" s="5" t="str">
        <f t="shared" si="1"/>
        <v>II</v>
      </c>
      <c r="C17" s="43">
        <f t="shared" si="2"/>
        <v>46475.442900000002</v>
      </c>
      <c r="D17" s="18" t="str">
        <f t="shared" si="3"/>
        <v>vis</v>
      </c>
      <c r="E17" s="51">
        <f>VLOOKUP(C17,Active!C$21:E$966,3,FALSE)</f>
        <v>16866.511544536173</v>
      </c>
      <c r="F17" s="5" t="s">
        <v>46</v>
      </c>
      <c r="G17" s="18" t="str">
        <f t="shared" si="4"/>
        <v>46475.4429</v>
      </c>
      <c r="H17" s="43">
        <f t="shared" si="5"/>
        <v>-6718.5</v>
      </c>
      <c r="I17" s="52" t="s">
        <v>266</v>
      </c>
      <c r="J17" s="53" t="s">
        <v>267</v>
      </c>
      <c r="K17" s="52">
        <v>-6718.5</v>
      </c>
      <c r="L17" s="52" t="s">
        <v>268</v>
      </c>
      <c r="M17" s="53" t="s">
        <v>183</v>
      </c>
      <c r="N17" s="53" t="s">
        <v>184</v>
      </c>
      <c r="O17" s="54" t="s">
        <v>264</v>
      </c>
      <c r="P17" s="54" t="s">
        <v>265</v>
      </c>
    </row>
    <row r="18" spans="1:16" ht="12.75" customHeight="1" thickBot="1" x14ac:dyDescent="0.25">
      <c r="A18" s="43" t="str">
        <f t="shared" si="0"/>
        <v> BBS 84 </v>
      </c>
      <c r="B18" s="5" t="str">
        <f t="shared" si="1"/>
        <v>II</v>
      </c>
      <c r="C18" s="43">
        <f t="shared" si="2"/>
        <v>46879.33</v>
      </c>
      <c r="D18" s="18" t="str">
        <f t="shared" si="3"/>
        <v>vis</v>
      </c>
      <c r="E18" s="51">
        <f>VLOOKUP(C18,Active!C$21:E$966,3,FALSE)</f>
        <v>17235.68871748836</v>
      </c>
      <c r="F18" s="5" t="s">
        <v>46</v>
      </c>
      <c r="G18" s="18" t="str">
        <f t="shared" si="4"/>
        <v>46879.330</v>
      </c>
      <c r="H18" s="43">
        <f t="shared" si="5"/>
        <v>-6349.5</v>
      </c>
      <c r="I18" s="52" t="s">
        <v>269</v>
      </c>
      <c r="J18" s="53" t="s">
        <v>270</v>
      </c>
      <c r="K18" s="52">
        <v>-6349.5</v>
      </c>
      <c r="L18" s="52" t="s">
        <v>271</v>
      </c>
      <c r="M18" s="53" t="s">
        <v>132</v>
      </c>
      <c r="N18" s="53"/>
      <c r="O18" s="54" t="s">
        <v>272</v>
      </c>
      <c r="P18" s="54" t="s">
        <v>273</v>
      </c>
    </row>
    <row r="19" spans="1:16" ht="12.75" customHeight="1" thickBot="1" x14ac:dyDescent="0.25">
      <c r="A19" s="43" t="str">
        <f t="shared" si="0"/>
        <v> BBS 88 </v>
      </c>
      <c r="B19" s="5" t="str">
        <f t="shared" si="1"/>
        <v>II</v>
      </c>
      <c r="C19" s="43">
        <f t="shared" si="2"/>
        <v>47208.464999999997</v>
      </c>
      <c r="D19" s="18" t="str">
        <f t="shared" si="3"/>
        <v>vis</v>
      </c>
      <c r="E19" s="51">
        <f>VLOOKUP(C19,Active!C$21:E$966,3,FALSE)</f>
        <v>17536.537961793554</v>
      </c>
      <c r="F19" s="5" t="s">
        <v>46</v>
      </c>
      <c r="G19" s="18" t="str">
        <f t="shared" si="4"/>
        <v>47208.465</v>
      </c>
      <c r="H19" s="43">
        <f t="shared" si="5"/>
        <v>-6048.5</v>
      </c>
      <c r="I19" s="52" t="s">
        <v>274</v>
      </c>
      <c r="J19" s="53" t="s">
        <v>275</v>
      </c>
      <c r="K19" s="52">
        <v>-6048.5</v>
      </c>
      <c r="L19" s="52" t="s">
        <v>276</v>
      </c>
      <c r="M19" s="53" t="s">
        <v>132</v>
      </c>
      <c r="N19" s="53"/>
      <c r="O19" s="54" t="s">
        <v>254</v>
      </c>
      <c r="P19" s="54" t="s">
        <v>277</v>
      </c>
    </row>
    <row r="20" spans="1:16" ht="12.75" customHeight="1" thickBot="1" x14ac:dyDescent="0.25">
      <c r="A20" s="43" t="str">
        <f t="shared" si="0"/>
        <v> BBS 88 </v>
      </c>
      <c r="B20" s="5" t="str">
        <f t="shared" si="1"/>
        <v>I</v>
      </c>
      <c r="C20" s="43">
        <f t="shared" si="2"/>
        <v>47214.464999999997</v>
      </c>
      <c r="D20" s="18" t="str">
        <f t="shared" si="3"/>
        <v>vis</v>
      </c>
      <c r="E20" s="51">
        <f>VLOOKUP(C20,Active!C$21:E$966,3,FALSE)</f>
        <v>17542.02232372963</v>
      </c>
      <c r="F20" s="5" t="s">
        <v>46</v>
      </c>
      <c r="G20" s="18" t="str">
        <f t="shared" si="4"/>
        <v>47214.465</v>
      </c>
      <c r="H20" s="43">
        <f t="shared" si="5"/>
        <v>-6043</v>
      </c>
      <c r="I20" s="52" t="s">
        <v>278</v>
      </c>
      <c r="J20" s="53" t="s">
        <v>279</v>
      </c>
      <c r="K20" s="52">
        <v>-6043</v>
      </c>
      <c r="L20" s="52" t="s">
        <v>199</v>
      </c>
      <c r="M20" s="53" t="s">
        <v>132</v>
      </c>
      <c r="N20" s="53"/>
      <c r="O20" s="54" t="s">
        <v>254</v>
      </c>
      <c r="P20" s="54" t="s">
        <v>277</v>
      </c>
    </row>
    <row r="21" spans="1:16" ht="12.75" customHeight="1" thickBot="1" x14ac:dyDescent="0.25">
      <c r="A21" s="43" t="str">
        <f t="shared" si="0"/>
        <v>IBVS 3760 </v>
      </c>
      <c r="B21" s="5" t="str">
        <f t="shared" si="1"/>
        <v>I</v>
      </c>
      <c r="C21" s="43">
        <f t="shared" si="2"/>
        <v>47540.472999999998</v>
      </c>
      <c r="D21" s="18" t="str">
        <f t="shared" si="3"/>
        <v>vis</v>
      </c>
      <c r="E21" s="51">
        <f>VLOOKUP(C21,Active!C$21:E$966,3,FALSE)</f>
        <v>17840.013301405812</v>
      </c>
      <c r="F21" s="5" t="s">
        <v>46</v>
      </c>
      <c r="G21" s="18" t="str">
        <f t="shared" si="4"/>
        <v>47540.4730</v>
      </c>
      <c r="H21" s="43">
        <f t="shared" si="5"/>
        <v>-5745</v>
      </c>
      <c r="I21" s="52" t="s">
        <v>280</v>
      </c>
      <c r="J21" s="53" t="s">
        <v>281</v>
      </c>
      <c r="K21" s="52">
        <v>-5745</v>
      </c>
      <c r="L21" s="52" t="s">
        <v>282</v>
      </c>
      <c r="M21" s="53" t="s">
        <v>183</v>
      </c>
      <c r="N21" s="53" t="s">
        <v>283</v>
      </c>
      <c r="O21" s="54" t="s">
        <v>284</v>
      </c>
      <c r="P21" s="55" t="s">
        <v>285</v>
      </c>
    </row>
    <row r="22" spans="1:16" ht="12.75" customHeight="1" thickBot="1" x14ac:dyDescent="0.25">
      <c r="A22" s="43" t="str">
        <f t="shared" si="0"/>
        <v>BAVM 52 </v>
      </c>
      <c r="B22" s="5" t="str">
        <f t="shared" si="1"/>
        <v>II</v>
      </c>
      <c r="C22" s="43">
        <f t="shared" si="2"/>
        <v>47592.440300000002</v>
      </c>
      <c r="D22" s="18" t="str">
        <f t="shared" si="3"/>
        <v>vis</v>
      </c>
      <c r="E22" s="51">
        <f>VLOOKUP(C22,Active!C$21:E$966,3,FALSE)</f>
        <v>17887.514548412611</v>
      </c>
      <c r="F22" s="5" t="s">
        <v>46</v>
      </c>
      <c r="G22" s="18" t="str">
        <f t="shared" si="4"/>
        <v>47592.4403</v>
      </c>
      <c r="H22" s="43">
        <f t="shared" si="5"/>
        <v>-5697.5</v>
      </c>
      <c r="I22" s="52" t="s">
        <v>290</v>
      </c>
      <c r="J22" s="53" t="s">
        <v>291</v>
      </c>
      <c r="K22" s="52">
        <v>-5697.5</v>
      </c>
      <c r="L22" s="52" t="s">
        <v>292</v>
      </c>
      <c r="M22" s="53" t="s">
        <v>183</v>
      </c>
      <c r="N22" s="53" t="s">
        <v>293</v>
      </c>
      <c r="O22" s="54" t="s">
        <v>294</v>
      </c>
      <c r="P22" s="55" t="s">
        <v>295</v>
      </c>
    </row>
    <row r="23" spans="1:16" ht="12.75" customHeight="1" thickBot="1" x14ac:dyDescent="0.25">
      <c r="A23" s="43" t="str">
        <f t="shared" si="0"/>
        <v>IBVS 4263 </v>
      </c>
      <c r="B23" s="5" t="str">
        <f t="shared" si="1"/>
        <v>I</v>
      </c>
      <c r="C23" s="43">
        <f t="shared" si="2"/>
        <v>47947.445699999997</v>
      </c>
      <c r="D23" s="18" t="str">
        <f t="shared" si="3"/>
        <v>vis</v>
      </c>
      <c r="E23" s="51">
        <f>VLOOKUP(C23,Active!C$21:E$966,3,FALSE)</f>
        <v>18212.010898889657</v>
      </c>
      <c r="F23" s="5" t="s">
        <v>46</v>
      </c>
      <c r="G23" s="18" t="str">
        <f t="shared" si="4"/>
        <v>47947.4457</v>
      </c>
      <c r="H23" s="43">
        <f t="shared" si="5"/>
        <v>-5373</v>
      </c>
      <c r="I23" s="52" t="s">
        <v>296</v>
      </c>
      <c r="J23" s="53" t="s">
        <v>297</v>
      </c>
      <c r="K23" s="52">
        <v>-5373</v>
      </c>
      <c r="L23" s="52" t="s">
        <v>298</v>
      </c>
      <c r="M23" s="53" t="s">
        <v>183</v>
      </c>
      <c r="N23" s="53" t="s">
        <v>283</v>
      </c>
      <c r="O23" s="54" t="s">
        <v>299</v>
      </c>
      <c r="P23" s="55" t="s">
        <v>300</v>
      </c>
    </row>
    <row r="24" spans="1:16" ht="12.75" customHeight="1" thickBot="1" x14ac:dyDescent="0.25">
      <c r="A24" s="43" t="str">
        <f t="shared" si="0"/>
        <v> BBS 94 </v>
      </c>
      <c r="B24" s="5" t="str">
        <f t="shared" si="1"/>
        <v>I</v>
      </c>
      <c r="C24" s="43">
        <f t="shared" si="2"/>
        <v>47969.326999999997</v>
      </c>
      <c r="D24" s="18" t="str">
        <f t="shared" si="3"/>
        <v>vis</v>
      </c>
      <c r="E24" s="51">
        <f>VLOOKUP(C24,Active!C$21:E$966,3,FALSE)</f>
        <v>18232.011727028312</v>
      </c>
      <c r="F24" s="5" t="s">
        <v>46</v>
      </c>
      <c r="G24" s="18" t="str">
        <f t="shared" si="4"/>
        <v>47969.327</v>
      </c>
      <c r="H24" s="43">
        <f t="shared" si="5"/>
        <v>-5353</v>
      </c>
      <c r="I24" s="52" t="s">
        <v>301</v>
      </c>
      <c r="J24" s="53" t="s">
        <v>302</v>
      </c>
      <c r="K24" s="52">
        <v>-5353</v>
      </c>
      <c r="L24" s="52" t="s">
        <v>303</v>
      </c>
      <c r="M24" s="53" t="s">
        <v>183</v>
      </c>
      <c r="N24" s="53" t="s">
        <v>184</v>
      </c>
      <c r="O24" s="54" t="s">
        <v>210</v>
      </c>
      <c r="P24" s="54" t="s">
        <v>304</v>
      </c>
    </row>
    <row r="25" spans="1:16" ht="12.75" customHeight="1" thickBot="1" x14ac:dyDescent="0.25">
      <c r="A25" s="43" t="str">
        <f t="shared" si="0"/>
        <v>BAVM 56 </v>
      </c>
      <c r="B25" s="5" t="str">
        <f t="shared" si="1"/>
        <v>I</v>
      </c>
      <c r="C25" s="43">
        <f t="shared" si="2"/>
        <v>47969.33</v>
      </c>
      <c r="D25" s="18" t="str">
        <f t="shared" si="3"/>
        <v>vis</v>
      </c>
      <c r="E25" s="51">
        <f>VLOOKUP(C25,Active!C$21:E$966,3,FALSE)</f>
        <v>18232.014469209284</v>
      </c>
      <c r="F25" s="5" t="s">
        <v>46</v>
      </c>
      <c r="G25" s="18" t="str">
        <f t="shared" si="4"/>
        <v>47969.330</v>
      </c>
      <c r="H25" s="43">
        <f t="shared" si="5"/>
        <v>-5353</v>
      </c>
      <c r="I25" s="52" t="s">
        <v>305</v>
      </c>
      <c r="J25" s="53" t="s">
        <v>306</v>
      </c>
      <c r="K25" s="52">
        <v>-5353</v>
      </c>
      <c r="L25" s="52" t="s">
        <v>154</v>
      </c>
      <c r="M25" s="53" t="s">
        <v>132</v>
      </c>
      <c r="N25" s="53"/>
      <c r="O25" s="54" t="s">
        <v>307</v>
      </c>
      <c r="P25" s="55" t="s">
        <v>308</v>
      </c>
    </row>
    <row r="26" spans="1:16" ht="12.75" customHeight="1" thickBot="1" x14ac:dyDescent="0.25">
      <c r="A26" s="43" t="str">
        <f t="shared" si="0"/>
        <v>BAVM 59 </v>
      </c>
      <c r="B26" s="5" t="str">
        <f t="shared" si="1"/>
        <v>I</v>
      </c>
      <c r="C26" s="43">
        <f t="shared" si="2"/>
        <v>48307.374000000003</v>
      </c>
      <c r="D26" s="18" t="str">
        <f t="shared" si="3"/>
        <v>vis</v>
      </c>
      <c r="E26" s="51">
        <f>VLOOKUP(C26,Active!C$21:E$966,3,FALSE)</f>
        <v>18541.00707692924</v>
      </c>
      <c r="F26" s="5" t="s">
        <v>46</v>
      </c>
      <c r="G26" s="18" t="str">
        <f t="shared" si="4"/>
        <v>48307.374</v>
      </c>
      <c r="H26" s="43">
        <f t="shared" si="5"/>
        <v>-5044</v>
      </c>
      <c r="I26" s="52" t="s">
        <v>309</v>
      </c>
      <c r="J26" s="53" t="s">
        <v>310</v>
      </c>
      <c r="K26" s="52">
        <v>-5044</v>
      </c>
      <c r="L26" s="52" t="s">
        <v>189</v>
      </c>
      <c r="M26" s="53" t="s">
        <v>132</v>
      </c>
      <c r="N26" s="53"/>
      <c r="O26" s="54" t="s">
        <v>311</v>
      </c>
      <c r="P26" s="55" t="s">
        <v>312</v>
      </c>
    </row>
    <row r="27" spans="1:16" ht="12.75" customHeight="1" thickBot="1" x14ac:dyDescent="0.25">
      <c r="A27" s="43" t="str">
        <f t="shared" si="0"/>
        <v>BAVM 60 </v>
      </c>
      <c r="B27" s="5" t="str">
        <f t="shared" si="1"/>
        <v>I</v>
      </c>
      <c r="C27" s="43">
        <f t="shared" si="2"/>
        <v>48680.4355</v>
      </c>
      <c r="D27" s="18" t="str">
        <f t="shared" si="3"/>
        <v>vis</v>
      </c>
      <c r="E27" s="51">
        <f>VLOOKUP(C27,Active!C$21:E$966,3,FALSE)</f>
        <v>18882.007791998625</v>
      </c>
      <c r="F27" s="5" t="s">
        <v>46</v>
      </c>
      <c r="G27" s="18" t="str">
        <f t="shared" si="4"/>
        <v>48680.4355</v>
      </c>
      <c r="H27" s="43">
        <f t="shared" si="5"/>
        <v>-4703</v>
      </c>
      <c r="I27" s="52" t="s">
        <v>313</v>
      </c>
      <c r="J27" s="53" t="s">
        <v>314</v>
      </c>
      <c r="K27" s="52">
        <v>-4703</v>
      </c>
      <c r="L27" s="52" t="s">
        <v>315</v>
      </c>
      <c r="M27" s="53" t="s">
        <v>183</v>
      </c>
      <c r="N27" s="53" t="s">
        <v>283</v>
      </c>
      <c r="O27" s="54" t="s">
        <v>316</v>
      </c>
      <c r="P27" s="55" t="s">
        <v>317</v>
      </c>
    </row>
    <row r="28" spans="1:16" ht="12.75" customHeight="1" thickBot="1" x14ac:dyDescent="0.25">
      <c r="A28" s="43" t="str">
        <f t="shared" si="0"/>
        <v>BAVM 60 </v>
      </c>
      <c r="B28" s="5" t="str">
        <f t="shared" si="1"/>
        <v>I</v>
      </c>
      <c r="C28" s="43">
        <f t="shared" si="2"/>
        <v>48680.440900000001</v>
      </c>
      <c r="D28" s="18" t="str">
        <f t="shared" si="3"/>
        <v>vis</v>
      </c>
      <c r="E28" s="51">
        <f>VLOOKUP(C28,Active!C$21:E$966,3,FALSE)</f>
        <v>18882.012727924368</v>
      </c>
      <c r="F28" s="5" t="s">
        <v>46</v>
      </c>
      <c r="G28" s="18" t="str">
        <f t="shared" si="4"/>
        <v>48680.4409</v>
      </c>
      <c r="H28" s="43">
        <f t="shared" si="5"/>
        <v>-4703</v>
      </c>
      <c r="I28" s="52" t="s">
        <v>318</v>
      </c>
      <c r="J28" s="53" t="s">
        <v>319</v>
      </c>
      <c r="K28" s="52">
        <v>-4703</v>
      </c>
      <c r="L28" s="52" t="s">
        <v>320</v>
      </c>
      <c r="M28" s="53" t="s">
        <v>183</v>
      </c>
      <c r="N28" s="53" t="s">
        <v>321</v>
      </c>
      <c r="O28" s="54" t="s">
        <v>316</v>
      </c>
      <c r="P28" s="55" t="s">
        <v>317</v>
      </c>
    </row>
    <row r="29" spans="1:16" ht="12.75" customHeight="1" thickBot="1" x14ac:dyDescent="0.25">
      <c r="A29" s="43" t="str">
        <f t="shared" si="0"/>
        <v>BAVM 68 </v>
      </c>
      <c r="B29" s="5" t="str">
        <f t="shared" si="1"/>
        <v>I</v>
      </c>
      <c r="C29" s="43">
        <f t="shared" si="2"/>
        <v>49400.315000000002</v>
      </c>
      <c r="D29" s="18" t="str">
        <f t="shared" si="3"/>
        <v>vis</v>
      </c>
      <c r="E29" s="51">
        <f>VLOOKUP(C29,Active!C$21:E$966,3,FALSE)</f>
        <v>19540.021080059163</v>
      </c>
      <c r="F29" s="5" t="s">
        <v>46</v>
      </c>
      <c r="G29" s="18" t="str">
        <f t="shared" si="4"/>
        <v>49400.315</v>
      </c>
      <c r="H29" s="43">
        <f t="shared" si="5"/>
        <v>-4045</v>
      </c>
      <c r="I29" s="52" t="s">
        <v>324</v>
      </c>
      <c r="J29" s="53" t="s">
        <v>325</v>
      </c>
      <c r="K29" s="52">
        <v>-4045</v>
      </c>
      <c r="L29" s="52" t="s">
        <v>178</v>
      </c>
      <c r="M29" s="53" t="s">
        <v>132</v>
      </c>
      <c r="N29" s="53"/>
      <c r="O29" s="54" t="s">
        <v>311</v>
      </c>
      <c r="P29" s="55" t="s">
        <v>326</v>
      </c>
    </row>
    <row r="30" spans="1:16" ht="12.75" customHeight="1" thickBot="1" x14ac:dyDescent="0.25">
      <c r="A30" s="43" t="str">
        <f t="shared" si="0"/>
        <v>BAVM 99 </v>
      </c>
      <c r="B30" s="5" t="str">
        <f t="shared" si="1"/>
        <v>I</v>
      </c>
      <c r="C30" s="43">
        <f t="shared" si="2"/>
        <v>50157.365899999997</v>
      </c>
      <c r="D30" s="18" t="str">
        <f t="shared" si="3"/>
        <v>vis</v>
      </c>
      <c r="E30" s="51">
        <f>VLOOKUP(C30,Active!C$21:E$966,3,FALSE)</f>
        <v>20232.011269998151</v>
      </c>
      <c r="F30" s="5" t="s">
        <v>46</v>
      </c>
      <c r="G30" s="18" t="str">
        <f t="shared" si="4"/>
        <v>50157.3659</v>
      </c>
      <c r="H30" s="43">
        <f t="shared" si="5"/>
        <v>-3353</v>
      </c>
      <c r="I30" s="52" t="s">
        <v>336</v>
      </c>
      <c r="J30" s="53" t="s">
        <v>337</v>
      </c>
      <c r="K30" s="52">
        <v>-3353</v>
      </c>
      <c r="L30" s="52" t="s">
        <v>338</v>
      </c>
      <c r="M30" s="53" t="s">
        <v>183</v>
      </c>
      <c r="N30" s="53" t="s">
        <v>293</v>
      </c>
      <c r="O30" s="54" t="s">
        <v>339</v>
      </c>
      <c r="P30" s="55" t="s">
        <v>340</v>
      </c>
    </row>
    <row r="31" spans="1:16" ht="12.75" customHeight="1" thickBot="1" x14ac:dyDescent="0.25">
      <c r="A31" s="43" t="str">
        <f t="shared" si="0"/>
        <v>BAVM 113 </v>
      </c>
      <c r="B31" s="5" t="str">
        <f t="shared" si="1"/>
        <v>II</v>
      </c>
      <c r="C31" s="43">
        <f t="shared" si="2"/>
        <v>50896.358</v>
      </c>
      <c r="D31" s="18" t="str">
        <f t="shared" si="3"/>
        <v>vis</v>
      </c>
      <c r="E31" s="51">
        <f>VLOOKUP(C31,Active!C$21:E$966,3,FALSE)</f>
        <v>20907.494627381937</v>
      </c>
      <c r="F31" s="5" t="s">
        <v>46</v>
      </c>
      <c r="G31" s="18" t="str">
        <f t="shared" si="4"/>
        <v>50896.358</v>
      </c>
      <c r="H31" s="43">
        <f t="shared" si="5"/>
        <v>-2677.5</v>
      </c>
      <c r="I31" s="52" t="s">
        <v>344</v>
      </c>
      <c r="J31" s="53" t="s">
        <v>345</v>
      </c>
      <c r="K31" s="52">
        <v>-2677.5</v>
      </c>
      <c r="L31" s="52" t="s">
        <v>346</v>
      </c>
      <c r="M31" s="53" t="s">
        <v>132</v>
      </c>
      <c r="N31" s="53"/>
      <c r="O31" s="54" t="s">
        <v>347</v>
      </c>
      <c r="P31" s="55" t="s">
        <v>348</v>
      </c>
    </row>
    <row r="32" spans="1:16" ht="12.75" customHeight="1" thickBot="1" x14ac:dyDescent="0.25">
      <c r="A32" s="43" t="str">
        <f t="shared" si="0"/>
        <v>BAVM 117 </v>
      </c>
      <c r="B32" s="5" t="str">
        <f t="shared" si="1"/>
        <v>II</v>
      </c>
      <c r="C32" s="43">
        <f t="shared" si="2"/>
        <v>50896.379399999998</v>
      </c>
      <c r="D32" s="18" t="str">
        <f t="shared" si="3"/>
        <v>vis</v>
      </c>
      <c r="E32" s="51">
        <f>VLOOKUP(C32,Active!C$21:E$966,3,FALSE)</f>
        <v>20907.514188272842</v>
      </c>
      <c r="F32" s="5" t="s">
        <v>46</v>
      </c>
      <c r="G32" s="18" t="str">
        <f t="shared" si="4"/>
        <v>50896.3794</v>
      </c>
      <c r="H32" s="43">
        <f t="shared" si="5"/>
        <v>-2677.5</v>
      </c>
      <c r="I32" s="52" t="s">
        <v>349</v>
      </c>
      <c r="J32" s="53" t="s">
        <v>350</v>
      </c>
      <c r="K32" s="52">
        <v>-2677.5</v>
      </c>
      <c r="L32" s="52" t="s">
        <v>351</v>
      </c>
      <c r="M32" s="53" t="s">
        <v>183</v>
      </c>
      <c r="N32" s="53" t="s">
        <v>293</v>
      </c>
      <c r="O32" s="54" t="s">
        <v>352</v>
      </c>
      <c r="P32" s="55" t="s">
        <v>353</v>
      </c>
    </row>
    <row r="33" spans="1:16" ht="12.75" customHeight="1" thickBot="1" x14ac:dyDescent="0.25">
      <c r="A33" s="43" t="str">
        <f t="shared" si="0"/>
        <v>IBVS 5583 </v>
      </c>
      <c r="B33" s="5" t="str">
        <f t="shared" si="1"/>
        <v>I</v>
      </c>
      <c r="C33" s="43">
        <f t="shared" si="2"/>
        <v>52672.520400000001</v>
      </c>
      <c r="D33" s="18" t="str">
        <f t="shared" si="3"/>
        <v>vis</v>
      </c>
      <c r="E33" s="51">
        <f>VLOOKUP(C33,Active!C$21:E$966,3,FALSE)</f>
        <v>22531.014203857572</v>
      </c>
      <c r="F33" s="5" t="s">
        <v>46</v>
      </c>
      <c r="G33" s="18" t="str">
        <f t="shared" si="4"/>
        <v>52672.5204</v>
      </c>
      <c r="H33" s="43">
        <f t="shared" si="5"/>
        <v>-1054</v>
      </c>
      <c r="I33" s="52" t="s">
        <v>382</v>
      </c>
      <c r="J33" s="53" t="s">
        <v>383</v>
      </c>
      <c r="K33" s="52">
        <v>-1054</v>
      </c>
      <c r="L33" s="52" t="s">
        <v>384</v>
      </c>
      <c r="M33" s="53" t="s">
        <v>183</v>
      </c>
      <c r="N33" s="53" t="s">
        <v>184</v>
      </c>
      <c r="O33" s="54" t="s">
        <v>385</v>
      </c>
      <c r="P33" s="55" t="s">
        <v>386</v>
      </c>
    </row>
    <row r="34" spans="1:16" ht="12.75" customHeight="1" thickBot="1" x14ac:dyDescent="0.25">
      <c r="A34" s="43" t="str">
        <f t="shared" si="0"/>
        <v>IBVS 5843 </v>
      </c>
      <c r="B34" s="5" t="str">
        <f t="shared" si="1"/>
        <v>I</v>
      </c>
      <c r="C34" s="43">
        <f t="shared" si="2"/>
        <v>53361.7474</v>
      </c>
      <c r="D34" s="18" t="str">
        <f t="shared" si="3"/>
        <v>vis</v>
      </c>
      <c r="E34" s="51">
        <f>VLOOKUP(C34,Active!C$21:E$966,3,FALSE)</f>
        <v>23161.009257877166</v>
      </c>
      <c r="F34" s="5" t="s">
        <v>46</v>
      </c>
      <c r="G34" s="18" t="str">
        <f t="shared" si="4"/>
        <v>53361.7474</v>
      </c>
      <c r="H34" s="43">
        <f t="shared" si="5"/>
        <v>-424</v>
      </c>
      <c r="I34" s="52" t="s">
        <v>426</v>
      </c>
      <c r="J34" s="53" t="s">
        <v>427</v>
      </c>
      <c r="K34" s="52">
        <v>-424</v>
      </c>
      <c r="L34" s="52" t="s">
        <v>428</v>
      </c>
      <c r="M34" s="53" t="s">
        <v>330</v>
      </c>
      <c r="N34" s="53" t="s">
        <v>429</v>
      </c>
      <c r="O34" s="54" t="s">
        <v>430</v>
      </c>
      <c r="P34" s="55" t="s">
        <v>431</v>
      </c>
    </row>
    <row r="35" spans="1:16" ht="12.75" customHeight="1" thickBot="1" x14ac:dyDescent="0.25">
      <c r="A35" s="43" t="str">
        <f t="shared" si="0"/>
        <v>BAVM 174 </v>
      </c>
      <c r="B35" s="5" t="str">
        <f t="shared" si="1"/>
        <v>II</v>
      </c>
      <c r="C35" s="43">
        <f t="shared" si="2"/>
        <v>53386.383000000002</v>
      </c>
      <c r="D35" s="18" t="str">
        <f t="shared" si="3"/>
        <v>vis</v>
      </c>
      <c r="E35" s="51">
        <f>VLOOKUP(C35,Active!C$21:E$966,3,FALSE)</f>
        <v>23183.527682362575</v>
      </c>
      <c r="F35" s="5" t="s">
        <v>46</v>
      </c>
      <c r="G35" s="18" t="str">
        <f t="shared" si="4"/>
        <v>53386.383</v>
      </c>
      <c r="H35" s="43">
        <f t="shared" si="5"/>
        <v>-401.5</v>
      </c>
      <c r="I35" s="52" t="s">
        <v>432</v>
      </c>
      <c r="J35" s="53" t="s">
        <v>433</v>
      </c>
      <c r="K35" s="52" t="s">
        <v>434</v>
      </c>
      <c r="L35" s="52" t="s">
        <v>194</v>
      </c>
      <c r="M35" s="53" t="s">
        <v>132</v>
      </c>
      <c r="N35" s="53"/>
      <c r="O35" s="54" t="s">
        <v>356</v>
      </c>
      <c r="P35" s="55" t="s">
        <v>435</v>
      </c>
    </row>
    <row r="36" spans="1:16" ht="12.75" customHeight="1" thickBot="1" x14ac:dyDescent="0.25">
      <c r="A36" s="43" t="str">
        <f t="shared" si="0"/>
        <v>IBVS 5843 </v>
      </c>
      <c r="B36" s="5" t="str">
        <f t="shared" si="1"/>
        <v>II</v>
      </c>
      <c r="C36" s="43">
        <f t="shared" si="2"/>
        <v>53390.743399999999</v>
      </c>
      <c r="D36" s="18" t="str">
        <f t="shared" si="3"/>
        <v>vis</v>
      </c>
      <c r="E36" s="51">
        <f>VLOOKUP(C36,Active!C$21:E$966,3,FALSE)</f>
        <v>23187.513350993588</v>
      </c>
      <c r="F36" s="5" t="s">
        <v>46</v>
      </c>
      <c r="G36" s="18" t="str">
        <f t="shared" si="4"/>
        <v>53390.7434</v>
      </c>
      <c r="H36" s="43">
        <f t="shared" si="5"/>
        <v>-397.5</v>
      </c>
      <c r="I36" s="52" t="s">
        <v>436</v>
      </c>
      <c r="J36" s="53" t="s">
        <v>437</v>
      </c>
      <c r="K36" s="52" t="s">
        <v>438</v>
      </c>
      <c r="L36" s="52" t="s">
        <v>391</v>
      </c>
      <c r="M36" s="53" t="s">
        <v>330</v>
      </c>
      <c r="N36" s="53" t="s">
        <v>429</v>
      </c>
      <c r="O36" s="54" t="s">
        <v>430</v>
      </c>
      <c r="P36" s="55" t="s">
        <v>431</v>
      </c>
    </row>
    <row r="37" spans="1:16" ht="12.75" customHeight="1" thickBot="1" x14ac:dyDescent="0.25">
      <c r="A37" s="43" t="str">
        <f t="shared" si="0"/>
        <v>IBVS 5843 </v>
      </c>
      <c r="B37" s="5" t="str">
        <f t="shared" si="1"/>
        <v>II</v>
      </c>
      <c r="C37" s="43">
        <f t="shared" si="2"/>
        <v>53401.684999999998</v>
      </c>
      <c r="D37" s="18" t="str">
        <f t="shared" si="3"/>
        <v>vis</v>
      </c>
      <c r="E37" s="51">
        <f>VLOOKUP(C37,Active!C$21:E$966,3,FALSE)</f>
        <v>23197.514633420218</v>
      </c>
      <c r="F37" s="5" t="s">
        <v>46</v>
      </c>
      <c r="G37" s="18" t="str">
        <f t="shared" si="4"/>
        <v>53401.6850</v>
      </c>
      <c r="H37" s="43">
        <f t="shared" si="5"/>
        <v>-387.5</v>
      </c>
      <c r="I37" s="52" t="s">
        <v>439</v>
      </c>
      <c r="J37" s="53" t="s">
        <v>440</v>
      </c>
      <c r="K37" s="52" t="s">
        <v>441</v>
      </c>
      <c r="L37" s="52" t="s">
        <v>442</v>
      </c>
      <c r="M37" s="53" t="s">
        <v>330</v>
      </c>
      <c r="N37" s="53" t="s">
        <v>429</v>
      </c>
      <c r="O37" s="54" t="s">
        <v>430</v>
      </c>
      <c r="P37" s="55" t="s">
        <v>431</v>
      </c>
    </row>
    <row r="38" spans="1:16" ht="12.75" customHeight="1" thickBot="1" x14ac:dyDescent="0.25">
      <c r="A38" s="43" t="str">
        <f t="shared" si="0"/>
        <v>IBVS 5843 </v>
      </c>
      <c r="B38" s="5" t="str">
        <f t="shared" si="1"/>
        <v>I</v>
      </c>
      <c r="C38" s="43">
        <f t="shared" si="2"/>
        <v>53407.695500000002</v>
      </c>
      <c r="D38" s="18" t="str">
        <f t="shared" si="3"/>
        <v>vis</v>
      </c>
      <c r="E38" s="51">
        <f>VLOOKUP(C38,Active!C$21:E$966,3,FALSE)</f>
        <v>23203.008592989689</v>
      </c>
      <c r="F38" s="5" t="s">
        <v>46</v>
      </c>
      <c r="G38" s="18" t="str">
        <f t="shared" si="4"/>
        <v>53407.6955</v>
      </c>
      <c r="H38" s="43">
        <f t="shared" si="5"/>
        <v>-382</v>
      </c>
      <c r="I38" s="52" t="s">
        <v>443</v>
      </c>
      <c r="J38" s="53" t="s">
        <v>444</v>
      </c>
      <c r="K38" s="52" t="s">
        <v>445</v>
      </c>
      <c r="L38" s="52" t="s">
        <v>446</v>
      </c>
      <c r="M38" s="53" t="s">
        <v>330</v>
      </c>
      <c r="N38" s="53" t="s">
        <v>429</v>
      </c>
      <c r="O38" s="54" t="s">
        <v>430</v>
      </c>
      <c r="P38" s="55" t="s">
        <v>431</v>
      </c>
    </row>
    <row r="39" spans="1:16" ht="12.75" customHeight="1" thickBot="1" x14ac:dyDescent="0.25">
      <c r="A39" s="43" t="str">
        <f t="shared" si="0"/>
        <v>IBVS 5897 </v>
      </c>
      <c r="B39" s="5" t="str">
        <f t="shared" si="1"/>
        <v>I</v>
      </c>
      <c r="C39" s="43">
        <f t="shared" si="2"/>
        <v>54114.436399999999</v>
      </c>
      <c r="D39" s="18" t="str">
        <f t="shared" si="3"/>
        <v>vis</v>
      </c>
      <c r="E39" s="51">
        <f>VLOOKUP(C39,Active!C$21:E$966,3,FALSE)</f>
        <v>23849.012408094659</v>
      </c>
      <c r="F39" s="5" t="s">
        <v>46</v>
      </c>
      <c r="G39" s="18" t="str">
        <f t="shared" si="4"/>
        <v>54114.4364</v>
      </c>
      <c r="H39" s="43">
        <f t="shared" si="5"/>
        <v>264</v>
      </c>
      <c r="I39" s="52" t="s">
        <v>474</v>
      </c>
      <c r="J39" s="53" t="s">
        <v>475</v>
      </c>
      <c r="K39" s="52" t="s">
        <v>476</v>
      </c>
      <c r="L39" s="52" t="s">
        <v>477</v>
      </c>
      <c r="M39" s="53" t="s">
        <v>330</v>
      </c>
      <c r="N39" s="53" t="s">
        <v>478</v>
      </c>
      <c r="O39" s="54" t="s">
        <v>479</v>
      </c>
      <c r="P39" s="55" t="s">
        <v>480</v>
      </c>
    </row>
    <row r="40" spans="1:16" ht="12.75" customHeight="1" thickBot="1" x14ac:dyDescent="0.25">
      <c r="A40" s="43" t="str">
        <f t="shared" si="0"/>
        <v>BAVM 186 </v>
      </c>
      <c r="B40" s="5" t="str">
        <f t="shared" si="1"/>
        <v>I</v>
      </c>
      <c r="C40" s="43">
        <f t="shared" si="2"/>
        <v>54148.351699999999</v>
      </c>
      <c r="D40" s="18" t="str">
        <f t="shared" si="3"/>
        <v>vis</v>
      </c>
      <c r="E40" s="51">
        <f>VLOOKUP(C40,Active!C$21:E$966,3,FALSE)</f>
        <v>23880.013038156441</v>
      </c>
      <c r="F40" s="5" t="s">
        <v>46</v>
      </c>
      <c r="G40" s="18" t="str">
        <f t="shared" si="4"/>
        <v>54148.3517</v>
      </c>
      <c r="H40" s="43">
        <f t="shared" si="5"/>
        <v>295</v>
      </c>
      <c r="I40" s="52" t="s">
        <v>486</v>
      </c>
      <c r="J40" s="53" t="s">
        <v>487</v>
      </c>
      <c r="K40" s="52" t="s">
        <v>488</v>
      </c>
      <c r="L40" s="52" t="s">
        <v>489</v>
      </c>
      <c r="M40" s="53" t="s">
        <v>330</v>
      </c>
      <c r="N40" s="53" t="s">
        <v>429</v>
      </c>
      <c r="O40" s="54" t="s">
        <v>490</v>
      </c>
      <c r="P40" s="55" t="s">
        <v>491</v>
      </c>
    </row>
    <row r="41" spans="1:16" ht="12.75" customHeight="1" thickBot="1" x14ac:dyDescent="0.25">
      <c r="A41" s="43" t="str">
        <f t="shared" si="0"/>
        <v>OEJV 0074 </v>
      </c>
      <c r="B41" s="5" t="str">
        <f t="shared" si="1"/>
        <v>I</v>
      </c>
      <c r="C41" s="43">
        <f t="shared" si="2"/>
        <v>54171.32516</v>
      </c>
      <c r="D41" s="18" t="str">
        <f t="shared" si="3"/>
        <v>vis</v>
      </c>
      <c r="E41" s="51">
        <f>VLOOKUP(C41,Active!C$21:E$966,3,FALSE)</f>
        <v>23901.012166417113</v>
      </c>
      <c r="F41" s="5" t="s">
        <v>46</v>
      </c>
      <c r="G41" s="18" t="str">
        <f t="shared" si="4"/>
        <v>54171.32516</v>
      </c>
      <c r="H41" s="43">
        <f t="shared" si="5"/>
        <v>316</v>
      </c>
      <c r="I41" s="52" t="s">
        <v>492</v>
      </c>
      <c r="J41" s="53" t="s">
        <v>493</v>
      </c>
      <c r="K41" s="52" t="s">
        <v>494</v>
      </c>
      <c r="L41" s="52" t="s">
        <v>495</v>
      </c>
      <c r="M41" s="53" t="s">
        <v>330</v>
      </c>
      <c r="N41" s="53" t="s">
        <v>478</v>
      </c>
      <c r="O41" s="54" t="s">
        <v>496</v>
      </c>
      <c r="P41" s="55" t="s">
        <v>497</v>
      </c>
    </row>
    <row r="42" spans="1:16" ht="12.75" customHeight="1" thickBot="1" x14ac:dyDescent="0.25">
      <c r="A42" s="43" t="str">
        <f t="shared" si="0"/>
        <v> JAAVSO 37;44 </v>
      </c>
      <c r="B42" s="5" t="str">
        <f t="shared" si="1"/>
        <v>I</v>
      </c>
      <c r="C42" s="43">
        <f t="shared" si="2"/>
        <v>54884.626499999998</v>
      </c>
      <c r="D42" s="18" t="str">
        <f t="shared" si="3"/>
        <v>vis</v>
      </c>
      <c r="E42" s="51">
        <f>VLOOKUP(C42,Active!C$21:E$966,3,FALSE)</f>
        <v>24553.012619425404</v>
      </c>
      <c r="F42" s="5" t="s">
        <v>46</v>
      </c>
      <c r="G42" s="18" t="str">
        <f t="shared" si="4"/>
        <v>54884.6265</v>
      </c>
      <c r="H42" s="43">
        <f t="shared" si="5"/>
        <v>968</v>
      </c>
      <c r="I42" s="52" t="s">
        <v>530</v>
      </c>
      <c r="J42" s="53" t="s">
        <v>531</v>
      </c>
      <c r="K42" s="52" t="s">
        <v>532</v>
      </c>
      <c r="L42" s="52" t="s">
        <v>533</v>
      </c>
      <c r="M42" s="53" t="s">
        <v>330</v>
      </c>
      <c r="N42" s="53" t="s">
        <v>331</v>
      </c>
      <c r="O42" s="54" t="s">
        <v>534</v>
      </c>
      <c r="P42" s="54" t="s">
        <v>535</v>
      </c>
    </row>
    <row r="43" spans="1:16" ht="12.75" customHeight="1" thickBot="1" x14ac:dyDescent="0.25">
      <c r="A43" s="43" t="str">
        <f t="shared" ref="A43:A74" si="6">P43</f>
        <v>IBVS 5943 </v>
      </c>
      <c r="B43" s="5" t="str">
        <f t="shared" ref="B43:B74" si="7">IF(H43=INT(H43),"I","II")</f>
        <v>I</v>
      </c>
      <c r="C43" s="43">
        <f t="shared" ref="C43:C74" si="8">1*G43</f>
        <v>55231.431700000001</v>
      </c>
      <c r="D43" s="18" t="str">
        <f t="shared" ref="D43:D74" si="9">VLOOKUP(F43,I$1:J$5,2,FALSE)</f>
        <v>vis</v>
      </c>
      <c r="E43" s="51">
        <f>VLOOKUP(C43,Active!C$21:E$966,3,FALSE)</f>
        <v>24870.013492444421</v>
      </c>
      <c r="F43" s="5" t="s">
        <v>46</v>
      </c>
      <c r="G43" s="18" t="str">
        <f t="shared" ref="G43:G74" si="10">MID(I43,3,LEN(I43)-3)</f>
        <v>55231.4317</v>
      </c>
      <c r="H43" s="43">
        <f t="shared" ref="H43:H74" si="11">1*K43</f>
        <v>1285</v>
      </c>
      <c r="I43" s="52" t="s">
        <v>548</v>
      </c>
      <c r="J43" s="53" t="s">
        <v>549</v>
      </c>
      <c r="K43" s="52" t="s">
        <v>550</v>
      </c>
      <c r="L43" s="52" t="s">
        <v>551</v>
      </c>
      <c r="M43" s="53" t="s">
        <v>330</v>
      </c>
      <c r="N43" s="53" t="s">
        <v>552</v>
      </c>
      <c r="O43" s="54" t="s">
        <v>479</v>
      </c>
      <c r="P43" s="55" t="s">
        <v>553</v>
      </c>
    </row>
    <row r="44" spans="1:16" ht="12.75" customHeight="1" thickBot="1" x14ac:dyDescent="0.25">
      <c r="A44" s="43" t="str">
        <f t="shared" si="6"/>
        <v>IBVS 5943 </v>
      </c>
      <c r="B44" s="5" t="str">
        <f t="shared" si="7"/>
        <v>I</v>
      </c>
      <c r="C44" s="43">
        <f t="shared" si="8"/>
        <v>55232.525199999996</v>
      </c>
      <c r="D44" s="18" t="str">
        <f t="shared" si="9"/>
        <v>vis</v>
      </c>
      <c r="E44" s="51">
        <f>VLOOKUP(C44,Active!C$21:E$966,3,FALSE)</f>
        <v>24871.013017407269</v>
      </c>
      <c r="F44" s="5" t="s">
        <v>46</v>
      </c>
      <c r="G44" s="18" t="str">
        <f t="shared" si="10"/>
        <v>55232.5252</v>
      </c>
      <c r="H44" s="43">
        <f t="shared" si="11"/>
        <v>1286</v>
      </c>
      <c r="I44" s="52" t="s">
        <v>554</v>
      </c>
      <c r="J44" s="53" t="s">
        <v>555</v>
      </c>
      <c r="K44" s="52" t="s">
        <v>556</v>
      </c>
      <c r="L44" s="52" t="s">
        <v>557</v>
      </c>
      <c r="M44" s="53" t="s">
        <v>330</v>
      </c>
      <c r="N44" s="53" t="s">
        <v>552</v>
      </c>
      <c r="O44" s="54" t="s">
        <v>479</v>
      </c>
      <c r="P44" s="55" t="s">
        <v>553</v>
      </c>
    </row>
    <row r="45" spans="1:16" ht="12.75" customHeight="1" thickBot="1" x14ac:dyDescent="0.25">
      <c r="A45" s="43" t="str">
        <f t="shared" si="6"/>
        <v> JAAVSO 38;120 </v>
      </c>
      <c r="B45" s="5" t="str">
        <f t="shared" si="7"/>
        <v>I</v>
      </c>
      <c r="C45" s="43">
        <f t="shared" si="8"/>
        <v>55246.747000000003</v>
      </c>
      <c r="D45" s="18" t="str">
        <f t="shared" si="9"/>
        <v>vis</v>
      </c>
      <c r="E45" s="51">
        <f>VLOOKUP(C45,Active!C$21:E$966,3,FALSE)</f>
        <v>24884.01260050436</v>
      </c>
      <c r="F45" s="5" t="s">
        <v>46</v>
      </c>
      <c r="G45" s="18" t="str">
        <f t="shared" si="10"/>
        <v>55246.7470</v>
      </c>
      <c r="H45" s="43">
        <f t="shared" si="11"/>
        <v>1299</v>
      </c>
      <c r="I45" s="52" t="s">
        <v>558</v>
      </c>
      <c r="J45" s="53" t="s">
        <v>559</v>
      </c>
      <c r="K45" s="52" t="s">
        <v>560</v>
      </c>
      <c r="L45" s="52" t="s">
        <v>561</v>
      </c>
      <c r="M45" s="53" t="s">
        <v>330</v>
      </c>
      <c r="N45" s="53" t="s">
        <v>331</v>
      </c>
      <c r="O45" s="54" t="s">
        <v>220</v>
      </c>
      <c r="P45" s="54" t="s">
        <v>562</v>
      </c>
    </row>
    <row r="46" spans="1:16" ht="12.75" customHeight="1" thickBot="1" x14ac:dyDescent="0.25">
      <c r="A46" s="43" t="str">
        <f t="shared" si="6"/>
        <v>IBVS 5943 </v>
      </c>
      <c r="B46" s="5" t="str">
        <f t="shared" si="7"/>
        <v>I</v>
      </c>
      <c r="C46" s="43">
        <f t="shared" si="8"/>
        <v>55254.405500000001</v>
      </c>
      <c r="D46" s="18" t="str">
        <f t="shared" si="9"/>
        <v>vis</v>
      </c>
      <c r="E46" s="51">
        <f>VLOOKUP(C46,Active!C$21:E$966,3,FALSE)</f>
        <v>24891.012931485602</v>
      </c>
      <c r="F46" s="5" t="s">
        <v>46</v>
      </c>
      <c r="G46" s="18" t="str">
        <f t="shared" si="10"/>
        <v>55254.4055</v>
      </c>
      <c r="H46" s="43">
        <f t="shared" si="11"/>
        <v>1306</v>
      </c>
      <c r="I46" s="52" t="s">
        <v>563</v>
      </c>
      <c r="J46" s="53" t="s">
        <v>564</v>
      </c>
      <c r="K46" s="52" t="s">
        <v>565</v>
      </c>
      <c r="L46" s="52" t="s">
        <v>566</v>
      </c>
      <c r="M46" s="53" t="s">
        <v>330</v>
      </c>
      <c r="N46" s="53" t="s">
        <v>552</v>
      </c>
      <c r="O46" s="54" t="s">
        <v>479</v>
      </c>
      <c r="P46" s="55" t="s">
        <v>553</v>
      </c>
    </row>
    <row r="47" spans="1:16" ht="12.75" customHeight="1" thickBot="1" x14ac:dyDescent="0.25">
      <c r="A47" s="43" t="str">
        <f t="shared" si="6"/>
        <v>IBVS 5943 </v>
      </c>
      <c r="B47" s="5" t="str">
        <f t="shared" si="7"/>
        <v>II</v>
      </c>
      <c r="C47" s="43">
        <f t="shared" si="8"/>
        <v>55258.2379</v>
      </c>
      <c r="D47" s="18" t="str">
        <f t="shared" si="9"/>
        <v>vis</v>
      </c>
      <c r="E47" s="51">
        <f>VLOOKUP(C47,Active!C$21:E$966,3,FALSE)</f>
        <v>24894.515976266241</v>
      </c>
      <c r="F47" s="5" t="s">
        <v>46</v>
      </c>
      <c r="G47" s="18" t="str">
        <f t="shared" si="10"/>
        <v>55258.2379</v>
      </c>
      <c r="H47" s="43">
        <f t="shared" si="11"/>
        <v>1309.5</v>
      </c>
      <c r="I47" s="52" t="s">
        <v>567</v>
      </c>
      <c r="J47" s="53" t="s">
        <v>568</v>
      </c>
      <c r="K47" s="52" t="s">
        <v>569</v>
      </c>
      <c r="L47" s="52" t="s">
        <v>570</v>
      </c>
      <c r="M47" s="53" t="s">
        <v>330</v>
      </c>
      <c r="N47" s="53" t="s">
        <v>33</v>
      </c>
      <c r="O47" s="54" t="s">
        <v>479</v>
      </c>
      <c r="P47" s="55" t="s">
        <v>553</v>
      </c>
    </row>
    <row r="48" spans="1:16" ht="12.75" customHeight="1" thickBot="1" x14ac:dyDescent="0.25">
      <c r="A48" s="43" t="str">
        <f t="shared" si="6"/>
        <v>IBVS 5943 </v>
      </c>
      <c r="B48" s="5" t="str">
        <f t="shared" si="7"/>
        <v>II</v>
      </c>
      <c r="C48" s="43">
        <f t="shared" si="8"/>
        <v>55271.364200000004</v>
      </c>
      <c r="D48" s="18" t="str">
        <f t="shared" si="9"/>
        <v>vis</v>
      </c>
      <c r="E48" s="51">
        <f>VLOOKUP(C48,Active!C$21:E$966,3,FALSE)</f>
        <v>24906.514206279833</v>
      </c>
      <c r="F48" s="5" t="s">
        <v>46</v>
      </c>
      <c r="G48" s="18" t="str">
        <f t="shared" si="10"/>
        <v>55271.3642</v>
      </c>
      <c r="H48" s="43">
        <f t="shared" si="11"/>
        <v>1321.5</v>
      </c>
      <c r="I48" s="52" t="s">
        <v>571</v>
      </c>
      <c r="J48" s="53" t="s">
        <v>572</v>
      </c>
      <c r="K48" s="52" t="s">
        <v>573</v>
      </c>
      <c r="L48" s="52" t="s">
        <v>501</v>
      </c>
      <c r="M48" s="53" t="s">
        <v>330</v>
      </c>
      <c r="N48" s="53" t="s">
        <v>552</v>
      </c>
      <c r="O48" s="54" t="s">
        <v>479</v>
      </c>
      <c r="P48" s="55" t="s">
        <v>553</v>
      </c>
    </row>
    <row r="49" spans="1:16" ht="12.75" customHeight="1" thickBot="1" x14ac:dyDescent="0.25">
      <c r="A49" s="43" t="str">
        <f t="shared" si="6"/>
        <v> JAAVSO 39;177 </v>
      </c>
      <c r="B49" s="5" t="str">
        <f t="shared" si="7"/>
        <v>I</v>
      </c>
      <c r="C49" s="43">
        <f t="shared" si="8"/>
        <v>55583.705600000001</v>
      </c>
      <c r="D49" s="18" t="str">
        <f t="shared" si="9"/>
        <v>vis</v>
      </c>
      <c r="E49" s="51">
        <f>VLOOKUP(C49,Active!C$21:E$966,3,FALSE)</f>
        <v>25192.013087150077</v>
      </c>
      <c r="F49" s="5" t="s">
        <v>46</v>
      </c>
      <c r="G49" s="18" t="str">
        <f t="shared" si="10"/>
        <v>55583.7056</v>
      </c>
      <c r="H49" s="43">
        <f t="shared" si="11"/>
        <v>1607</v>
      </c>
      <c r="I49" s="52" t="s">
        <v>580</v>
      </c>
      <c r="J49" s="53" t="s">
        <v>581</v>
      </c>
      <c r="K49" s="52" t="s">
        <v>582</v>
      </c>
      <c r="L49" s="52" t="s">
        <v>583</v>
      </c>
      <c r="M49" s="53" t="s">
        <v>330</v>
      </c>
      <c r="N49" s="53" t="s">
        <v>46</v>
      </c>
      <c r="O49" s="54" t="s">
        <v>485</v>
      </c>
      <c r="P49" s="54" t="s">
        <v>584</v>
      </c>
    </row>
    <row r="50" spans="1:16" ht="12.75" customHeight="1" thickBot="1" x14ac:dyDescent="0.25">
      <c r="A50" s="43" t="str">
        <f t="shared" si="6"/>
        <v>OEJV 0160 </v>
      </c>
      <c r="B50" s="5" t="str">
        <f t="shared" si="7"/>
        <v>II</v>
      </c>
      <c r="C50" s="43">
        <f t="shared" si="8"/>
        <v>55992.326009999997</v>
      </c>
      <c r="D50" s="18" t="str">
        <f t="shared" si="9"/>
        <v>vis</v>
      </c>
      <c r="E50" s="51">
        <f>VLOOKUP(C50,Active!C$21:E$966,3,FALSE)</f>
        <v>25565.516790968202</v>
      </c>
      <c r="F50" s="5" t="s">
        <v>46</v>
      </c>
      <c r="G50" s="18" t="str">
        <f t="shared" si="10"/>
        <v>55992.32601</v>
      </c>
      <c r="H50" s="43">
        <f t="shared" si="11"/>
        <v>1980.5</v>
      </c>
      <c r="I50" s="52" t="s">
        <v>591</v>
      </c>
      <c r="J50" s="53" t="s">
        <v>592</v>
      </c>
      <c r="K50" s="52" t="s">
        <v>593</v>
      </c>
      <c r="L50" s="52" t="s">
        <v>594</v>
      </c>
      <c r="M50" s="53" t="s">
        <v>330</v>
      </c>
      <c r="N50" s="53" t="s">
        <v>94</v>
      </c>
      <c r="O50" s="54" t="s">
        <v>595</v>
      </c>
      <c r="P50" s="55" t="s">
        <v>596</v>
      </c>
    </row>
    <row r="51" spans="1:16" ht="12.75" customHeight="1" thickBot="1" x14ac:dyDescent="0.25">
      <c r="A51" s="43" t="str">
        <f t="shared" si="6"/>
        <v> JAAVSO 41;328 </v>
      </c>
      <c r="B51" s="5" t="str">
        <f t="shared" si="7"/>
        <v>I</v>
      </c>
      <c r="C51" s="43">
        <f t="shared" si="8"/>
        <v>56283.879399999998</v>
      </c>
      <c r="D51" s="18" t="str">
        <f t="shared" si="9"/>
        <v>vis</v>
      </c>
      <c r="E51" s="51">
        <f>VLOOKUP(C51,Active!C$21:E$966,3,FALSE)</f>
        <v>25832.014176709978</v>
      </c>
      <c r="F51" s="5" t="s">
        <v>46</v>
      </c>
      <c r="G51" s="18" t="str">
        <f t="shared" si="10"/>
        <v>56283.8794</v>
      </c>
      <c r="H51" s="43">
        <f t="shared" si="11"/>
        <v>2247</v>
      </c>
      <c r="I51" s="52" t="s">
        <v>597</v>
      </c>
      <c r="J51" s="53" t="s">
        <v>598</v>
      </c>
      <c r="K51" s="52" t="s">
        <v>599</v>
      </c>
      <c r="L51" s="52" t="s">
        <v>600</v>
      </c>
      <c r="M51" s="53" t="s">
        <v>330</v>
      </c>
      <c r="N51" s="53" t="s">
        <v>46</v>
      </c>
      <c r="O51" s="54" t="s">
        <v>220</v>
      </c>
      <c r="P51" s="54" t="s">
        <v>601</v>
      </c>
    </row>
    <row r="52" spans="1:16" ht="12.75" customHeight="1" thickBot="1" x14ac:dyDescent="0.25">
      <c r="A52" s="43" t="str">
        <f t="shared" si="6"/>
        <v>BAVM 238 </v>
      </c>
      <c r="B52" s="5" t="str">
        <f t="shared" si="7"/>
        <v>II</v>
      </c>
      <c r="C52" s="43">
        <f t="shared" si="8"/>
        <v>56726.412900000003</v>
      </c>
      <c r="D52" s="18" t="str">
        <f t="shared" si="9"/>
        <v>vis</v>
      </c>
      <c r="E52" s="51">
        <f>VLOOKUP(C52,Active!C$21:E$966,3,FALSE)</f>
        <v>26236.51649051658</v>
      </c>
      <c r="F52" s="5" t="s">
        <v>46</v>
      </c>
      <c r="G52" s="18" t="str">
        <f t="shared" si="10"/>
        <v>56726.4129</v>
      </c>
      <c r="H52" s="43">
        <f t="shared" si="11"/>
        <v>2651.5</v>
      </c>
      <c r="I52" s="52" t="s">
        <v>611</v>
      </c>
      <c r="J52" s="53" t="s">
        <v>612</v>
      </c>
      <c r="K52" s="52" t="s">
        <v>613</v>
      </c>
      <c r="L52" s="52" t="s">
        <v>391</v>
      </c>
      <c r="M52" s="53" t="s">
        <v>330</v>
      </c>
      <c r="N52" s="53" t="s">
        <v>429</v>
      </c>
      <c r="O52" s="54" t="s">
        <v>316</v>
      </c>
      <c r="P52" s="55" t="s">
        <v>614</v>
      </c>
    </row>
    <row r="53" spans="1:16" ht="12.75" customHeight="1" thickBot="1" x14ac:dyDescent="0.25">
      <c r="A53" s="43" t="str">
        <f t="shared" si="6"/>
        <v> JAAVSO 42;426 </v>
      </c>
      <c r="B53" s="5" t="str">
        <f t="shared" si="7"/>
        <v>I</v>
      </c>
      <c r="C53" s="43">
        <f t="shared" si="8"/>
        <v>56746.650199999996</v>
      </c>
      <c r="D53" s="18" t="str">
        <f t="shared" si="9"/>
        <v>vis</v>
      </c>
      <c r="E53" s="51">
        <f>VLOOKUP(C53,Active!C$21:E$966,3,FALSE)</f>
        <v>26255.014603484738</v>
      </c>
      <c r="F53" s="5" t="s">
        <v>46</v>
      </c>
      <c r="G53" s="18" t="str">
        <f t="shared" si="10"/>
        <v>56746.6502</v>
      </c>
      <c r="H53" s="43">
        <f t="shared" si="11"/>
        <v>2670</v>
      </c>
      <c r="I53" s="52" t="s">
        <v>615</v>
      </c>
      <c r="J53" s="53" t="s">
        <v>616</v>
      </c>
      <c r="K53" s="52" t="s">
        <v>617</v>
      </c>
      <c r="L53" s="52" t="s">
        <v>600</v>
      </c>
      <c r="M53" s="53" t="s">
        <v>330</v>
      </c>
      <c r="N53" s="53" t="s">
        <v>46</v>
      </c>
      <c r="O53" s="54" t="s">
        <v>220</v>
      </c>
      <c r="P53" s="54" t="s">
        <v>618</v>
      </c>
    </row>
    <row r="54" spans="1:16" ht="12.75" customHeight="1" thickBot="1" x14ac:dyDescent="0.25">
      <c r="A54" s="43" t="str">
        <f t="shared" si="6"/>
        <v>BAVM 239 </v>
      </c>
      <c r="B54" s="5" t="str">
        <f t="shared" si="7"/>
        <v>II</v>
      </c>
      <c r="C54" s="43">
        <f t="shared" si="8"/>
        <v>57074.310700000002</v>
      </c>
      <c r="D54" s="18" t="str">
        <f t="shared" si="9"/>
        <v>vis</v>
      </c>
      <c r="E54" s="51">
        <f>VLOOKUP(C54,Active!C$21:E$966,3,FALSE)</f>
        <v>26554.516065844153</v>
      </c>
      <c r="F54" s="5" t="s">
        <v>46</v>
      </c>
      <c r="G54" s="18" t="str">
        <f t="shared" si="10"/>
        <v>57074.3107</v>
      </c>
      <c r="H54" s="43">
        <f t="shared" si="11"/>
        <v>2969.5</v>
      </c>
      <c r="I54" s="52" t="s">
        <v>623</v>
      </c>
      <c r="J54" s="53" t="s">
        <v>624</v>
      </c>
      <c r="K54" s="52" t="s">
        <v>625</v>
      </c>
      <c r="L54" s="52" t="s">
        <v>402</v>
      </c>
      <c r="M54" s="53" t="s">
        <v>330</v>
      </c>
      <c r="N54" s="53" t="s">
        <v>429</v>
      </c>
      <c r="O54" s="54" t="s">
        <v>316</v>
      </c>
      <c r="P54" s="55" t="s">
        <v>626</v>
      </c>
    </row>
    <row r="55" spans="1:16" ht="12.75" customHeight="1" thickBot="1" x14ac:dyDescent="0.25">
      <c r="A55" s="43" t="str">
        <f t="shared" si="6"/>
        <v> AN 266.241 </v>
      </c>
      <c r="B55" s="5" t="str">
        <f t="shared" si="7"/>
        <v>II</v>
      </c>
      <c r="C55" s="43">
        <f t="shared" si="8"/>
        <v>25647.421999999999</v>
      </c>
      <c r="D55" s="18" t="str">
        <f t="shared" si="9"/>
        <v>vis</v>
      </c>
      <c r="E55" s="51">
        <f>VLOOKUP(C55,Active!C$21:E$966,3,FALSE)</f>
        <v>-2171.5559600983438</v>
      </c>
      <c r="F55" s="5" t="s">
        <v>46</v>
      </c>
      <c r="G55" s="18" t="str">
        <f t="shared" si="10"/>
        <v>25647.422</v>
      </c>
      <c r="H55" s="43">
        <f t="shared" si="11"/>
        <v>-25756.5</v>
      </c>
      <c r="I55" s="52" t="s">
        <v>102</v>
      </c>
      <c r="J55" s="53" t="s">
        <v>103</v>
      </c>
      <c r="K55" s="52">
        <v>-25756.5</v>
      </c>
      <c r="L55" s="52" t="s">
        <v>104</v>
      </c>
      <c r="M55" s="53" t="s">
        <v>105</v>
      </c>
      <c r="N55" s="53"/>
      <c r="O55" s="54" t="s">
        <v>106</v>
      </c>
      <c r="P55" s="54" t="s">
        <v>107</v>
      </c>
    </row>
    <row r="56" spans="1:16" ht="12.75" customHeight="1" thickBot="1" x14ac:dyDescent="0.25">
      <c r="A56" s="43" t="str">
        <f t="shared" si="6"/>
        <v> AN 266.241 </v>
      </c>
      <c r="B56" s="5" t="str">
        <f t="shared" si="7"/>
        <v>I</v>
      </c>
      <c r="C56" s="43">
        <f t="shared" si="8"/>
        <v>26003.527999999998</v>
      </c>
      <c r="D56" s="18" t="str">
        <f t="shared" si="9"/>
        <v>vis</v>
      </c>
      <c r="E56" s="51">
        <f>VLOOKUP(C56,Active!C$21:E$966,3,FALSE)</f>
        <v>-1846.0535948301501</v>
      </c>
      <c r="F56" s="5" t="s">
        <v>46</v>
      </c>
      <c r="G56" s="18" t="str">
        <f t="shared" si="10"/>
        <v>26003.528</v>
      </c>
      <c r="H56" s="43">
        <f t="shared" si="11"/>
        <v>-25431</v>
      </c>
      <c r="I56" s="52" t="s">
        <v>108</v>
      </c>
      <c r="J56" s="53" t="s">
        <v>109</v>
      </c>
      <c r="K56" s="52">
        <v>-25431</v>
      </c>
      <c r="L56" s="52" t="s">
        <v>110</v>
      </c>
      <c r="M56" s="53" t="s">
        <v>105</v>
      </c>
      <c r="N56" s="53"/>
      <c r="O56" s="54" t="s">
        <v>106</v>
      </c>
      <c r="P56" s="54" t="s">
        <v>107</v>
      </c>
    </row>
    <row r="57" spans="1:16" ht="12.75" customHeight="1" thickBot="1" x14ac:dyDescent="0.25">
      <c r="A57" s="43" t="str">
        <f t="shared" si="6"/>
        <v> AN 266.241 </v>
      </c>
      <c r="B57" s="5" t="str">
        <f t="shared" si="7"/>
        <v>I</v>
      </c>
      <c r="C57" s="43">
        <f t="shared" si="8"/>
        <v>26305.478999999999</v>
      </c>
      <c r="D57" s="18" t="str">
        <f t="shared" si="9"/>
        <v>vis</v>
      </c>
      <c r="E57" s="51">
        <f>VLOOKUP(C57,Active!C$21:E$966,3,FALSE)</f>
        <v>-1570.0521663366769</v>
      </c>
      <c r="F57" s="5" t="s">
        <v>46</v>
      </c>
      <c r="G57" s="18" t="str">
        <f t="shared" si="10"/>
        <v>26305.479</v>
      </c>
      <c r="H57" s="43">
        <f t="shared" si="11"/>
        <v>-25155</v>
      </c>
      <c r="I57" s="52" t="s">
        <v>111</v>
      </c>
      <c r="J57" s="53" t="s">
        <v>112</v>
      </c>
      <c r="K57" s="52">
        <v>-25155</v>
      </c>
      <c r="L57" s="52" t="s">
        <v>113</v>
      </c>
      <c r="M57" s="53" t="s">
        <v>105</v>
      </c>
      <c r="N57" s="53"/>
      <c r="O57" s="54" t="s">
        <v>106</v>
      </c>
      <c r="P57" s="54" t="s">
        <v>107</v>
      </c>
    </row>
    <row r="58" spans="1:16" ht="12.75" customHeight="1" thickBot="1" x14ac:dyDescent="0.25">
      <c r="A58" s="43" t="str">
        <f t="shared" si="6"/>
        <v> AN 266.241 </v>
      </c>
      <c r="B58" s="5" t="str">
        <f t="shared" si="7"/>
        <v>II</v>
      </c>
      <c r="C58" s="43">
        <f t="shared" si="8"/>
        <v>26414.341</v>
      </c>
      <c r="D58" s="18" t="str">
        <f t="shared" si="9"/>
        <v>vis</v>
      </c>
      <c r="E58" s="51">
        <f>VLOOKUP(C58,Active!C$21:E$966,3,FALSE)</f>
        <v>-1470.5457314891135</v>
      </c>
      <c r="F58" s="5" t="s">
        <v>46</v>
      </c>
      <c r="G58" s="18" t="str">
        <f t="shared" si="10"/>
        <v>26414.341</v>
      </c>
      <c r="H58" s="43">
        <f t="shared" si="11"/>
        <v>-25055.5</v>
      </c>
      <c r="I58" s="52" t="s">
        <v>114</v>
      </c>
      <c r="J58" s="53" t="s">
        <v>115</v>
      </c>
      <c r="K58" s="52">
        <v>-25055.5</v>
      </c>
      <c r="L58" s="52" t="s">
        <v>116</v>
      </c>
      <c r="M58" s="53" t="s">
        <v>105</v>
      </c>
      <c r="N58" s="53"/>
      <c r="O58" s="54" t="s">
        <v>106</v>
      </c>
      <c r="P58" s="54" t="s">
        <v>107</v>
      </c>
    </row>
    <row r="59" spans="1:16" ht="12.75" customHeight="1" thickBot="1" x14ac:dyDescent="0.25">
      <c r="A59" s="43" t="str">
        <f t="shared" si="6"/>
        <v> AN 266.241 </v>
      </c>
      <c r="B59" s="5" t="str">
        <f t="shared" si="7"/>
        <v>I</v>
      </c>
      <c r="C59" s="43">
        <f t="shared" si="8"/>
        <v>26421.382000000001</v>
      </c>
      <c r="D59" s="18" t="str">
        <f t="shared" si="9"/>
        <v>vis</v>
      </c>
      <c r="E59" s="51">
        <f>VLOOKUP(C59,Active!C$21:E$966,3,FALSE)</f>
        <v>-1464.1098327571244</v>
      </c>
      <c r="F59" s="5" t="s">
        <v>46</v>
      </c>
      <c r="G59" s="18" t="str">
        <f t="shared" si="10"/>
        <v>26421.382</v>
      </c>
      <c r="H59" s="43">
        <f t="shared" si="11"/>
        <v>-25049</v>
      </c>
      <c r="I59" s="52" t="s">
        <v>117</v>
      </c>
      <c r="J59" s="53" t="s">
        <v>118</v>
      </c>
      <c r="K59" s="52">
        <v>-25049</v>
      </c>
      <c r="L59" s="52" t="s">
        <v>119</v>
      </c>
      <c r="M59" s="53" t="s">
        <v>105</v>
      </c>
      <c r="N59" s="53"/>
      <c r="O59" s="54" t="s">
        <v>106</v>
      </c>
      <c r="P59" s="54" t="s">
        <v>107</v>
      </c>
    </row>
    <row r="60" spans="1:16" ht="12.75" customHeight="1" thickBot="1" x14ac:dyDescent="0.25">
      <c r="A60" s="43" t="str">
        <f t="shared" si="6"/>
        <v> AN 266.241 </v>
      </c>
      <c r="B60" s="5" t="str">
        <f t="shared" si="7"/>
        <v>I</v>
      </c>
      <c r="C60" s="43">
        <f t="shared" si="8"/>
        <v>26735.414000000001</v>
      </c>
      <c r="D60" s="18" t="str">
        <f t="shared" si="9"/>
        <v>vis</v>
      </c>
      <c r="E60" s="51">
        <f>VLOOKUP(C60,Active!C$21:E$966,3,FALSE)</f>
        <v>-1177.0656415053588</v>
      </c>
      <c r="F60" s="5" t="s">
        <v>46</v>
      </c>
      <c r="G60" s="18" t="str">
        <f t="shared" si="10"/>
        <v>26735.414</v>
      </c>
      <c r="H60" s="43">
        <f t="shared" si="11"/>
        <v>-24762</v>
      </c>
      <c r="I60" s="52" t="s">
        <v>120</v>
      </c>
      <c r="J60" s="53" t="s">
        <v>121</v>
      </c>
      <c r="K60" s="52">
        <v>-24762</v>
      </c>
      <c r="L60" s="52" t="s">
        <v>122</v>
      </c>
      <c r="M60" s="53" t="s">
        <v>105</v>
      </c>
      <c r="N60" s="53"/>
      <c r="O60" s="54" t="s">
        <v>106</v>
      </c>
      <c r="P60" s="54" t="s">
        <v>107</v>
      </c>
    </row>
    <row r="61" spans="1:16" ht="12.75" customHeight="1" thickBot="1" x14ac:dyDescent="0.25">
      <c r="A61" s="43" t="str">
        <f t="shared" si="6"/>
        <v> AN 266.241 </v>
      </c>
      <c r="B61" s="5" t="str">
        <f t="shared" si="7"/>
        <v>I</v>
      </c>
      <c r="C61" s="43">
        <f t="shared" si="8"/>
        <v>26770.501</v>
      </c>
      <c r="D61" s="18" t="str">
        <f t="shared" si="9"/>
        <v>vis</v>
      </c>
      <c r="E61" s="51">
        <f>VLOOKUP(C61,Active!C$21:E$966,3,FALSE)</f>
        <v>-1144.9940069634949</v>
      </c>
      <c r="F61" s="5" t="s">
        <v>46</v>
      </c>
      <c r="G61" s="18" t="str">
        <f t="shared" si="10"/>
        <v>26770.501</v>
      </c>
      <c r="H61" s="43">
        <f t="shared" si="11"/>
        <v>-24730</v>
      </c>
      <c r="I61" s="52" t="s">
        <v>123</v>
      </c>
      <c r="J61" s="53" t="s">
        <v>124</v>
      </c>
      <c r="K61" s="52">
        <v>-24730</v>
      </c>
      <c r="L61" s="52" t="s">
        <v>125</v>
      </c>
      <c r="M61" s="53" t="s">
        <v>105</v>
      </c>
      <c r="N61" s="53"/>
      <c r="O61" s="54" t="s">
        <v>106</v>
      </c>
      <c r="P61" s="54" t="s">
        <v>107</v>
      </c>
    </row>
    <row r="62" spans="1:16" ht="12.75" customHeight="1" thickBot="1" x14ac:dyDescent="0.25">
      <c r="A62" s="43" t="str">
        <f t="shared" si="6"/>
        <v> AN 266.241 </v>
      </c>
      <c r="B62" s="5" t="str">
        <f t="shared" si="7"/>
        <v>I</v>
      </c>
      <c r="C62" s="43">
        <f t="shared" si="8"/>
        <v>26981.606</v>
      </c>
      <c r="D62" s="18" t="str">
        <f t="shared" si="9"/>
        <v>vis</v>
      </c>
      <c r="E62" s="51">
        <f>VLOOKUP(C62,Active!C$21:E$966,3,FALSE)</f>
        <v>-952.03130254418727</v>
      </c>
      <c r="F62" s="5" t="s">
        <v>46</v>
      </c>
      <c r="G62" s="18" t="str">
        <f t="shared" si="10"/>
        <v>26981.606</v>
      </c>
      <c r="H62" s="43">
        <f t="shared" si="11"/>
        <v>-24537</v>
      </c>
      <c r="I62" s="52" t="s">
        <v>126</v>
      </c>
      <c r="J62" s="53" t="s">
        <v>127</v>
      </c>
      <c r="K62" s="52">
        <v>-24537</v>
      </c>
      <c r="L62" s="52" t="s">
        <v>128</v>
      </c>
      <c r="M62" s="53" t="s">
        <v>105</v>
      </c>
      <c r="N62" s="53"/>
      <c r="O62" s="54" t="s">
        <v>106</v>
      </c>
      <c r="P62" s="54" t="s">
        <v>107</v>
      </c>
    </row>
    <row r="63" spans="1:16" ht="12.75" customHeight="1" thickBot="1" x14ac:dyDescent="0.25">
      <c r="A63" s="43" t="str">
        <f t="shared" si="6"/>
        <v> CTAD 6 </v>
      </c>
      <c r="B63" s="5" t="str">
        <f t="shared" si="7"/>
        <v>I</v>
      </c>
      <c r="C63" s="43">
        <f t="shared" si="8"/>
        <v>27895.152999999998</v>
      </c>
      <c r="D63" s="18" t="str">
        <f t="shared" si="9"/>
        <v>vis</v>
      </c>
      <c r="E63" s="51">
        <f>VLOOKUP(C63,Active!C$21:E$966,3,FALSE)</f>
        <v>-116.99423694107374</v>
      </c>
      <c r="F63" s="5" t="s">
        <v>46</v>
      </c>
      <c r="G63" s="18" t="str">
        <f t="shared" si="10"/>
        <v>27895.153</v>
      </c>
      <c r="H63" s="43">
        <f t="shared" si="11"/>
        <v>-23702</v>
      </c>
      <c r="I63" s="52" t="s">
        <v>129</v>
      </c>
      <c r="J63" s="53" t="s">
        <v>130</v>
      </c>
      <c r="K63" s="52">
        <v>-23702</v>
      </c>
      <c r="L63" s="52" t="s">
        <v>131</v>
      </c>
      <c r="M63" s="53" t="s">
        <v>132</v>
      </c>
      <c r="N63" s="53"/>
      <c r="O63" s="54" t="s">
        <v>133</v>
      </c>
      <c r="P63" s="54" t="s">
        <v>134</v>
      </c>
    </row>
    <row r="64" spans="1:16" ht="12.75" customHeight="1" thickBot="1" x14ac:dyDescent="0.25">
      <c r="A64" s="43" t="str">
        <f t="shared" si="6"/>
        <v> CTAD 43 </v>
      </c>
      <c r="B64" s="5" t="str">
        <f t="shared" si="7"/>
        <v>I</v>
      </c>
      <c r="C64" s="43">
        <f t="shared" si="8"/>
        <v>28023.156999999999</v>
      </c>
      <c r="D64" s="18" t="str">
        <f t="shared" si="9"/>
        <v>vis</v>
      </c>
      <c r="E64" s="51">
        <f>VLOOKUP(C64,Active!C$21:E$966,3,FALSE)</f>
        <v>9.140603225334323E-3</v>
      </c>
      <c r="F64" s="5" t="s">
        <v>46</v>
      </c>
      <c r="G64" s="18" t="str">
        <f t="shared" si="10"/>
        <v>28023.157</v>
      </c>
      <c r="H64" s="43">
        <f t="shared" si="11"/>
        <v>-23585</v>
      </c>
      <c r="I64" s="52" t="s">
        <v>135</v>
      </c>
      <c r="J64" s="53" t="s">
        <v>136</v>
      </c>
      <c r="K64" s="52">
        <v>-23585</v>
      </c>
      <c r="L64" s="52" t="s">
        <v>137</v>
      </c>
      <c r="M64" s="53" t="s">
        <v>132</v>
      </c>
      <c r="N64" s="53"/>
      <c r="O64" s="54" t="s">
        <v>133</v>
      </c>
      <c r="P64" s="54" t="s">
        <v>138</v>
      </c>
    </row>
    <row r="65" spans="1:16" ht="12.75" customHeight="1" thickBot="1" x14ac:dyDescent="0.25">
      <c r="A65" s="43" t="str">
        <f t="shared" si="6"/>
        <v> AN 266.237 </v>
      </c>
      <c r="B65" s="5" t="str">
        <f t="shared" si="7"/>
        <v>I</v>
      </c>
      <c r="C65" s="43">
        <f t="shared" si="8"/>
        <v>28922.404999999999</v>
      </c>
      <c r="D65" s="18" t="str">
        <f t="shared" si="9"/>
        <v>vis</v>
      </c>
      <c r="E65" s="51">
        <f>VLOOKUP(C65,Active!C$21:E$966,3,FALSE)</f>
        <v>821.97605765234209</v>
      </c>
      <c r="F65" s="5" t="s">
        <v>46</v>
      </c>
      <c r="G65" s="18" t="str">
        <f t="shared" si="10"/>
        <v>28922.405</v>
      </c>
      <c r="H65" s="43">
        <f t="shared" si="11"/>
        <v>-22763</v>
      </c>
      <c r="I65" s="52" t="s">
        <v>139</v>
      </c>
      <c r="J65" s="53" t="s">
        <v>140</v>
      </c>
      <c r="K65" s="52">
        <v>-22763</v>
      </c>
      <c r="L65" s="52" t="s">
        <v>141</v>
      </c>
      <c r="M65" s="53" t="s">
        <v>132</v>
      </c>
      <c r="N65" s="53"/>
      <c r="O65" s="54" t="s">
        <v>142</v>
      </c>
      <c r="P65" s="54" t="s">
        <v>143</v>
      </c>
    </row>
    <row r="66" spans="1:16" ht="12.75" customHeight="1" thickBot="1" x14ac:dyDescent="0.25">
      <c r="A66" s="43" t="str">
        <f t="shared" si="6"/>
        <v> AN 266.237 </v>
      </c>
      <c r="B66" s="5" t="str">
        <f t="shared" si="7"/>
        <v>I</v>
      </c>
      <c r="C66" s="43">
        <f t="shared" si="8"/>
        <v>28934.444</v>
      </c>
      <c r="D66" s="18" t="str">
        <f t="shared" si="9"/>
        <v>vis</v>
      </c>
      <c r="E66" s="51">
        <f>VLOOKUP(C66,Active!C$21:E$966,3,FALSE)</f>
        <v>832.98042987708413</v>
      </c>
      <c r="F66" s="5" t="s">
        <v>46</v>
      </c>
      <c r="G66" s="18" t="str">
        <f t="shared" si="10"/>
        <v>28934.444</v>
      </c>
      <c r="H66" s="43">
        <f t="shared" si="11"/>
        <v>-22752</v>
      </c>
      <c r="I66" s="52" t="s">
        <v>144</v>
      </c>
      <c r="J66" s="53" t="s">
        <v>145</v>
      </c>
      <c r="K66" s="52">
        <v>-22752</v>
      </c>
      <c r="L66" s="52" t="s">
        <v>146</v>
      </c>
      <c r="M66" s="53" t="s">
        <v>132</v>
      </c>
      <c r="N66" s="53"/>
      <c r="O66" s="54" t="s">
        <v>142</v>
      </c>
      <c r="P66" s="54" t="s">
        <v>143</v>
      </c>
    </row>
    <row r="67" spans="1:16" ht="12.75" customHeight="1" thickBot="1" x14ac:dyDescent="0.25">
      <c r="A67" s="43" t="str">
        <f t="shared" si="6"/>
        <v> AN 266.237 </v>
      </c>
      <c r="B67" s="5" t="str">
        <f t="shared" si="7"/>
        <v>I</v>
      </c>
      <c r="C67" s="43">
        <f t="shared" si="8"/>
        <v>28955.241000000002</v>
      </c>
      <c r="D67" s="18" t="str">
        <f t="shared" si="9"/>
        <v>vis</v>
      </c>
      <c r="E67" s="51">
        <f>VLOOKUP(C67,Active!C$21:E$966,3,FALSE)</f>
        <v>851.99014240785698</v>
      </c>
      <c r="F67" s="5" t="s">
        <v>46</v>
      </c>
      <c r="G67" s="18" t="str">
        <f t="shared" si="10"/>
        <v>28955.241</v>
      </c>
      <c r="H67" s="43">
        <f t="shared" si="11"/>
        <v>-22733</v>
      </c>
      <c r="I67" s="52" t="s">
        <v>147</v>
      </c>
      <c r="J67" s="53" t="s">
        <v>148</v>
      </c>
      <c r="K67" s="52">
        <v>-22733</v>
      </c>
      <c r="L67" s="52" t="s">
        <v>149</v>
      </c>
      <c r="M67" s="53" t="s">
        <v>132</v>
      </c>
      <c r="N67" s="53"/>
      <c r="O67" s="54" t="s">
        <v>142</v>
      </c>
      <c r="P67" s="54" t="s">
        <v>143</v>
      </c>
    </row>
    <row r="68" spans="1:16" ht="12.75" customHeight="1" thickBot="1" x14ac:dyDescent="0.25">
      <c r="A68" s="43" t="str">
        <f t="shared" si="6"/>
        <v> AN 266.237 </v>
      </c>
      <c r="B68" s="5" t="str">
        <f t="shared" si="7"/>
        <v>I</v>
      </c>
      <c r="C68" s="43">
        <f t="shared" si="8"/>
        <v>28956.324000000001</v>
      </c>
      <c r="D68" s="18" t="str">
        <f t="shared" si="9"/>
        <v>vis</v>
      </c>
      <c r="E68" s="51">
        <f>VLOOKUP(C68,Active!C$21:E$966,3,FALSE)</f>
        <v>852.98006973731799</v>
      </c>
      <c r="F68" s="5" t="s">
        <v>46</v>
      </c>
      <c r="G68" s="18" t="str">
        <f t="shared" si="10"/>
        <v>28956.324</v>
      </c>
      <c r="H68" s="43">
        <f t="shared" si="11"/>
        <v>-22732</v>
      </c>
      <c r="I68" s="52" t="s">
        <v>150</v>
      </c>
      <c r="J68" s="53" t="s">
        <v>151</v>
      </c>
      <c r="K68" s="52">
        <v>-22732</v>
      </c>
      <c r="L68" s="52" t="s">
        <v>146</v>
      </c>
      <c r="M68" s="53" t="s">
        <v>132</v>
      </c>
      <c r="N68" s="53"/>
      <c r="O68" s="54" t="s">
        <v>142</v>
      </c>
      <c r="P68" s="54" t="s">
        <v>143</v>
      </c>
    </row>
    <row r="69" spans="1:16" ht="12.75" customHeight="1" thickBot="1" x14ac:dyDescent="0.25">
      <c r="A69" s="43" t="str">
        <f t="shared" si="6"/>
        <v> AN 266.237 </v>
      </c>
      <c r="B69" s="5" t="str">
        <f t="shared" si="7"/>
        <v>I</v>
      </c>
      <c r="C69" s="43">
        <f t="shared" si="8"/>
        <v>28966.187999999998</v>
      </c>
      <c r="D69" s="18" t="str">
        <f t="shared" si="9"/>
        <v>vis</v>
      </c>
      <c r="E69" s="51">
        <f>VLOOKUP(C69,Active!C$21:E$966,3,FALSE)</f>
        <v>861.99636076022887</v>
      </c>
      <c r="F69" s="5" t="s">
        <v>46</v>
      </c>
      <c r="G69" s="18" t="str">
        <f t="shared" si="10"/>
        <v>28966.188</v>
      </c>
      <c r="H69" s="43">
        <f t="shared" si="11"/>
        <v>-22723</v>
      </c>
      <c r="I69" s="52" t="s">
        <v>152</v>
      </c>
      <c r="J69" s="53" t="s">
        <v>153</v>
      </c>
      <c r="K69" s="52">
        <v>-22723</v>
      </c>
      <c r="L69" s="52" t="s">
        <v>154</v>
      </c>
      <c r="M69" s="53" t="s">
        <v>132</v>
      </c>
      <c r="N69" s="53"/>
      <c r="O69" s="54" t="s">
        <v>142</v>
      </c>
      <c r="P69" s="54" t="s">
        <v>143</v>
      </c>
    </row>
    <row r="70" spans="1:16" ht="12.75" customHeight="1" thickBot="1" x14ac:dyDescent="0.25">
      <c r="A70" s="43" t="str">
        <f t="shared" si="6"/>
        <v> AN 266.237 </v>
      </c>
      <c r="B70" s="5" t="str">
        <f t="shared" si="7"/>
        <v>I</v>
      </c>
      <c r="C70" s="43">
        <f t="shared" si="8"/>
        <v>28967.268</v>
      </c>
      <c r="D70" s="18" t="str">
        <f t="shared" si="9"/>
        <v>vis</v>
      </c>
      <c r="E70" s="51">
        <f>VLOOKUP(C70,Active!C$21:E$966,3,FALSE)</f>
        <v>862.98354590872464</v>
      </c>
      <c r="F70" s="5" t="s">
        <v>46</v>
      </c>
      <c r="G70" s="18" t="str">
        <f t="shared" si="10"/>
        <v>28967.268</v>
      </c>
      <c r="H70" s="43">
        <f t="shared" si="11"/>
        <v>-22722</v>
      </c>
      <c r="I70" s="52" t="s">
        <v>155</v>
      </c>
      <c r="J70" s="53" t="s">
        <v>156</v>
      </c>
      <c r="K70" s="52">
        <v>-22722</v>
      </c>
      <c r="L70" s="52" t="s">
        <v>157</v>
      </c>
      <c r="M70" s="53" t="s">
        <v>132</v>
      </c>
      <c r="N70" s="53"/>
      <c r="O70" s="54" t="s">
        <v>142</v>
      </c>
      <c r="P70" s="54" t="s">
        <v>143</v>
      </c>
    </row>
    <row r="71" spans="1:16" ht="12.75" customHeight="1" thickBot="1" x14ac:dyDescent="0.25">
      <c r="A71" s="43" t="str">
        <f t="shared" si="6"/>
        <v> AN 266.237 </v>
      </c>
      <c r="B71" s="5" t="str">
        <f t="shared" si="7"/>
        <v>I</v>
      </c>
      <c r="C71" s="43">
        <f t="shared" si="8"/>
        <v>28978.222000000002</v>
      </c>
      <c r="D71" s="18" t="str">
        <f t="shared" si="9"/>
        <v>vis</v>
      </c>
      <c r="E71" s="51">
        <f>VLOOKUP(C71,Active!C$21:E$966,3,FALSE)</f>
        <v>872.99616268336001</v>
      </c>
      <c r="F71" s="5" t="s">
        <v>46</v>
      </c>
      <c r="G71" s="18" t="str">
        <f t="shared" si="10"/>
        <v>28978.222</v>
      </c>
      <c r="H71" s="43">
        <f t="shared" si="11"/>
        <v>-22712</v>
      </c>
      <c r="I71" s="52" t="s">
        <v>158</v>
      </c>
      <c r="J71" s="53" t="s">
        <v>159</v>
      </c>
      <c r="K71" s="52">
        <v>-22712</v>
      </c>
      <c r="L71" s="52" t="s">
        <v>160</v>
      </c>
      <c r="M71" s="53" t="s">
        <v>132</v>
      </c>
      <c r="N71" s="53"/>
      <c r="O71" s="54" t="s">
        <v>142</v>
      </c>
      <c r="P71" s="54" t="s">
        <v>143</v>
      </c>
    </row>
    <row r="72" spans="1:16" ht="12.75" customHeight="1" thickBot="1" x14ac:dyDescent="0.25">
      <c r="A72" s="43" t="str">
        <f t="shared" si="6"/>
        <v> AN 266.237 </v>
      </c>
      <c r="B72" s="5" t="str">
        <f t="shared" si="7"/>
        <v>I</v>
      </c>
      <c r="C72" s="43">
        <f t="shared" si="8"/>
        <v>28980.379000000001</v>
      </c>
      <c r="D72" s="18" t="str">
        <f t="shared" si="9"/>
        <v>vis</v>
      </c>
      <c r="E72" s="51">
        <f>VLOOKUP(C72,Active!C$21:E$966,3,FALSE)</f>
        <v>874.96779079937949</v>
      </c>
      <c r="F72" s="5" t="s">
        <v>46</v>
      </c>
      <c r="G72" s="18" t="str">
        <f t="shared" si="10"/>
        <v>28980.379</v>
      </c>
      <c r="H72" s="43">
        <f t="shared" si="11"/>
        <v>-22710</v>
      </c>
      <c r="I72" s="52" t="s">
        <v>161</v>
      </c>
      <c r="J72" s="53" t="s">
        <v>162</v>
      </c>
      <c r="K72" s="52">
        <v>-22710</v>
      </c>
      <c r="L72" s="52" t="s">
        <v>163</v>
      </c>
      <c r="M72" s="53" t="s">
        <v>132</v>
      </c>
      <c r="N72" s="53"/>
      <c r="O72" s="54" t="s">
        <v>142</v>
      </c>
      <c r="P72" s="54" t="s">
        <v>143</v>
      </c>
    </row>
    <row r="73" spans="1:16" ht="12.75" customHeight="1" thickBot="1" x14ac:dyDescent="0.25">
      <c r="A73" s="43" t="str">
        <f t="shared" si="6"/>
        <v> AN 266.237 </v>
      </c>
      <c r="B73" s="5" t="str">
        <f t="shared" si="7"/>
        <v>I</v>
      </c>
      <c r="C73" s="43">
        <f t="shared" si="8"/>
        <v>28981.49</v>
      </c>
      <c r="D73" s="18" t="str">
        <f t="shared" si="9"/>
        <v>vis</v>
      </c>
      <c r="E73" s="51">
        <f>VLOOKUP(C73,Active!C$21:E$966,3,FALSE)</f>
        <v>875.98331181787739</v>
      </c>
      <c r="F73" s="5" t="s">
        <v>46</v>
      </c>
      <c r="G73" s="18" t="str">
        <f t="shared" si="10"/>
        <v>28981.490</v>
      </c>
      <c r="H73" s="43">
        <f t="shared" si="11"/>
        <v>-22709</v>
      </c>
      <c r="I73" s="52" t="s">
        <v>164</v>
      </c>
      <c r="J73" s="53" t="s">
        <v>165</v>
      </c>
      <c r="K73" s="52">
        <v>-22709</v>
      </c>
      <c r="L73" s="52" t="s">
        <v>166</v>
      </c>
      <c r="M73" s="53" t="s">
        <v>132</v>
      </c>
      <c r="N73" s="53"/>
      <c r="O73" s="54" t="s">
        <v>142</v>
      </c>
      <c r="P73" s="54" t="s">
        <v>143</v>
      </c>
    </row>
    <row r="74" spans="1:16" ht="12.75" customHeight="1" thickBot="1" x14ac:dyDescent="0.25">
      <c r="A74" s="43" t="str">
        <f t="shared" si="6"/>
        <v> AN 266.237 </v>
      </c>
      <c r="B74" s="5" t="str">
        <f t="shared" si="7"/>
        <v>I</v>
      </c>
      <c r="C74" s="43">
        <f t="shared" si="8"/>
        <v>28990.271000000001</v>
      </c>
      <c r="D74" s="18" t="str">
        <f t="shared" si="9"/>
        <v>vis</v>
      </c>
      <c r="E74" s="51">
        <f>VLOOKUP(C74,Active!C$21:E$966,3,FALSE)</f>
        <v>884.00967551132737</v>
      </c>
      <c r="F74" s="5" t="s">
        <v>46</v>
      </c>
      <c r="G74" s="18" t="str">
        <f t="shared" si="10"/>
        <v>28990.271</v>
      </c>
      <c r="H74" s="43">
        <f t="shared" si="11"/>
        <v>-22701</v>
      </c>
      <c r="I74" s="52" t="s">
        <v>167</v>
      </c>
      <c r="J74" s="53" t="s">
        <v>168</v>
      </c>
      <c r="K74" s="52">
        <v>-22701</v>
      </c>
      <c r="L74" s="52" t="s">
        <v>169</v>
      </c>
      <c r="M74" s="53" t="s">
        <v>132</v>
      </c>
      <c r="N74" s="53"/>
      <c r="O74" s="54" t="s">
        <v>142</v>
      </c>
      <c r="P74" s="54" t="s">
        <v>143</v>
      </c>
    </row>
    <row r="75" spans="1:16" ht="12.75" customHeight="1" thickBot="1" x14ac:dyDescent="0.25">
      <c r="A75" s="43" t="str">
        <f t="shared" ref="A75:A106" si="12">P75</f>
        <v> AN 266.237 </v>
      </c>
      <c r="B75" s="5" t="str">
        <f t="shared" ref="B75:B106" si="13">IF(H75=INT(H75),"I","II")</f>
        <v>I</v>
      </c>
      <c r="C75" s="43">
        <f t="shared" ref="C75:C106" si="14">1*G75</f>
        <v>28991.312999999998</v>
      </c>
      <c r="D75" s="18" t="str">
        <f t="shared" ref="D75:D106" si="15">VLOOKUP(F75,I$1:J$5,2,FALSE)</f>
        <v>vis</v>
      </c>
      <c r="E75" s="51">
        <f>VLOOKUP(C75,Active!C$21:E$966,3,FALSE)</f>
        <v>884.96212636755752</v>
      </c>
      <c r="F75" s="5" t="s">
        <v>46</v>
      </c>
      <c r="G75" s="18" t="str">
        <f t="shared" ref="G75:G106" si="16">MID(I75,3,LEN(I75)-3)</f>
        <v>28991.313</v>
      </c>
      <c r="H75" s="43">
        <f t="shared" ref="H75:H106" si="17">1*K75</f>
        <v>-22700</v>
      </c>
      <c r="I75" s="52" t="s">
        <v>170</v>
      </c>
      <c r="J75" s="53" t="s">
        <v>171</v>
      </c>
      <c r="K75" s="52">
        <v>-22700</v>
      </c>
      <c r="L75" s="52" t="s">
        <v>172</v>
      </c>
      <c r="M75" s="53" t="s">
        <v>132</v>
      </c>
      <c r="N75" s="53"/>
      <c r="O75" s="54" t="s">
        <v>142</v>
      </c>
      <c r="P75" s="54" t="s">
        <v>143</v>
      </c>
    </row>
    <row r="76" spans="1:16" ht="12.75" customHeight="1" thickBot="1" x14ac:dyDescent="0.25">
      <c r="A76" s="43" t="str">
        <f t="shared" si="12"/>
        <v> AN 266.237 </v>
      </c>
      <c r="B76" s="5" t="str">
        <f t="shared" si="13"/>
        <v>I</v>
      </c>
      <c r="C76" s="43">
        <f t="shared" si="14"/>
        <v>29004.498</v>
      </c>
      <c r="D76" s="18" t="str">
        <f t="shared" si="15"/>
        <v>vis</v>
      </c>
      <c r="E76" s="51">
        <f>VLOOKUP(C76,Active!C$21:E$966,3,FALSE)</f>
        <v>897.01401172209125</v>
      </c>
      <c r="F76" s="5" t="s">
        <v>46</v>
      </c>
      <c r="G76" s="18" t="str">
        <f t="shared" si="16"/>
        <v>29004.498</v>
      </c>
      <c r="H76" s="43">
        <f t="shared" si="17"/>
        <v>-22688</v>
      </c>
      <c r="I76" s="52" t="s">
        <v>173</v>
      </c>
      <c r="J76" s="53" t="s">
        <v>174</v>
      </c>
      <c r="K76" s="52">
        <v>-22688</v>
      </c>
      <c r="L76" s="52" t="s">
        <v>175</v>
      </c>
      <c r="M76" s="53" t="s">
        <v>132</v>
      </c>
      <c r="N76" s="53"/>
      <c r="O76" s="54" t="s">
        <v>142</v>
      </c>
      <c r="P76" s="54" t="s">
        <v>143</v>
      </c>
    </row>
    <row r="77" spans="1:16" ht="12.75" customHeight="1" thickBot="1" x14ac:dyDescent="0.25">
      <c r="A77" s="43" t="str">
        <f t="shared" si="12"/>
        <v> BTOK 30.218 </v>
      </c>
      <c r="B77" s="5" t="str">
        <f t="shared" si="13"/>
        <v>I</v>
      </c>
      <c r="C77" s="43">
        <f t="shared" si="14"/>
        <v>33319.303</v>
      </c>
      <c r="D77" s="18" t="str">
        <f t="shared" si="15"/>
        <v>vis</v>
      </c>
      <c r="E77" s="51">
        <f>VLOOKUP(C77,Active!C$21:E$966,3,FALSE)</f>
        <v>4841.0060623222771</v>
      </c>
      <c r="F77" s="5" t="s">
        <v>46</v>
      </c>
      <c r="G77" s="18" t="str">
        <f t="shared" si="16"/>
        <v>33319.303</v>
      </c>
      <c r="H77" s="43">
        <f t="shared" si="17"/>
        <v>-18744</v>
      </c>
      <c r="I77" s="52" t="s">
        <v>176</v>
      </c>
      <c r="J77" s="53" t="s">
        <v>177</v>
      </c>
      <c r="K77" s="52">
        <v>-18744</v>
      </c>
      <c r="L77" s="52" t="s">
        <v>178</v>
      </c>
      <c r="M77" s="53" t="s">
        <v>101</v>
      </c>
      <c r="N77" s="53"/>
      <c r="O77" s="54" t="s">
        <v>179</v>
      </c>
      <c r="P77" s="54" t="s">
        <v>180</v>
      </c>
    </row>
    <row r="78" spans="1:16" ht="12.75" customHeight="1" thickBot="1" x14ac:dyDescent="0.25">
      <c r="A78" s="43" t="str">
        <f t="shared" si="12"/>
        <v> AA 7.179 </v>
      </c>
      <c r="B78" s="5" t="str">
        <f t="shared" si="13"/>
        <v>II</v>
      </c>
      <c r="C78" s="43">
        <f t="shared" si="14"/>
        <v>35164.356</v>
      </c>
      <c r="D78" s="18" t="str">
        <f t="shared" si="15"/>
        <v>vis</v>
      </c>
      <c r="E78" s="51">
        <f>VLOOKUP(C78,Active!C$21:E$966,3,FALSE)</f>
        <v>6527.4958028635119</v>
      </c>
      <c r="F78" s="5" t="s">
        <v>46</v>
      </c>
      <c r="G78" s="18" t="str">
        <f t="shared" si="16"/>
        <v>35164.356</v>
      </c>
      <c r="H78" s="43">
        <f t="shared" si="17"/>
        <v>-17057.5</v>
      </c>
      <c r="I78" s="52" t="s">
        <v>181</v>
      </c>
      <c r="J78" s="53" t="s">
        <v>182</v>
      </c>
      <c r="K78" s="52">
        <v>-17057.5</v>
      </c>
      <c r="L78" s="52" t="s">
        <v>149</v>
      </c>
      <c r="M78" s="53" t="s">
        <v>183</v>
      </c>
      <c r="N78" s="53" t="s">
        <v>184</v>
      </c>
      <c r="O78" s="54" t="s">
        <v>185</v>
      </c>
      <c r="P78" s="54" t="s">
        <v>186</v>
      </c>
    </row>
    <row r="79" spans="1:16" ht="12.75" customHeight="1" thickBot="1" x14ac:dyDescent="0.25">
      <c r="A79" s="43" t="str">
        <f t="shared" si="12"/>
        <v> ZFA 54.28 </v>
      </c>
      <c r="B79" s="5" t="str">
        <f t="shared" si="13"/>
        <v>I</v>
      </c>
      <c r="C79" s="43">
        <f t="shared" si="14"/>
        <v>36640.735999999997</v>
      </c>
      <c r="D79" s="18" t="str">
        <f t="shared" si="15"/>
        <v>vis</v>
      </c>
      <c r="E79" s="51">
        <f>VLOOKUP(C79,Active!C$21:E$966,3,FALSE)</f>
        <v>7876.9961820614344</v>
      </c>
      <c r="F79" s="5" t="s">
        <v>46</v>
      </c>
      <c r="G79" s="18" t="str">
        <f t="shared" si="16"/>
        <v>36640.736</v>
      </c>
      <c r="H79" s="43">
        <f t="shared" si="17"/>
        <v>-15708</v>
      </c>
      <c r="I79" s="52" t="s">
        <v>187</v>
      </c>
      <c r="J79" s="53" t="s">
        <v>188</v>
      </c>
      <c r="K79" s="52">
        <v>-15708</v>
      </c>
      <c r="L79" s="52" t="s">
        <v>189</v>
      </c>
      <c r="M79" s="53" t="s">
        <v>183</v>
      </c>
      <c r="N79" s="53" t="s">
        <v>184</v>
      </c>
      <c r="O79" s="54" t="s">
        <v>190</v>
      </c>
      <c r="P79" s="54" t="s">
        <v>191</v>
      </c>
    </row>
    <row r="80" spans="1:16" ht="12.75" customHeight="1" thickBot="1" x14ac:dyDescent="0.25">
      <c r="A80" s="43" t="str">
        <f t="shared" si="12"/>
        <v>BAVM 15 </v>
      </c>
      <c r="B80" s="5" t="str">
        <f t="shared" si="13"/>
        <v>I</v>
      </c>
      <c r="C80" s="43">
        <f t="shared" si="14"/>
        <v>37323.421999999999</v>
      </c>
      <c r="D80" s="18" t="str">
        <f t="shared" si="15"/>
        <v>vis</v>
      </c>
      <c r="E80" s="51">
        <f>VLOOKUP(C80,Active!C$21:E$966,3,FALSE)</f>
        <v>8501.0123675103823</v>
      </c>
      <c r="F80" s="5" t="s">
        <v>46</v>
      </c>
      <c r="G80" s="18" t="str">
        <f t="shared" si="16"/>
        <v>37323.422</v>
      </c>
      <c r="H80" s="43">
        <f t="shared" si="17"/>
        <v>-15084</v>
      </c>
      <c r="I80" s="52" t="s">
        <v>192</v>
      </c>
      <c r="J80" s="53" t="s">
        <v>193</v>
      </c>
      <c r="K80" s="52">
        <v>-15084</v>
      </c>
      <c r="L80" s="52" t="s">
        <v>194</v>
      </c>
      <c r="M80" s="53" t="s">
        <v>132</v>
      </c>
      <c r="N80" s="53"/>
      <c r="O80" s="54" t="s">
        <v>195</v>
      </c>
      <c r="P80" s="55" t="s">
        <v>196</v>
      </c>
    </row>
    <row r="81" spans="1:16" ht="12.75" customHeight="1" thickBot="1" x14ac:dyDescent="0.25">
      <c r="A81" s="43" t="str">
        <f t="shared" si="12"/>
        <v>BAVM 15 </v>
      </c>
      <c r="B81" s="5" t="str">
        <f t="shared" si="13"/>
        <v>I</v>
      </c>
      <c r="C81" s="43">
        <f t="shared" si="14"/>
        <v>37323.423000000003</v>
      </c>
      <c r="D81" s="18" t="str">
        <f t="shared" si="15"/>
        <v>vis</v>
      </c>
      <c r="E81" s="51">
        <f>VLOOKUP(C81,Active!C$21:E$966,3,FALSE)</f>
        <v>8501.0132815707075</v>
      </c>
      <c r="F81" s="5" t="s">
        <v>46</v>
      </c>
      <c r="G81" s="18" t="str">
        <f t="shared" si="16"/>
        <v>37323.423</v>
      </c>
      <c r="H81" s="43">
        <f t="shared" si="17"/>
        <v>-15084</v>
      </c>
      <c r="I81" s="52" t="s">
        <v>197</v>
      </c>
      <c r="J81" s="53" t="s">
        <v>198</v>
      </c>
      <c r="K81" s="52">
        <v>-15084</v>
      </c>
      <c r="L81" s="52" t="s">
        <v>199</v>
      </c>
      <c r="M81" s="53" t="s">
        <v>132</v>
      </c>
      <c r="N81" s="53"/>
      <c r="O81" s="54" t="s">
        <v>200</v>
      </c>
      <c r="P81" s="55" t="s">
        <v>196</v>
      </c>
    </row>
    <row r="82" spans="1:16" ht="12.75" customHeight="1" thickBot="1" x14ac:dyDescent="0.25">
      <c r="A82" s="43" t="str">
        <f t="shared" si="12"/>
        <v>BAVM 15 </v>
      </c>
      <c r="B82" s="5" t="str">
        <f t="shared" si="13"/>
        <v>I</v>
      </c>
      <c r="C82" s="43">
        <f t="shared" si="14"/>
        <v>37323.423999999999</v>
      </c>
      <c r="D82" s="18" t="str">
        <f t="shared" si="15"/>
        <v>vis</v>
      </c>
      <c r="E82" s="51">
        <f>VLOOKUP(C82,Active!C$21:E$966,3,FALSE)</f>
        <v>8501.0141956310272</v>
      </c>
      <c r="F82" s="5" t="s">
        <v>46</v>
      </c>
      <c r="G82" s="18" t="str">
        <f t="shared" si="16"/>
        <v>37323.424</v>
      </c>
      <c r="H82" s="43">
        <f t="shared" si="17"/>
        <v>-15084</v>
      </c>
      <c r="I82" s="52" t="s">
        <v>201</v>
      </c>
      <c r="J82" s="53" t="s">
        <v>202</v>
      </c>
      <c r="K82" s="52">
        <v>-15084</v>
      </c>
      <c r="L82" s="52" t="s">
        <v>131</v>
      </c>
      <c r="M82" s="53" t="s">
        <v>132</v>
      </c>
      <c r="N82" s="53"/>
      <c r="O82" s="54" t="s">
        <v>203</v>
      </c>
      <c r="P82" s="55" t="s">
        <v>196</v>
      </c>
    </row>
    <row r="83" spans="1:16" ht="12.75" customHeight="1" thickBot="1" x14ac:dyDescent="0.25">
      <c r="A83" s="43" t="str">
        <f t="shared" si="12"/>
        <v>BAVM 15 </v>
      </c>
      <c r="B83" s="5" t="str">
        <f t="shared" si="13"/>
        <v>I</v>
      </c>
      <c r="C83" s="43">
        <f t="shared" si="14"/>
        <v>37346.394</v>
      </c>
      <c r="D83" s="18" t="str">
        <f t="shared" si="15"/>
        <v>vis</v>
      </c>
      <c r="E83" s="51">
        <f>VLOOKUP(C83,Active!C$21:E$966,3,FALSE)</f>
        <v>8522.0101612429826</v>
      </c>
      <c r="F83" s="5" t="s">
        <v>46</v>
      </c>
      <c r="G83" s="18" t="str">
        <f t="shared" si="16"/>
        <v>37346.394</v>
      </c>
      <c r="H83" s="43">
        <f t="shared" si="17"/>
        <v>-15063</v>
      </c>
      <c r="I83" s="52" t="s">
        <v>204</v>
      </c>
      <c r="J83" s="53" t="s">
        <v>205</v>
      </c>
      <c r="K83" s="52">
        <v>-15063</v>
      </c>
      <c r="L83" s="52" t="s">
        <v>178</v>
      </c>
      <c r="M83" s="53" t="s">
        <v>132</v>
      </c>
      <c r="N83" s="53"/>
      <c r="O83" s="54" t="s">
        <v>206</v>
      </c>
      <c r="P83" s="55" t="s">
        <v>196</v>
      </c>
    </row>
    <row r="84" spans="1:16" ht="12.75" customHeight="1" thickBot="1" x14ac:dyDescent="0.25">
      <c r="A84" s="43" t="str">
        <f t="shared" si="12"/>
        <v> AOEB 9 </v>
      </c>
      <c r="B84" s="5" t="str">
        <f t="shared" si="13"/>
        <v>I</v>
      </c>
      <c r="C84" s="43">
        <f t="shared" si="14"/>
        <v>43190.64</v>
      </c>
      <c r="D84" s="18" t="str">
        <f t="shared" si="15"/>
        <v>vis</v>
      </c>
      <c r="E84" s="51">
        <f>VLOOKUP(C84,Active!C$21:E$966,3,FALSE)</f>
        <v>13864.003545822801</v>
      </c>
      <c r="F84" s="5" t="s">
        <v>46</v>
      </c>
      <c r="G84" s="18" t="str">
        <f t="shared" si="16"/>
        <v>43190.640</v>
      </c>
      <c r="H84" s="43">
        <f t="shared" si="17"/>
        <v>-9721</v>
      </c>
      <c r="I84" s="52" t="s">
        <v>217</v>
      </c>
      <c r="J84" s="53" t="s">
        <v>218</v>
      </c>
      <c r="K84" s="52">
        <v>-9721</v>
      </c>
      <c r="L84" s="52" t="s">
        <v>219</v>
      </c>
      <c r="M84" s="53" t="s">
        <v>132</v>
      </c>
      <c r="N84" s="53"/>
      <c r="O84" s="54" t="s">
        <v>220</v>
      </c>
      <c r="P84" s="54" t="s">
        <v>221</v>
      </c>
    </row>
    <row r="85" spans="1:16" ht="12.75" customHeight="1" thickBot="1" x14ac:dyDescent="0.25">
      <c r="A85" s="43" t="str">
        <f t="shared" si="12"/>
        <v> AOEB 9 </v>
      </c>
      <c r="B85" s="5" t="str">
        <f t="shared" si="13"/>
        <v>I</v>
      </c>
      <c r="C85" s="43">
        <f t="shared" si="14"/>
        <v>43190.659</v>
      </c>
      <c r="D85" s="18" t="str">
        <f t="shared" si="15"/>
        <v>vis</v>
      </c>
      <c r="E85" s="51">
        <f>VLOOKUP(C85,Active!C$21:E$966,3,FALSE)</f>
        <v>13864.020912968934</v>
      </c>
      <c r="F85" s="5" t="s">
        <v>46</v>
      </c>
      <c r="G85" s="18" t="str">
        <f t="shared" si="16"/>
        <v>43190.659</v>
      </c>
      <c r="H85" s="43">
        <f t="shared" si="17"/>
        <v>-9721</v>
      </c>
      <c r="I85" s="52" t="s">
        <v>222</v>
      </c>
      <c r="J85" s="53" t="s">
        <v>223</v>
      </c>
      <c r="K85" s="52">
        <v>-9721</v>
      </c>
      <c r="L85" s="52" t="s">
        <v>125</v>
      </c>
      <c r="M85" s="53" t="s">
        <v>132</v>
      </c>
      <c r="N85" s="53"/>
      <c r="O85" s="54" t="s">
        <v>224</v>
      </c>
      <c r="P85" s="54" t="s">
        <v>221</v>
      </c>
    </row>
    <row r="86" spans="1:16" ht="12.75" customHeight="1" thickBot="1" x14ac:dyDescent="0.25">
      <c r="A86" s="43" t="str">
        <f t="shared" si="12"/>
        <v>BAVM 29 </v>
      </c>
      <c r="B86" s="5" t="str">
        <f t="shared" si="13"/>
        <v>I</v>
      </c>
      <c r="C86" s="43">
        <f t="shared" si="14"/>
        <v>43222.381000000001</v>
      </c>
      <c r="D86" s="18" t="str">
        <f t="shared" si="15"/>
        <v>vis</v>
      </c>
      <c r="E86" s="51">
        <f>VLOOKUP(C86,Active!C$21:E$966,3,FALSE)</f>
        <v>13893.016734524981</v>
      </c>
      <c r="F86" s="5" t="s">
        <v>46</v>
      </c>
      <c r="G86" s="18" t="str">
        <f t="shared" si="16"/>
        <v>43222.381</v>
      </c>
      <c r="H86" s="43">
        <f t="shared" si="17"/>
        <v>-9692</v>
      </c>
      <c r="I86" s="52" t="s">
        <v>225</v>
      </c>
      <c r="J86" s="53" t="s">
        <v>226</v>
      </c>
      <c r="K86" s="52">
        <v>-9692</v>
      </c>
      <c r="L86" s="52" t="s">
        <v>227</v>
      </c>
      <c r="M86" s="53" t="s">
        <v>132</v>
      </c>
      <c r="N86" s="53"/>
      <c r="O86" s="54" t="s">
        <v>206</v>
      </c>
      <c r="P86" s="55" t="s">
        <v>228</v>
      </c>
    </row>
    <row r="87" spans="1:16" ht="12.75" customHeight="1" thickBot="1" x14ac:dyDescent="0.25">
      <c r="A87" s="43" t="str">
        <f t="shared" si="12"/>
        <v>BAVM 31 </v>
      </c>
      <c r="B87" s="5" t="str">
        <f t="shared" si="13"/>
        <v>I</v>
      </c>
      <c r="C87" s="43">
        <f t="shared" si="14"/>
        <v>43932.406999999999</v>
      </c>
      <c r="D87" s="18" t="str">
        <f t="shared" si="15"/>
        <v>vis</v>
      </c>
      <c r="E87" s="51">
        <f>VLOOKUP(C87,Active!C$21:E$966,3,FALSE)</f>
        <v>14542.02332919599</v>
      </c>
      <c r="F87" s="5" t="s">
        <v>46</v>
      </c>
      <c r="G87" s="18" t="str">
        <f t="shared" si="16"/>
        <v>43932.407</v>
      </c>
      <c r="H87" s="43">
        <f t="shared" si="17"/>
        <v>-9043</v>
      </c>
      <c r="I87" s="52" t="s">
        <v>229</v>
      </c>
      <c r="J87" s="53" t="s">
        <v>230</v>
      </c>
      <c r="K87" s="52">
        <v>-9043</v>
      </c>
      <c r="L87" s="52" t="s">
        <v>169</v>
      </c>
      <c r="M87" s="53" t="s">
        <v>132</v>
      </c>
      <c r="N87" s="53"/>
      <c r="O87" s="54" t="s">
        <v>206</v>
      </c>
      <c r="P87" s="55" t="s">
        <v>231</v>
      </c>
    </row>
    <row r="88" spans="1:16" ht="12.75" customHeight="1" thickBot="1" x14ac:dyDescent="0.25">
      <c r="A88" s="43" t="str">
        <f t="shared" si="12"/>
        <v> AOEB 9 </v>
      </c>
      <c r="B88" s="5" t="str">
        <f t="shared" si="13"/>
        <v>I</v>
      </c>
      <c r="C88" s="43">
        <f t="shared" si="14"/>
        <v>44238.711000000003</v>
      </c>
      <c r="D88" s="18" t="str">
        <f t="shared" si="15"/>
        <v>vis</v>
      </c>
      <c r="E88" s="51">
        <f>VLOOKUP(C88,Active!C$21:E$966,3,FALSE)</f>
        <v>14822.00366227409</v>
      </c>
      <c r="F88" s="5" t="s">
        <v>46</v>
      </c>
      <c r="G88" s="18" t="str">
        <f t="shared" si="16"/>
        <v>44238.711</v>
      </c>
      <c r="H88" s="43">
        <f t="shared" si="17"/>
        <v>-8763</v>
      </c>
      <c r="I88" s="52" t="s">
        <v>232</v>
      </c>
      <c r="J88" s="53" t="s">
        <v>233</v>
      </c>
      <c r="K88" s="52">
        <v>-8763</v>
      </c>
      <c r="L88" s="52" t="s">
        <v>189</v>
      </c>
      <c r="M88" s="53" t="s">
        <v>132</v>
      </c>
      <c r="N88" s="53"/>
      <c r="O88" s="54" t="s">
        <v>220</v>
      </c>
      <c r="P88" s="54" t="s">
        <v>221</v>
      </c>
    </row>
    <row r="89" spans="1:16" ht="12.75" customHeight="1" thickBot="1" x14ac:dyDescent="0.25">
      <c r="A89" s="43" t="str">
        <f t="shared" si="12"/>
        <v> AOEB 9 </v>
      </c>
      <c r="B89" s="5" t="str">
        <f t="shared" si="13"/>
        <v>I</v>
      </c>
      <c r="C89" s="43">
        <f t="shared" si="14"/>
        <v>44622.703999999998</v>
      </c>
      <c r="D89" s="18" t="str">
        <f t="shared" si="15"/>
        <v>vis</v>
      </c>
      <c r="E89" s="51">
        <f>VLOOKUP(C89,Active!C$21:E$966,3,FALSE)</f>
        <v>15172.996427760851</v>
      </c>
      <c r="F89" s="5" t="s">
        <v>46</v>
      </c>
      <c r="G89" s="18" t="str">
        <f t="shared" si="16"/>
        <v>44622.704</v>
      </c>
      <c r="H89" s="43">
        <f t="shared" si="17"/>
        <v>-8412</v>
      </c>
      <c r="I89" s="52" t="s">
        <v>234</v>
      </c>
      <c r="J89" s="53" t="s">
        <v>235</v>
      </c>
      <c r="K89" s="52">
        <v>-8412</v>
      </c>
      <c r="L89" s="52" t="s">
        <v>236</v>
      </c>
      <c r="M89" s="53" t="s">
        <v>132</v>
      </c>
      <c r="N89" s="53"/>
      <c r="O89" s="54" t="s">
        <v>237</v>
      </c>
      <c r="P89" s="54" t="s">
        <v>221</v>
      </c>
    </row>
    <row r="90" spans="1:16" ht="12.75" customHeight="1" thickBot="1" x14ac:dyDescent="0.25">
      <c r="A90" s="43" t="str">
        <f t="shared" si="12"/>
        <v> AOEB 9 </v>
      </c>
      <c r="B90" s="5" t="str">
        <f t="shared" si="13"/>
        <v>I</v>
      </c>
      <c r="C90" s="43">
        <f t="shared" si="14"/>
        <v>44622.716</v>
      </c>
      <c r="D90" s="18" t="str">
        <f t="shared" si="15"/>
        <v>vis</v>
      </c>
      <c r="E90" s="51">
        <f>VLOOKUP(C90,Active!C$21:E$966,3,FALSE)</f>
        <v>15173.007396484723</v>
      </c>
      <c r="F90" s="5" t="s">
        <v>46</v>
      </c>
      <c r="G90" s="18" t="str">
        <f t="shared" si="16"/>
        <v>44622.716</v>
      </c>
      <c r="H90" s="43">
        <f t="shared" si="17"/>
        <v>-8412</v>
      </c>
      <c r="I90" s="52" t="s">
        <v>238</v>
      </c>
      <c r="J90" s="53" t="s">
        <v>239</v>
      </c>
      <c r="K90" s="52">
        <v>-8412</v>
      </c>
      <c r="L90" s="52" t="s">
        <v>240</v>
      </c>
      <c r="M90" s="53" t="s">
        <v>132</v>
      </c>
      <c r="N90" s="53"/>
      <c r="O90" s="54" t="s">
        <v>220</v>
      </c>
      <c r="P90" s="54" t="s">
        <v>221</v>
      </c>
    </row>
    <row r="91" spans="1:16" ht="12.75" customHeight="1" thickBot="1" x14ac:dyDescent="0.25">
      <c r="A91" s="43" t="str">
        <f t="shared" si="12"/>
        <v> VSSC 60.19 </v>
      </c>
      <c r="B91" s="5" t="str">
        <f t="shared" si="13"/>
        <v>I</v>
      </c>
      <c r="C91" s="43">
        <f t="shared" si="14"/>
        <v>45014.404000000002</v>
      </c>
      <c r="D91" s="18" t="str">
        <f t="shared" si="15"/>
        <v>vis</v>
      </c>
      <c r="E91" s="51">
        <f>VLOOKUP(C91,Active!C$21:E$966,3,FALSE)</f>
        <v>15531.03385615451</v>
      </c>
      <c r="F91" s="5" t="s">
        <v>46</v>
      </c>
      <c r="G91" s="18" t="str">
        <f t="shared" si="16"/>
        <v>45014.404</v>
      </c>
      <c r="H91" s="43">
        <f t="shared" si="17"/>
        <v>-8054</v>
      </c>
      <c r="I91" s="52" t="s">
        <v>241</v>
      </c>
      <c r="J91" s="53" t="s">
        <v>242</v>
      </c>
      <c r="K91" s="52">
        <v>-8054</v>
      </c>
      <c r="L91" s="52" t="s">
        <v>243</v>
      </c>
      <c r="M91" s="53" t="s">
        <v>132</v>
      </c>
      <c r="N91" s="53"/>
      <c r="O91" s="54" t="s">
        <v>244</v>
      </c>
      <c r="P91" s="54" t="s">
        <v>245</v>
      </c>
    </row>
    <row r="92" spans="1:16" ht="12.75" customHeight="1" thickBot="1" x14ac:dyDescent="0.25">
      <c r="A92" s="43" t="str">
        <f t="shared" si="12"/>
        <v> AOEB 9 </v>
      </c>
      <c r="B92" s="5" t="str">
        <f t="shared" si="13"/>
        <v>I</v>
      </c>
      <c r="C92" s="43">
        <f t="shared" si="14"/>
        <v>45298.839</v>
      </c>
      <c r="D92" s="18" t="str">
        <f t="shared" si="15"/>
        <v>vis</v>
      </c>
      <c r="E92" s="51">
        <f>VLOOKUP(C92,Active!C$21:E$966,3,FALSE)</f>
        <v>15791.024604035922</v>
      </c>
      <c r="F92" s="5" t="s">
        <v>46</v>
      </c>
      <c r="G92" s="18" t="str">
        <f t="shared" si="16"/>
        <v>45298.839</v>
      </c>
      <c r="H92" s="43">
        <f t="shared" si="17"/>
        <v>-7794</v>
      </c>
      <c r="I92" s="52" t="s">
        <v>250</v>
      </c>
      <c r="J92" s="53" t="s">
        <v>251</v>
      </c>
      <c r="K92" s="52">
        <v>-7794</v>
      </c>
      <c r="L92" s="52" t="s">
        <v>169</v>
      </c>
      <c r="M92" s="53" t="s">
        <v>132</v>
      </c>
      <c r="N92" s="53"/>
      <c r="O92" s="54" t="s">
        <v>220</v>
      </c>
      <c r="P92" s="54" t="s">
        <v>221</v>
      </c>
    </row>
    <row r="93" spans="1:16" ht="12.75" customHeight="1" thickBot="1" x14ac:dyDescent="0.25">
      <c r="A93" s="43" t="str">
        <f t="shared" si="12"/>
        <v> AOEB 9 </v>
      </c>
      <c r="B93" s="5" t="str">
        <f t="shared" si="13"/>
        <v>I</v>
      </c>
      <c r="C93" s="43">
        <f t="shared" si="14"/>
        <v>46122.605000000003</v>
      </c>
      <c r="D93" s="18" t="str">
        <f t="shared" si="15"/>
        <v>vis</v>
      </c>
      <c r="E93" s="51">
        <f>VLOOKUP(C93,Active!C$21:E$966,3,FALSE)</f>
        <v>16543.996419808529</v>
      </c>
      <c r="F93" s="5" t="s">
        <v>46</v>
      </c>
      <c r="G93" s="18" t="str">
        <f t="shared" si="16"/>
        <v>46122.605</v>
      </c>
      <c r="H93" s="43">
        <f t="shared" si="17"/>
        <v>-7041</v>
      </c>
      <c r="I93" s="52" t="s">
        <v>258</v>
      </c>
      <c r="J93" s="53" t="s">
        <v>259</v>
      </c>
      <c r="K93" s="52">
        <v>-7041</v>
      </c>
      <c r="L93" s="52" t="s">
        <v>146</v>
      </c>
      <c r="M93" s="53" t="s">
        <v>132</v>
      </c>
      <c r="N93" s="53"/>
      <c r="O93" s="54" t="s">
        <v>260</v>
      </c>
      <c r="P93" s="54" t="s">
        <v>221</v>
      </c>
    </row>
    <row r="94" spans="1:16" ht="12.75" customHeight="1" thickBot="1" x14ac:dyDescent="0.25">
      <c r="A94" s="43" t="str">
        <f t="shared" si="12"/>
        <v> VSSC 73 </v>
      </c>
      <c r="B94" s="5" t="str">
        <f t="shared" si="13"/>
        <v>I</v>
      </c>
      <c r="C94" s="43">
        <f t="shared" si="14"/>
        <v>47574.391000000003</v>
      </c>
      <c r="D94" s="18" t="str">
        <f t="shared" si="15"/>
        <v>vis</v>
      </c>
      <c r="E94" s="51">
        <f>VLOOKUP(C94,Active!C$21:E$966,3,FALSE)</f>
        <v>17871.016399430468</v>
      </c>
      <c r="F94" s="5" t="s">
        <v>46</v>
      </c>
      <c r="G94" s="18" t="str">
        <f t="shared" si="16"/>
        <v>47574.391</v>
      </c>
      <c r="H94" s="43">
        <f t="shared" si="17"/>
        <v>-5714</v>
      </c>
      <c r="I94" s="52" t="s">
        <v>286</v>
      </c>
      <c r="J94" s="53" t="s">
        <v>287</v>
      </c>
      <c r="K94" s="52">
        <v>-5714</v>
      </c>
      <c r="L94" s="52" t="s">
        <v>288</v>
      </c>
      <c r="M94" s="53" t="s">
        <v>132</v>
      </c>
      <c r="N94" s="53"/>
      <c r="O94" s="54" t="s">
        <v>244</v>
      </c>
      <c r="P94" s="54" t="s">
        <v>289</v>
      </c>
    </row>
    <row r="95" spans="1:16" ht="12.75" customHeight="1" thickBot="1" x14ac:dyDescent="0.25">
      <c r="A95" s="43" t="str">
        <f t="shared" si="12"/>
        <v> AOEB 9 </v>
      </c>
      <c r="B95" s="5" t="str">
        <f t="shared" si="13"/>
        <v>II</v>
      </c>
      <c r="C95" s="43">
        <f t="shared" si="14"/>
        <v>49037.642</v>
      </c>
      <c r="D95" s="18" t="str">
        <f t="shared" si="15"/>
        <v>vis</v>
      </c>
      <c r="E95" s="51">
        <f>VLOOKUP(C95,Active!C$21:E$966,3,FALSE)</f>
        <v>19208.516080651927</v>
      </c>
      <c r="F95" s="5" t="s">
        <v>46</v>
      </c>
      <c r="G95" s="18" t="str">
        <f t="shared" si="16"/>
        <v>49037.642</v>
      </c>
      <c r="H95" s="43">
        <f t="shared" si="17"/>
        <v>-4376.5</v>
      </c>
      <c r="I95" s="52" t="s">
        <v>322</v>
      </c>
      <c r="J95" s="53" t="s">
        <v>323</v>
      </c>
      <c r="K95" s="52">
        <v>-4376.5</v>
      </c>
      <c r="L95" s="52" t="s">
        <v>214</v>
      </c>
      <c r="M95" s="53" t="s">
        <v>132</v>
      </c>
      <c r="N95" s="53"/>
      <c r="O95" s="54" t="s">
        <v>260</v>
      </c>
      <c r="P95" s="54" t="s">
        <v>221</v>
      </c>
    </row>
    <row r="96" spans="1:16" ht="12.75" customHeight="1" thickBot="1" x14ac:dyDescent="0.25">
      <c r="A96" s="43" t="str">
        <f t="shared" si="12"/>
        <v> AOEB 9 </v>
      </c>
      <c r="B96" s="5" t="str">
        <f t="shared" si="13"/>
        <v>I</v>
      </c>
      <c r="C96" s="43">
        <f t="shared" si="14"/>
        <v>49416.716200000003</v>
      </c>
      <c r="D96" s="18" t="str">
        <f t="shared" si="15"/>
        <v>vis</v>
      </c>
      <c r="E96" s="51">
        <f>VLOOKUP(C96,Active!C$21:E$966,3,FALSE)</f>
        <v>19555.012766223499</v>
      </c>
      <c r="F96" s="5" t="s">
        <v>46</v>
      </c>
      <c r="G96" s="18" t="str">
        <f t="shared" si="16"/>
        <v>49416.7162</v>
      </c>
      <c r="H96" s="43">
        <f t="shared" si="17"/>
        <v>-4030</v>
      </c>
      <c r="I96" s="52" t="s">
        <v>327</v>
      </c>
      <c r="J96" s="53" t="s">
        <v>328</v>
      </c>
      <c r="K96" s="52">
        <v>-4030</v>
      </c>
      <c r="L96" s="52" t="s">
        <v>329</v>
      </c>
      <c r="M96" s="53" t="s">
        <v>330</v>
      </c>
      <c r="N96" s="53" t="s">
        <v>331</v>
      </c>
      <c r="O96" s="54" t="s">
        <v>332</v>
      </c>
      <c r="P96" s="54" t="s">
        <v>221</v>
      </c>
    </row>
    <row r="97" spans="1:16" ht="12.75" customHeight="1" thickBot="1" x14ac:dyDescent="0.25">
      <c r="A97" s="43" t="str">
        <f t="shared" si="12"/>
        <v> AOEB 9 </v>
      </c>
      <c r="B97" s="5" t="str">
        <f t="shared" si="13"/>
        <v>II</v>
      </c>
      <c r="C97" s="43">
        <f t="shared" si="14"/>
        <v>50096.642</v>
      </c>
      <c r="D97" s="18" t="str">
        <f t="shared" si="15"/>
        <v>vis</v>
      </c>
      <c r="E97" s="51">
        <f>VLOOKUP(C97,Active!C$21:E$966,3,FALSE)</f>
        <v>20176.505962369782</v>
      </c>
      <c r="F97" s="5" t="s">
        <v>46</v>
      </c>
      <c r="G97" s="18" t="str">
        <f t="shared" si="16"/>
        <v>50096.642</v>
      </c>
      <c r="H97" s="43">
        <f t="shared" si="17"/>
        <v>-3408.5</v>
      </c>
      <c r="I97" s="52" t="s">
        <v>333</v>
      </c>
      <c r="J97" s="53" t="s">
        <v>334</v>
      </c>
      <c r="K97" s="52">
        <v>-3408.5</v>
      </c>
      <c r="L97" s="52" t="s">
        <v>335</v>
      </c>
      <c r="M97" s="53" t="s">
        <v>330</v>
      </c>
      <c r="N97" s="53" t="s">
        <v>331</v>
      </c>
      <c r="O97" s="54" t="s">
        <v>260</v>
      </c>
      <c r="P97" s="54" t="s">
        <v>221</v>
      </c>
    </row>
    <row r="98" spans="1:16" ht="12.75" customHeight="1" thickBot="1" x14ac:dyDescent="0.25">
      <c r="A98" s="43" t="str">
        <f t="shared" si="12"/>
        <v> AOEB 9 </v>
      </c>
      <c r="B98" s="5" t="str">
        <f t="shared" si="13"/>
        <v>II</v>
      </c>
      <c r="C98" s="43">
        <f t="shared" si="14"/>
        <v>50468.614000000001</v>
      </c>
      <c r="D98" s="18" t="str">
        <f t="shared" si="15"/>
        <v>vis</v>
      </c>
      <c r="E98" s="51">
        <f>VLOOKUP(C98,Active!C$21:E$966,3,FALSE)</f>
        <v>20516.510808717612</v>
      </c>
      <c r="F98" s="5" t="s">
        <v>46</v>
      </c>
      <c r="G98" s="18" t="str">
        <f t="shared" si="16"/>
        <v>50468.614</v>
      </c>
      <c r="H98" s="43">
        <f t="shared" si="17"/>
        <v>-3068.5</v>
      </c>
      <c r="I98" s="52" t="s">
        <v>341</v>
      </c>
      <c r="J98" s="53" t="s">
        <v>342</v>
      </c>
      <c r="K98" s="52">
        <v>-3068.5</v>
      </c>
      <c r="L98" s="52" t="s">
        <v>343</v>
      </c>
      <c r="M98" s="53" t="s">
        <v>330</v>
      </c>
      <c r="N98" s="53" t="s">
        <v>331</v>
      </c>
      <c r="O98" s="54" t="s">
        <v>260</v>
      </c>
      <c r="P98" s="54" t="s">
        <v>221</v>
      </c>
    </row>
    <row r="99" spans="1:16" ht="12.75" customHeight="1" thickBot="1" x14ac:dyDescent="0.25">
      <c r="A99" s="43" t="str">
        <f t="shared" si="12"/>
        <v>BAVM 122 </v>
      </c>
      <c r="B99" s="5" t="str">
        <f t="shared" si="13"/>
        <v>I</v>
      </c>
      <c r="C99" s="43">
        <f t="shared" si="14"/>
        <v>51251.368999999999</v>
      </c>
      <c r="D99" s="18" t="str">
        <f t="shared" si="15"/>
        <v>vis</v>
      </c>
      <c r="E99" s="51">
        <f>VLOOKUP(C99,Active!C$21:E$966,3,FALSE)</f>
        <v>21231.996096596795</v>
      </c>
      <c r="F99" s="5" t="s">
        <v>46</v>
      </c>
      <c r="G99" s="18" t="str">
        <f t="shared" si="16"/>
        <v>51251.369</v>
      </c>
      <c r="H99" s="43">
        <f t="shared" si="17"/>
        <v>-2353</v>
      </c>
      <c r="I99" s="52" t="s">
        <v>354</v>
      </c>
      <c r="J99" s="53" t="s">
        <v>355</v>
      </c>
      <c r="K99" s="52">
        <v>-2353</v>
      </c>
      <c r="L99" s="52" t="s">
        <v>141</v>
      </c>
      <c r="M99" s="53" t="s">
        <v>132</v>
      </c>
      <c r="N99" s="53"/>
      <c r="O99" s="54" t="s">
        <v>356</v>
      </c>
      <c r="P99" s="55" t="s">
        <v>357</v>
      </c>
    </row>
    <row r="100" spans="1:16" ht="12.75" customHeight="1" thickBot="1" x14ac:dyDescent="0.25">
      <c r="A100" s="43" t="str">
        <f t="shared" si="12"/>
        <v>VSB 38 </v>
      </c>
      <c r="B100" s="5" t="str">
        <f t="shared" si="13"/>
        <v>II</v>
      </c>
      <c r="C100" s="43">
        <f t="shared" si="14"/>
        <v>51579.044800000003</v>
      </c>
      <c r="D100" s="18" t="str">
        <f t="shared" si="15"/>
        <v>PE</v>
      </c>
      <c r="E100" s="51">
        <f>VLOOKUP(C100,Active!C$21:E$966,3,FALSE)</f>
        <v>21531.511544079145</v>
      </c>
      <c r="F100" s="5" t="str">
        <f>LEFT(M100,1)</f>
        <v>E</v>
      </c>
      <c r="G100" s="18" t="str">
        <f t="shared" si="16"/>
        <v>51579.0448</v>
      </c>
      <c r="H100" s="43">
        <f t="shared" si="17"/>
        <v>-2053.5</v>
      </c>
      <c r="I100" s="52" t="s">
        <v>358</v>
      </c>
      <c r="J100" s="53" t="s">
        <v>359</v>
      </c>
      <c r="K100" s="52">
        <v>-2053.5</v>
      </c>
      <c r="L100" s="52" t="s">
        <v>360</v>
      </c>
      <c r="M100" s="53" t="s">
        <v>183</v>
      </c>
      <c r="N100" s="53" t="s">
        <v>184</v>
      </c>
      <c r="O100" s="54" t="s">
        <v>361</v>
      </c>
      <c r="P100" s="55" t="s">
        <v>362</v>
      </c>
    </row>
    <row r="101" spans="1:16" ht="12.75" customHeight="1" thickBot="1" x14ac:dyDescent="0.25">
      <c r="A101" s="43" t="str">
        <f t="shared" si="12"/>
        <v>BAVM 154 </v>
      </c>
      <c r="B101" s="5" t="str">
        <f t="shared" si="13"/>
        <v>I</v>
      </c>
      <c r="C101" s="43">
        <f t="shared" si="14"/>
        <v>52309.300999999999</v>
      </c>
      <c r="D101" s="18" t="str">
        <f t="shared" si="15"/>
        <v>vis</v>
      </c>
      <c r="E101" s="51">
        <f>VLOOKUP(C101,Active!C$21:E$966,3,FALSE)</f>
        <v>22199.009761890025</v>
      </c>
      <c r="F101" s="5" t="str">
        <f>LEFT(M101,1)</f>
        <v>V</v>
      </c>
      <c r="G101" s="18" t="str">
        <f t="shared" si="16"/>
        <v>52309.301</v>
      </c>
      <c r="H101" s="43">
        <f t="shared" si="17"/>
        <v>-1386</v>
      </c>
      <c r="I101" s="52" t="s">
        <v>363</v>
      </c>
      <c r="J101" s="53" t="s">
        <v>364</v>
      </c>
      <c r="K101" s="52">
        <v>-1386</v>
      </c>
      <c r="L101" s="52" t="s">
        <v>365</v>
      </c>
      <c r="M101" s="53" t="s">
        <v>132</v>
      </c>
      <c r="N101" s="53"/>
      <c r="O101" s="54" t="s">
        <v>356</v>
      </c>
      <c r="P101" s="55" t="s">
        <v>366</v>
      </c>
    </row>
    <row r="102" spans="1:16" ht="12.75" customHeight="1" thickBot="1" x14ac:dyDescent="0.25">
      <c r="A102" s="43" t="str">
        <f t="shared" si="12"/>
        <v>VSB 42 </v>
      </c>
      <c r="B102" s="5" t="str">
        <f t="shared" si="13"/>
        <v>I</v>
      </c>
      <c r="C102" s="43">
        <f t="shared" si="14"/>
        <v>52644.0726</v>
      </c>
      <c r="D102" s="18" t="str">
        <f t="shared" si="15"/>
        <v>PE</v>
      </c>
      <c r="E102" s="51">
        <f>VLOOKUP(C102,Active!C$21:E$966,3,FALSE)</f>
        <v>22505.011198610042</v>
      </c>
      <c r="F102" s="5" t="str">
        <f>LEFT(M102,1)</f>
        <v>E</v>
      </c>
      <c r="G102" s="18" t="str">
        <f t="shared" si="16"/>
        <v>52644.0726</v>
      </c>
      <c r="H102" s="43">
        <f t="shared" si="17"/>
        <v>-1080</v>
      </c>
      <c r="I102" s="52" t="s">
        <v>367</v>
      </c>
      <c r="J102" s="53" t="s">
        <v>368</v>
      </c>
      <c r="K102" s="52">
        <v>-1080</v>
      </c>
      <c r="L102" s="52" t="s">
        <v>369</v>
      </c>
      <c r="M102" s="53" t="s">
        <v>183</v>
      </c>
      <c r="N102" s="53" t="s">
        <v>184</v>
      </c>
      <c r="O102" s="54" t="s">
        <v>370</v>
      </c>
      <c r="P102" s="55" t="s">
        <v>371</v>
      </c>
    </row>
    <row r="103" spans="1:16" ht="12.75" customHeight="1" thickBot="1" x14ac:dyDescent="0.25">
      <c r="A103" s="43" t="str">
        <f t="shared" si="12"/>
        <v>VSB 42 </v>
      </c>
      <c r="B103" s="5" t="str">
        <f t="shared" si="13"/>
        <v>I</v>
      </c>
      <c r="C103" s="43">
        <f t="shared" si="14"/>
        <v>52644.074999999997</v>
      </c>
      <c r="D103" s="18" t="str">
        <f t="shared" si="15"/>
        <v>vis</v>
      </c>
      <c r="E103" s="51">
        <f>VLOOKUP(C103,Active!C$21:E$966,3,FALSE)</f>
        <v>22505.013392354813</v>
      </c>
      <c r="F103" s="5" t="str">
        <f>LEFT(M103,1)</f>
        <v>V</v>
      </c>
      <c r="G103" s="18" t="str">
        <f t="shared" si="16"/>
        <v>52644.075</v>
      </c>
      <c r="H103" s="43">
        <f t="shared" si="17"/>
        <v>-1080</v>
      </c>
      <c r="I103" s="52" t="s">
        <v>372</v>
      </c>
      <c r="J103" s="53" t="s">
        <v>373</v>
      </c>
      <c r="K103" s="52">
        <v>-1080</v>
      </c>
      <c r="L103" s="52" t="s">
        <v>343</v>
      </c>
      <c r="M103" s="53" t="s">
        <v>132</v>
      </c>
      <c r="N103" s="53"/>
      <c r="O103" s="54" t="s">
        <v>374</v>
      </c>
      <c r="P103" s="55" t="s">
        <v>371</v>
      </c>
    </row>
    <row r="104" spans="1:16" ht="12.75" customHeight="1" thickBot="1" x14ac:dyDescent="0.25">
      <c r="A104" s="43" t="str">
        <f t="shared" si="12"/>
        <v>BAVM 157 </v>
      </c>
      <c r="B104" s="5" t="str">
        <f t="shared" si="13"/>
        <v>I</v>
      </c>
      <c r="C104" s="43">
        <f t="shared" si="14"/>
        <v>52648.451999999997</v>
      </c>
      <c r="D104" s="18" t="str">
        <f t="shared" si="15"/>
        <v>vis</v>
      </c>
      <c r="E104" s="51">
        <f>VLOOKUP(C104,Active!C$21:E$966,3,FALSE)</f>
        <v>22509.014234387185</v>
      </c>
      <c r="F104" s="5" t="str">
        <f>LEFT(M104,1)</f>
        <v>V</v>
      </c>
      <c r="G104" s="18" t="str">
        <f t="shared" si="16"/>
        <v>52648.452</v>
      </c>
      <c r="H104" s="43">
        <f t="shared" si="17"/>
        <v>-1076</v>
      </c>
      <c r="I104" s="52" t="s">
        <v>375</v>
      </c>
      <c r="J104" s="53" t="s">
        <v>376</v>
      </c>
      <c r="K104" s="52">
        <v>-1076</v>
      </c>
      <c r="L104" s="52" t="s">
        <v>377</v>
      </c>
      <c r="M104" s="53" t="s">
        <v>132</v>
      </c>
      <c r="N104" s="53"/>
      <c r="O104" s="54" t="s">
        <v>356</v>
      </c>
      <c r="P104" s="55" t="s">
        <v>378</v>
      </c>
    </row>
    <row r="105" spans="1:16" ht="12.75" customHeight="1" thickBot="1" x14ac:dyDescent="0.25">
      <c r="A105" s="43" t="str">
        <f t="shared" si="12"/>
        <v> AOEB 9 </v>
      </c>
      <c r="B105" s="5" t="str">
        <f t="shared" si="13"/>
        <v>I</v>
      </c>
      <c r="C105" s="43">
        <f t="shared" si="14"/>
        <v>52662.671300000002</v>
      </c>
      <c r="D105" s="18" t="str">
        <f t="shared" si="15"/>
        <v>vis</v>
      </c>
      <c r="E105" s="51">
        <f>VLOOKUP(C105,Active!C$21:E$966,3,FALSE)</f>
        <v>22522.011532333468</v>
      </c>
      <c r="F105" s="5" t="s">
        <v>46</v>
      </c>
      <c r="G105" s="18" t="str">
        <f t="shared" si="16"/>
        <v>52662.6713</v>
      </c>
      <c r="H105" s="43">
        <f t="shared" si="17"/>
        <v>-1063</v>
      </c>
      <c r="I105" s="52" t="s">
        <v>379</v>
      </c>
      <c r="J105" s="53" t="s">
        <v>380</v>
      </c>
      <c r="K105" s="52">
        <v>-1063</v>
      </c>
      <c r="L105" s="52" t="s">
        <v>381</v>
      </c>
      <c r="M105" s="53" t="s">
        <v>330</v>
      </c>
      <c r="N105" s="53" t="s">
        <v>331</v>
      </c>
      <c r="O105" s="54" t="s">
        <v>220</v>
      </c>
      <c r="P105" s="54" t="s">
        <v>221</v>
      </c>
    </row>
    <row r="106" spans="1:16" ht="12.75" customHeight="1" thickBot="1" x14ac:dyDescent="0.25">
      <c r="A106" s="43" t="str">
        <f t="shared" si="12"/>
        <v>VSB 42 </v>
      </c>
      <c r="B106" s="5" t="str">
        <f t="shared" si="13"/>
        <v>I</v>
      </c>
      <c r="C106" s="43">
        <f t="shared" si="14"/>
        <v>52677.993000000002</v>
      </c>
      <c r="D106" s="18" t="str">
        <f t="shared" si="15"/>
        <v>vis</v>
      </c>
      <c r="E106" s="51">
        <f>VLOOKUP(C106,Active!C$21:E$966,3,FALSE)</f>
        <v>22536.016490379468</v>
      </c>
      <c r="F106" s="5" t="s">
        <v>46</v>
      </c>
      <c r="G106" s="18" t="str">
        <f t="shared" si="16"/>
        <v>52677.993</v>
      </c>
      <c r="H106" s="43">
        <f t="shared" si="17"/>
        <v>-1049</v>
      </c>
      <c r="I106" s="52" t="s">
        <v>387</v>
      </c>
      <c r="J106" s="53" t="s">
        <v>388</v>
      </c>
      <c r="K106" s="52">
        <v>-1049</v>
      </c>
      <c r="L106" s="52" t="s">
        <v>248</v>
      </c>
      <c r="M106" s="53" t="s">
        <v>132</v>
      </c>
      <c r="N106" s="53"/>
      <c r="O106" s="54" t="s">
        <v>374</v>
      </c>
      <c r="P106" s="55" t="s">
        <v>371</v>
      </c>
    </row>
    <row r="107" spans="1:16" ht="12.75" customHeight="1" thickBot="1" x14ac:dyDescent="0.25">
      <c r="A107" s="43" t="str">
        <f t="shared" ref="A107:A138" si="18">P107</f>
        <v> AOEB 9 </v>
      </c>
      <c r="B107" s="5" t="str">
        <f t="shared" ref="B107:B138" si="19">IF(H107=INT(H107),"I","II")</f>
        <v>I</v>
      </c>
      <c r="C107" s="43">
        <f t="shared" ref="C107:C138" si="20">1*G107</f>
        <v>52708.621500000001</v>
      </c>
      <c r="D107" s="18" t="str">
        <f t="shared" ref="D107:D138" si="21">VLOOKUP(F107,I$1:J$5,2,FALSE)</f>
        <v>vis</v>
      </c>
      <c r="E107" s="51">
        <f>VLOOKUP(C107,Active!C$21:E$966,3,FALSE)</f>
        <v>22564.012786972664</v>
      </c>
      <c r="F107" s="5" t="s">
        <v>46</v>
      </c>
      <c r="G107" s="18" t="str">
        <f t="shared" ref="G107:G138" si="22">MID(I107,3,LEN(I107)-3)</f>
        <v>52708.6215</v>
      </c>
      <c r="H107" s="43">
        <f t="shared" ref="H107:H138" si="23">1*K107</f>
        <v>-1021</v>
      </c>
      <c r="I107" s="52" t="s">
        <v>389</v>
      </c>
      <c r="J107" s="53" t="s">
        <v>390</v>
      </c>
      <c r="K107" s="52">
        <v>-1021</v>
      </c>
      <c r="L107" s="52" t="s">
        <v>391</v>
      </c>
      <c r="M107" s="53" t="s">
        <v>330</v>
      </c>
      <c r="N107" s="53" t="s">
        <v>331</v>
      </c>
      <c r="O107" s="54" t="s">
        <v>220</v>
      </c>
      <c r="P107" s="54" t="s">
        <v>221</v>
      </c>
    </row>
    <row r="108" spans="1:16" ht="12.75" customHeight="1" thickBot="1" x14ac:dyDescent="0.25">
      <c r="A108" s="43" t="str">
        <f t="shared" si="18"/>
        <v>VSB 42 </v>
      </c>
      <c r="B108" s="5" t="str">
        <f t="shared" si="19"/>
        <v>I</v>
      </c>
      <c r="C108" s="43">
        <f t="shared" si="20"/>
        <v>53005.106</v>
      </c>
      <c r="D108" s="18" t="str">
        <f t="shared" si="21"/>
        <v>vis</v>
      </c>
      <c r="E108" s="51">
        <f>VLOOKUP(C108,Active!C$21:E$966,3,FALSE)</f>
        <v>22835.017504712207</v>
      </c>
      <c r="F108" s="5" t="s">
        <v>46</v>
      </c>
      <c r="G108" s="18" t="str">
        <f t="shared" si="22"/>
        <v>53005.106</v>
      </c>
      <c r="H108" s="43">
        <f t="shared" si="23"/>
        <v>-750</v>
      </c>
      <c r="I108" s="52" t="s">
        <v>392</v>
      </c>
      <c r="J108" s="53" t="s">
        <v>393</v>
      </c>
      <c r="K108" s="52">
        <v>-750</v>
      </c>
      <c r="L108" s="52" t="s">
        <v>160</v>
      </c>
      <c r="M108" s="53" t="s">
        <v>132</v>
      </c>
      <c r="N108" s="53"/>
      <c r="O108" s="54" t="s">
        <v>374</v>
      </c>
      <c r="P108" s="55" t="s">
        <v>371</v>
      </c>
    </row>
    <row r="109" spans="1:16" ht="12.75" customHeight="1" thickBot="1" x14ac:dyDescent="0.25">
      <c r="A109" s="43" t="str">
        <f t="shared" si="18"/>
        <v>VSB 43 </v>
      </c>
      <c r="B109" s="5" t="str">
        <f t="shared" si="19"/>
        <v>I</v>
      </c>
      <c r="C109" s="43">
        <f t="shared" si="20"/>
        <v>53028.074000000001</v>
      </c>
      <c r="D109" s="18" t="str">
        <f t="shared" si="21"/>
        <v>vis</v>
      </c>
      <c r="E109" s="51">
        <f>VLOOKUP(C109,Active!C$21:E$966,3,FALSE)</f>
        <v>22856.011642203517</v>
      </c>
      <c r="F109" s="5" t="s">
        <v>46</v>
      </c>
      <c r="G109" s="18" t="str">
        <f t="shared" si="22"/>
        <v>53028.074</v>
      </c>
      <c r="H109" s="43">
        <f t="shared" si="23"/>
        <v>-729</v>
      </c>
      <c r="I109" s="52" t="s">
        <v>394</v>
      </c>
      <c r="J109" s="53" t="s">
        <v>395</v>
      </c>
      <c r="K109" s="52">
        <v>-729</v>
      </c>
      <c r="L109" s="52" t="s">
        <v>189</v>
      </c>
      <c r="M109" s="53" t="s">
        <v>132</v>
      </c>
      <c r="N109" s="53"/>
      <c r="O109" s="54" t="s">
        <v>374</v>
      </c>
      <c r="P109" s="55" t="s">
        <v>396</v>
      </c>
    </row>
    <row r="110" spans="1:16" ht="12.75" customHeight="1" thickBot="1" x14ac:dyDescent="0.25">
      <c r="A110" s="43" t="str">
        <f t="shared" si="18"/>
        <v> AOEB 9 </v>
      </c>
      <c r="B110" s="5" t="str">
        <f t="shared" si="19"/>
        <v>I</v>
      </c>
      <c r="C110" s="43">
        <f t="shared" si="20"/>
        <v>53035.731599999999</v>
      </c>
      <c r="D110" s="18" t="str">
        <f t="shared" si="21"/>
        <v>vis</v>
      </c>
      <c r="E110" s="51">
        <f>VLOOKUP(C110,Active!C$21:E$966,3,FALSE)</f>
        <v>22863.011150530467</v>
      </c>
      <c r="F110" s="5" t="s">
        <v>46</v>
      </c>
      <c r="G110" s="18" t="str">
        <f t="shared" si="22"/>
        <v>53035.7316</v>
      </c>
      <c r="H110" s="43">
        <f t="shared" si="23"/>
        <v>-722</v>
      </c>
      <c r="I110" s="52" t="s">
        <v>397</v>
      </c>
      <c r="J110" s="53" t="s">
        <v>398</v>
      </c>
      <c r="K110" s="52">
        <v>-722</v>
      </c>
      <c r="L110" s="52" t="s">
        <v>399</v>
      </c>
      <c r="M110" s="53" t="s">
        <v>330</v>
      </c>
      <c r="N110" s="53" t="s">
        <v>331</v>
      </c>
      <c r="O110" s="54" t="s">
        <v>220</v>
      </c>
      <c r="P110" s="54" t="s">
        <v>221</v>
      </c>
    </row>
    <row r="111" spans="1:16" ht="12.75" customHeight="1" thickBot="1" x14ac:dyDescent="0.25">
      <c r="A111" s="43" t="str">
        <f t="shared" si="18"/>
        <v>VSB 43 </v>
      </c>
      <c r="B111" s="5" t="str">
        <f t="shared" si="19"/>
        <v>I</v>
      </c>
      <c r="C111" s="43">
        <f t="shared" si="20"/>
        <v>53051.049200000001</v>
      </c>
      <c r="D111" s="18" t="str">
        <f t="shared" si="21"/>
        <v>vis</v>
      </c>
      <c r="E111" s="51">
        <f>VLOOKUP(C111,Active!C$21:E$966,3,FALSE)</f>
        <v>22877.012360929148</v>
      </c>
      <c r="F111" s="5" t="s">
        <v>46</v>
      </c>
      <c r="G111" s="18" t="str">
        <f t="shared" si="22"/>
        <v>53051.0492</v>
      </c>
      <c r="H111" s="43">
        <f t="shared" si="23"/>
        <v>-708</v>
      </c>
      <c r="I111" s="52" t="s">
        <v>400</v>
      </c>
      <c r="J111" s="53" t="s">
        <v>401</v>
      </c>
      <c r="K111" s="52">
        <v>-708</v>
      </c>
      <c r="L111" s="52" t="s">
        <v>402</v>
      </c>
      <c r="M111" s="53" t="s">
        <v>183</v>
      </c>
      <c r="N111" s="53" t="s">
        <v>184</v>
      </c>
      <c r="O111" s="54" t="s">
        <v>361</v>
      </c>
      <c r="P111" s="55" t="s">
        <v>396</v>
      </c>
    </row>
    <row r="112" spans="1:16" ht="12.75" customHeight="1" thickBot="1" x14ac:dyDescent="0.25">
      <c r="A112" s="43" t="str">
        <f t="shared" si="18"/>
        <v>VSB 43 </v>
      </c>
      <c r="B112" s="5" t="str">
        <f t="shared" si="19"/>
        <v>I</v>
      </c>
      <c r="C112" s="43">
        <f t="shared" si="20"/>
        <v>53052.139000000003</v>
      </c>
      <c r="D112" s="18" t="str">
        <f t="shared" si="21"/>
        <v>vis</v>
      </c>
      <c r="E112" s="51">
        <f>VLOOKUP(C112,Active!C$21:E$966,3,FALSE)</f>
        <v>22878.008503868808</v>
      </c>
      <c r="F112" s="5" t="s">
        <v>46</v>
      </c>
      <c r="G112" s="18" t="str">
        <f t="shared" si="22"/>
        <v>53052.139</v>
      </c>
      <c r="H112" s="43">
        <f t="shared" si="23"/>
        <v>-707</v>
      </c>
      <c r="I112" s="52" t="s">
        <v>403</v>
      </c>
      <c r="J112" s="53" t="s">
        <v>404</v>
      </c>
      <c r="K112" s="52">
        <v>-707</v>
      </c>
      <c r="L112" s="52" t="s">
        <v>335</v>
      </c>
      <c r="M112" s="53" t="s">
        <v>132</v>
      </c>
      <c r="N112" s="53"/>
      <c r="O112" s="54" t="s">
        <v>374</v>
      </c>
      <c r="P112" s="55" t="s">
        <v>396</v>
      </c>
    </row>
    <row r="113" spans="1:16" ht="12.75" customHeight="1" thickBot="1" x14ac:dyDescent="0.25">
      <c r="A113" s="43" t="str">
        <f t="shared" si="18"/>
        <v>BAVM 171 </v>
      </c>
      <c r="B113" s="5" t="str">
        <f t="shared" si="19"/>
        <v>I</v>
      </c>
      <c r="C113" s="43">
        <f t="shared" si="20"/>
        <v>53055.421000000002</v>
      </c>
      <c r="D113" s="18" t="str">
        <f t="shared" si="21"/>
        <v>vis</v>
      </c>
      <c r="E113" s="51">
        <f>VLOOKUP(C113,Active!C$21:E$966,3,FALSE)</f>
        <v>22881.008449847843</v>
      </c>
      <c r="F113" s="5" t="s">
        <v>46</v>
      </c>
      <c r="G113" s="18" t="str">
        <f t="shared" si="22"/>
        <v>53055.421</v>
      </c>
      <c r="H113" s="43">
        <f t="shared" si="23"/>
        <v>-704</v>
      </c>
      <c r="I113" s="52" t="s">
        <v>405</v>
      </c>
      <c r="J113" s="53" t="s">
        <v>406</v>
      </c>
      <c r="K113" s="52">
        <v>-704</v>
      </c>
      <c r="L113" s="52" t="s">
        <v>335</v>
      </c>
      <c r="M113" s="53" t="s">
        <v>132</v>
      </c>
      <c r="N113" s="53"/>
      <c r="O113" s="54" t="s">
        <v>356</v>
      </c>
      <c r="P113" s="55" t="s">
        <v>407</v>
      </c>
    </row>
    <row r="114" spans="1:16" ht="12.75" customHeight="1" thickBot="1" x14ac:dyDescent="0.25">
      <c r="A114" s="43" t="str">
        <f t="shared" si="18"/>
        <v>VSB 43 </v>
      </c>
      <c r="B114" s="5" t="str">
        <f t="shared" si="19"/>
        <v>I</v>
      </c>
      <c r="C114" s="43">
        <f t="shared" si="20"/>
        <v>53063.078999999998</v>
      </c>
      <c r="D114" s="18" t="str">
        <f t="shared" si="21"/>
        <v>vis</v>
      </c>
      <c r="E114" s="51">
        <f>VLOOKUP(C114,Active!C$21:E$966,3,FALSE)</f>
        <v>22888.00832379892</v>
      </c>
      <c r="F114" s="5" t="s">
        <v>46</v>
      </c>
      <c r="G114" s="18" t="str">
        <f t="shared" si="22"/>
        <v>53063.079</v>
      </c>
      <c r="H114" s="43">
        <f t="shared" si="23"/>
        <v>-697</v>
      </c>
      <c r="I114" s="52" t="s">
        <v>408</v>
      </c>
      <c r="J114" s="53" t="s">
        <v>409</v>
      </c>
      <c r="K114" s="52">
        <v>-697</v>
      </c>
      <c r="L114" s="52" t="s">
        <v>410</v>
      </c>
      <c r="M114" s="53" t="s">
        <v>132</v>
      </c>
      <c r="N114" s="53"/>
      <c r="O114" s="54" t="s">
        <v>374</v>
      </c>
      <c r="P114" s="55" t="s">
        <v>396</v>
      </c>
    </row>
    <row r="115" spans="1:16" ht="12.75" customHeight="1" thickBot="1" x14ac:dyDescent="0.25">
      <c r="A115" s="43" t="str">
        <f t="shared" si="18"/>
        <v>VSB 43 </v>
      </c>
      <c r="B115" s="5" t="str">
        <f t="shared" si="19"/>
        <v>I</v>
      </c>
      <c r="C115" s="43">
        <f t="shared" si="20"/>
        <v>53072.921999999999</v>
      </c>
      <c r="D115" s="18" t="str">
        <f t="shared" si="21"/>
        <v>vis</v>
      </c>
      <c r="E115" s="51">
        <f>VLOOKUP(C115,Active!C$21:E$966,3,FALSE)</f>
        <v>22897.005419555055</v>
      </c>
      <c r="F115" s="5" t="s">
        <v>46</v>
      </c>
      <c r="G115" s="18" t="str">
        <f t="shared" si="22"/>
        <v>53072.922</v>
      </c>
      <c r="H115" s="43">
        <f t="shared" si="23"/>
        <v>-688</v>
      </c>
      <c r="I115" s="52" t="s">
        <v>411</v>
      </c>
      <c r="J115" s="53" t="s">
        <v>412</v>
      </c>
      <c r="K115" s="52">
        <v>-688</v>
      </c>
      <c r="L115" s="52" t="s">
        <v>166</v>
      </c>
      <c r="M115" s="53" t="s">
        <v>132</v>
      </c>
      <c r="N115" s="53"/>
      <c r="O115" s="54" t="s">
        <v>374</v>
      </c>
      <c r="P115" s="55" t="s">
        <v>396</v>
      </c>
    </row>
    <row r="116" spans="1:16" ht="12.75" customHeight="1" thickBot="1" x14ac:dyDescent="0.25">
      <c r="A116" s="43" t="str">
        <f t="shared" si="18"/>
        <v>VSB 43 </v>
      </c>
      <c r="B116" s="5" t="str">
        <f t="shared" si="19"/>
        <v>I</v>
      </c>
      <c r="C116" s="43">
        <f t="shared" si="20"/>
        <v>53074.016000000003</v>
      </c>
      <c r="D116" s="18" t="str">
        <f t="shared" si="21"/>
        <v>vis</v>
      </c>
      <c r="E116" s="51">
        <f>VLOOKUP(C116,Active!C$21:E$966,3,FALSE)</f>
        <v>22898.005401548071</v>
      </c>
      <c r="F116" s="5" t="s">
        <v>46</v>
      </c>
      <c r="G116" s="18" t="str">
        <f t="shared" si="22"/>
        <v>53074.016</v>
      </c>
      <c r="H116" s="43">
        <f t="shared" si="23"/>
        <v>-687</v>
      </c>
      <c r="I116" s="52" t="s">
        <v>413</v>
      </c>
      <c r="J116" s="53" t="s">
        <v>414</v>
      </c>
      <c r="K116" s="52">
        <v>-687</v>
      </c>
      <c r="L116" s="52" t="s">
        <v>166</v>
      </c>
      <c r="M116" s="53" t="s">
        <v>132</v>
      </c>
      <c r="N116" s="53"/>
      <c r="O116" s="54" t="s">
        <v>374</v>
      </c>
      <c r="P116" s="55" t="s">
        <v>396</v>
      </c>
    </row>
    <row r="117" spans="1:16" ht="12.75" customHeight="1" thickBot="1" x14ac:dyDescent="0.25">
      <c r="A117" s="43" t="str">
        <f t="shared" si="18"/>
        <v>VSB 43 </v>
      </c>
      <c r="B117" s="5" t="str">
        <f t="shared" si="19"/>
        <v>I</v>
      </c>
      <c r="C117" s="43">
        <f t="shared" si="20"/>
        <v>53119.964999999997</v>
      </c>
      <c r="D117" s="18" t="str">
        <f t="shared" si="21"/>
        <v>vis</v>
      </c>
      <c r="E117" s="51">
        <f>VLOOKUP(C117,Active!C$21:E$966,3,FALSE)</f>
        <v>22940.005559314879</v>
      </c>
      <c r="F117" s="5" t="s">
        <v>46</v>
      </c>
      <c r="G117" s="18" t="str">
        <f t="shared" si="22"/>
        <v>53119.965</v>
      </c>
      <c r="H117" s="43">
        <f t="shared" si="23"/>
        <v>-645</v>
      </c>
      <c r="I117" s="52" t="s">
        <v>415</v>
      </c>
      <c r="J117" s="53" t="s">
        <v>416</v>
      </c>
      <c r="K117" s="52">
        <v>-645</v>
      </c>
      <c r="L117" s="52" t="s">
        <v>166</v>
      </c>
      <c r="M117" s="53" t="s">
        <v>132</v>
      </c>
      <c r="N117" s="53"/>
      <c r="O117" s="54" t="s">
        <v>374</v>
      </c>
      <c r="P117" s="55" t="s">
        <v>396</v>
      </c>
    </row>
    <row r="118" spans="1:16" ht="12.75" customHeight="1" thickBot="1" x14ac:dyDescent="0.25">
      <c r="A118" s="43" t="str">
        <f t="shared" si="18"/>
        <v>VSB 43 </v>
      </c>
      <c r="B118" s="5" t="str">
        <f t="shared" si="19"/>
        <v>I</v>
      </c>
      <c r="C118" s="43">
        <f t="shared" si="20"/>
        <v>53332.214</v>
      </c>
      <c r="D118" s="18" t="str">
        <f t="shared" si="21"/>
        <v>vis</v>
      </c>
      <c r="E118" s="51">
        <f>VLOOKUP(C118,Active!C$21:E$966,3,FALSE)</f>
        <v>23134.013948743333</v>
      </c>
      <c r="F118" s="5" t="s">
        <v>46</v>
      </c>
      <c r="G118" s="18" t="str">
        <f t="shared" si="22"/>
        <v>53332.214</v>
      </c>
      <c r="H118" s="43">
        <f t="shared" si="23"/>
        <v>-451</v>
      </c>
      <c r="I118" s="52" t="s">
        <v>417</v>
      </c>
      <c r="J118" s="53" t="s">
        <v>418</v>
      </c>
      <c r="K118" s="52">
        <v>-451</v>
      </c>
      <c r="L118" s="52" t="s">
        <v>343</v>
      </c>
      <c r="M118" s="53" t="s">
        <v>132</v>
      </c>
      <c r="N118" s="53"/>
      <c r="O118" s="54" t="s">
        <v>374</v>
      </c>
      <c r="P118" s="55" t="s">
        <v>396</v>
      </c>
    </row>
    <row r="119" spans="1:16" ht="12.75" customHeight="1" thickBot="1" x14ac:dyDescent="0.25">
      <c r="A119" s="43" t="str">
        <f t="shared" si="18"/>
        <v>VSB 43 </v>
      </c>
      <c r="B119" s="5" t="str">
        <f t="shared" si="19"/>
        <v>I</v>
      </c>
      <c r="C119" s="43">
        <f t="shared" si="20"/>
        <v>53354.108</v>
      </c>
      <c r="D119" s="18" t="str">
        <f t="shared" si="21"/>
        <v>vis</v>
      </c>
      <c r="E119" s="51">
        <f>VLOOKUP(C119,Active!C$21:E$966,3,FALSE)</f>
        <v>23154.026385448084</v>
      </c>
      <c r="F119" s="5" t="s">
        <v>46</v>
      </c>
      <c r="G119" s="18" t="str">
        <f t="shared" si="22"/>
        <v>53354.108</v>
      </c>
      <c r="H119" s="43">
        <f t="shared" si="23"/>
        <v>-431</v>
      </c>
      <c r="I119" s="52" t="s">
        <v>419</v>
      </c>
      <c r="J119" s="53" t="s">
        <v>420</v>
      </c>
      <c r="K119" s="52">
        <v>-431</v>
      </c>
      <c r="L119" s="52" t="s">
        <v>227</v>
      </c>
      <c r="M119" s="53" t="s">
        <v>132</v>
      </c>
      <c r="N119" s="53"/>
      <c r="O119" s="54" t="s">
        <v>421</v>
      </c>
      <c r="P119" s="55" t="s">
        <v>396</v>
      </c>
    </row>
    <row r="120" spans="1:16" ht="12.75" customHeight="1" thickBot="1" x14ac:dyDescent="0.25">
      <c r="A120" s="43" t="str">
        <f t="shared" si="18"/>
        <v>VSB 43 </v>
      </c>
      <c r="B120" s="5" t="str">
        <f t="shared" si="19"/>
        <v>I</v>
      </c>
      <c r="C120" s="43">
        <f t="shared" si="20"/>
        <v>53355.184300000001</v>
      </c>
      <c r="D120" s="18" t="str">
        <f t="shared" si="21"/>
        <v>vis</v>
      </c>
      <c r="E120" s="51">
        <f>VLOOKUP(C120,Active!C$21:E$966,3,FALSE)</f>
        <v>23155.010188573386</v>
      </c>
      <c r="F120" s="5" t="s">
        <v>46</v>
      </c>
      <c r="G120" s="18" t="str">
        <f t="shared" si="22"/>
        <v>53355.1843</v>
      </c>
      <c r="H120" s="43">
        <f t="shared" si="23"/>
        <v>-430</v>
      </c>
      <c r="I120" s="52" t="s">
        <v>422</v>
      </c>
      <c r="J120" s="53" t="s">
        <v>423</v>
      </c>
      <c r="K120" s="52">
        <v>-430</v>
      </c>
      <c r="L120" s="52" t="s">
        <v>424</v>
      </c>
      <c r="M120" s="53" t="s">
        <v>183</v>
      </c>
      <c r="N120" s="53" t="s">
        <v>184</v>
      </c>
      <c r="O120" s="54" t="s">
        <v>425</v>
      </c>
      <c r="P120" s="55" t="s">
        <v>396</v>
      </c>
    </row>
    <row r="121" spans="1:16" ht="12.75" customHeight="1" thickBot="1" x14ac:dyDescent="0.25">
      <c r="A121" s="43" t="str">
        <f t="shared" si="18"/>
        <v>VSB 44 </v>
      </c>
      <c r="B121" s="5" t="str">
        <f t="shared" si="19"/>
        <v>I</v>
      </c>
      <c r="C121" s="43">
        <f t="shared" si="20"/>
        <v>53413.163</v>
      </c>
      <c r="D121" s="18" t="str">
        <f t="shared" si="21"/>
        <v>vis</v>
      </c>
      <c r="E121" s="51">
        <f>VLOOKUP(C121,Active!C$21:E$966,3,FALSE)</f>
        <v>23208.006217803937</v>
      </c>
      <c r="F121" s="5" t="s">
        <v>46</v>
      </c>
      <c r="G121" s="18" t="str">
        <f t="shared" si="22"/>
        <v>53413.163</v>
      </c>
      <c r="H121" s="43">
        <f t="shared" si="23"/>
        <v>-377</v>
      </c>
      <c r="I121" s="52" t="s">
        <v>447</v>
      </c>
      <c r="J121" s="53" t="s">
        <v>448</v>
      </c>
      <c r="K121" s="52" t="s">
        <v>449</v>
      </c>
      <c r="L121" s="52" t="s">
        <v>157</v>
      </c>
      <c r="M121" s="53" t="s">
        <v>132</v>
      </c>
      <c r="N121" s="53"/>
      <c r="O121" s="54" t="s">
        <v>374</v>
      </c>
      <c r="P121" s="55" t="s">
        <v>450</v>
      </c>
    </row>
    <row r="122" spans="1:16" ht="12.75" customHeight="1" thickBot="1" x14ac:dyDescent="0.25">
      <c r="A122" s="43" t="str">
        <f t="shared" si="18"/>
        <v> AOEB 12 </v>
      </c>
      <c r="B122" s="5" t="str">
        <f t="shared" si="19"/>
        <v>II</v>
      </c>
      <c r="C122" s="43">
        <f t="shared" si="20"/>
        <v>53447.63</v>
      </c>
      <c r="D122" s="18" t="str">
        <f t="shared" si="21"/>
        <v>vis</v>
      </c>
      <c r="E122" s="51">
        <f>VLOOKUP(C122,Active!C$21:E$966,3,FALSE)</f>
        <v>23239.511134945737</v>
      </c>
      <c r="F122" s="5" t="s">
        <v>46</v>
      </c>
      <c r="G122" s="18" t="str">
        <f t="shared" si="22"/>
        <v>53447.630</v>
      </c>
      <c r="H122" s="43">
        <f t="shared" si="23"/>
        <v>-345.5</v>
      </c>
      <c r="I122" s="52" t="s">
        <v>451</v>
      </c>
      <c r="J122" s="53" t="s">
        <v>452</v>
      </c>
      <c r="K122" s="52" t="s">
        <v>453</v>
      </c>
      <c r="L122" s="52" t="s">
        <v>365</v>
      </c>
      <c r="M122" s="53" t="s">
        <v>330</v>
      </c>
      <c r="N122" s="53" t="s">
        <v>331</v>
      </c>
      <c r="O122" s="54" t="s">
        <v>260</v>
      </c>
      <c r="P122" s="54" t="s">
        <v>454</v>
      </c>
    </row>
    <row r="123" spans="1:16" ht="12.75" customHeight="1" thickBot="1" x14ac:dyDescent="0.25">
      <c r="A123" s="43" t="str">
        <f t="shared" si="18"/>
        <v>VSB 45 </v>
      </c>
      <c r="B123" s="5" t="str">
        <f t="shared" si="19"/>
        <v>I</v>
      </c>
      <c r="C123" s="43">
        <f t="shared" si="20"/>
        <v>53739.190699999999</v>
      </c>
      <c r="D123" s="18" t="str">
        <f t="shared" si="21"/>
        <v>vis</v>
      </c>
      <c r="E123" s="51">
        <f>VLOOKUP(C123,Active!C$21:E$966,3,FALSE)</f>
        <v>23506.015202468472</v>
      </c>
      <c r="F123" s="5" t="s">
        <v>46</v>
      </c>
      <c r="G123" s="18" t="str">
        <f t="shared" si="22"/>
        <v>53739.1907</v>
      </c>
      <c r="H123" s="43">
        <f t="shared" si="23"/>
        <v>-79</v>
      </c>
      <c r="I123" s="52" t="s">
        <v>455</v>
      </c>
      <c r="J123" s="53" t="s">
        <v>456</v>
      </c>
      <c r="K123" s="52" t="s">
        <v>457</v>
      </c>
      <c r="L123" s="52" t="s">
        <v>384</v>
      </c>
      <c r="M123" s="53" t="s">
        <v>183</v>
      </c>
      <c r="N123" s="53" t="s">
        <v>184</v>
      </c>
      <c r="O123" s="54" t="s">
        <v>458</v>
      </c>
      <c r="P123" s="55" t="s">
        <v>459</v>
      </c>
    </row>
    <row r="124" spans="1:16" ht="12.75" customHeight="1" thickBot="1" x14ac:dyDescent="0.25">
      <c r="A124" s="43" t="str">
        <f t="shared" si="18"/>
        <v>VSB 45 </v>
      </c>
      <c r="B124" s="5" t="str">
        <f t="shared" si="19"/>
        <v>I</v>
      </c>
      <c r="C124" s="43">
        <f t="shared" si="20"/>
        <v>53817.9519</v>
      </c>
      <c r="D124" s="18" t="str">
        <f t="shared" si="21"/>
        <v>vis</v>
      </c>
      <c r="E124" s="51">
        <f>VLOOKUP(C124,Active!C$21:E$966,3,FALSE)</f>
        <v>23578.007690355116</v>
      </c>
      <c r="F124" s="5" t="s">
        <v>46</v>
      </c>
      <c r="G124" s="18" t="str">
        <f t="shared" si="22"/>
        <v>53817.9519</v>
      </c>
      <c r="H124" s="43">
        <f t="shared" si="23"/>
        <v>-7</v>
      </c>
      <c r="I124" s="52" t="s">
        <v>460</v>
      </c>
      <c r="J124" s="53" t="s">
        <v>461</v>
      </c>
      <c r="K124" s="52" t="s">
        <v>462</v>
      </c>
      <c r="L124" s="52" t="s">
        <v>463</v>
      </c>
      <c r="M124" s="53" t="s">
        <v>183</v>
      </c>
      <c r="N124" s="53" t="s">
        <v>184</v>
      </c>
      <c r="O124" s="54" t="s">
        <v>458</v>
      </c>
      <c r="P124" s="55" t="s">
        <v>459</v>
      </c>
    </row>
    <row r="125" spans="1:16" ht="12.75" customHeight="1" thickBot="1" x14ac:dyDescent="0.25">
      <c r="A125" s="43" t="str">
        <f t="shared" si="18"/>
        <v>VSB 45 </v>
      </c>
      <c r="B125" s="5" t="str">
        <f t="shared" si="19"/>
        <v>I</v>
      </c>
      <c r="C125" s="43">
        <f t="shared" si="20"/>
        <v>54088.18</v>
      </c>
      <c r="D125" s="18" t="str">
        <f t="shared" si="21"/>
        <v>vis</v>
      </c>
      <c r="E125" s="51">
        <f>VLOOKUP(C125,Active!C$21:E$966,3,FALSE)</f>
        <v>23825.012474638253</v>
      </c>
      <c r="F125" s="5" t="s">
        <v>46</v>
      </c>
      <c r="G125" s="18" t="str">
        <f t="shared" si="22"/>
        <v>54088.180</v>
      </c>
      <c r="H125" s="43">
        <f t="shared" si="23"/>
        <v>240</v>
      </c>
      <c r="I125" s="52" t="s">
        <v>464</v>
      </c>
      <c r="J125" s="53" t="s">
        <v>465</v>
      </c>
      <c r="K125" s="52" t="s">
        <v>466</v>
      </c>
      <c r="L125" s="52" t="s">
        <v>189</v>
      </c>
      <c r="M125" s="53" t="s">
        <v>132</v>
      </c>
      <c r="N125" s="53"/>
      <c r="O125" s="54" t="s">
        <v>458</v>
      </c>
      <c r="P125" s="55" t="s">
        <v>459</v>
      </c>
    </row>
    <row r="126" spans="1:16" ht="12.75" customHeight="1" thickBot="1" x14ac:dyDescent="0.25">
      <c r="A126" s="43" t="str">
        <f t="shared" si="18"/>
        <v>VSB 45 </v>
      </c>
      <c r="B126" s="5" t="str">
        <f t="shared" si="19"/>
        <v>I</v>
      </c>
      <c r="C126" s="43">
        <f t="shared" si="20"/>
        <v>54099.118999999999</v>
      </c>
      <c r="D126" s="18" t="str">
        <f t="shared" si="21"/>
        <v>vis</v>
      </c>
      <c r="E126" s="51">
        <f>VLOOKUP(C126,Active!C$21:E$966,3,FALSE)</f>
        <v>23835.011380508044</v>
      </c>
      <c r="F126" s="5" t="s">
        <v>46</v>
      </c>
      <c r="G126" s="18" t="str">
        <f t="shared" si="22"/>
        <v>54099.119</v>
      </c>
      <c r="H126" s="43">
        <f t="shared" si="23"/>
        <v>250</v>
      </c>
      <c r="I126" s="52" t="s">
        <v>467</v>
      </c>
      <c r="J126" s="53" t="s">
        <v>468</v>
      </c>
      <c r="K126" s="52" t="s">
        <v>469</v>
      </c>
      <c r="L126" s="52" t="s">
        <v>365</v>
      </c>
      <c r="M126" s="53" t="s">
        <v>132</v>
      </c>
      <c r="N126" s="53"/>
      <c r="O126" s="54" t="s">
        <v>458</v>
      </c>
      <c r="P126" s="55" t="s">
        <v>459</v>
      </c>
    </row>
    <row r="127" spans="1:16" ht="12.75" customHeight="1" thickBot="1" x14ac:dyDescent="0.25">
      <c r="A127" s="43" t="str">
        <f t="shared" si="18"/>
        <v>VSB 46 </v>
      </c>
      <c r="B127" s="5" t="str">
        <f t="shared" si="19"/>
        <v>I</v>
      </c>
      <c r="C127" s="43">
        <f t="shared" si="20"/>
        <v>54111.146000000001</v>
      </c>
      <c r="D127" s="18" t="str">
        <f t="shared" si="21"/>
        <v>vis</v>
      </c>
      <c r="E127" s="51">
        <f>VLOOKUP(C127,Active!C$21:E$966,3,FALSE)</f>
        <v>23846.004784008917</v>
      </c>
      <c r="F127" s="5" t="s">
        <v>46</v>
      </c>
      <c r="G127" s="18" t="str">
        <f t="shared" si="22"/>
        <v>54111.146</v>
      </c>
      <c r="H127" s="43">
        <f t="shared" si="23"/>
        <v>261</v>
      </c>
      <c r="I127" s="52" t="s">
        <v>470</v>
      </c>
      <c r="J127" s="53" t="s">
        <v>471</v>
      </c>
      <c r="K127" s="52" t="s">
        <v>472</v>
      </c>
      <c r="L127" s="52" t="s">
        <v>236</v>
      </c>
      <c r="M127" s="53" t="s">
        <v>132</v>
      </c>
      <c r="N127" s="53"/>
      <c r="O127" s="54" t="s">
        <v>374</v>
      </c>
      <c r="P127" s="55" t="s">
        <v>473</v>
      </c>
    </row>
    <row r="128" spans="1:16" ht="12.75" customHeight="1" thickBot="1" x14ac:dyDescent="0.25">
      <c r="A128" s="43" t="str">
        <f t="shared" si="18"/>
        <v> AOEB 12 </v>
      </c>
      <c r="B128" s="5" t="str">
        <f t="shared" si="19"/>
        <v>I</v>
      </c>
      <c r="C128" s="43">
        <f t="shared" si="20"/>
        <v>54140.693800000001</v>
      </c>
      <c r="D128" s="18" t="str">
        <f t="shared" si="21"/>
        <v>vis</v>
      </c>
      <c r="E128" s="51">
        <f>VLOOKUP(C128,Active!C$21:E$966,3,FALSE)</f>
        <v>23873.013255611393</v>
      </c>
      <c r="F128" s="5" t="s">
        <v>46</v>
      </c>
      <c r="G128" s="18" t="str">
        <f t="shared" si="22"/>
        <v>54140.6938</v>
      </c>
      <c r="H128" s="43">
        <f t="shared" si="23"/>
        <v>288</v>
      </c>
      <c r="I128" s="52" t="s">
        <v>481</v>
      </c>
      <c r="J128" s="53" t="s">
        <v>482</v>
      </c>
      <c r="K128" s="52" t="s">
        <v>483</v>
      </c>
      <c r="L128" s="52" t="s">
        <v>484</v>
      </c>
      <c r="M128" s="53" t="s">
        <v>330</v>
      </c>
      <c r="N128" s="53" t="s">
        <v>331</v>
      </c>
      <c r="O128" s="54" t="s">
        <v>485</v>
      </c>
      <c r="P128" s="54" t="s">
        <v>454</v>
      </c>
    </row>
    <row r="129" spans="1:16" ht="12.75" customHeight="1" thickBot="1" x14ac:dyDescent="0.25">
      <c r="A129" s="43" t="str">
        <f t="shared" si="18"/>
        <v> AOEB 12 </v>
      </c>
      <c r="B129" s="5" t="str">
        <f t="shared" si="19"/>
        <v>I</v>
      </c>
      <c r="C129" s="43">
        <f t="shared" si="20"/>
        <v>54176.796399999999</v>
      </c>
      <c r="D129" s="18" t="str">
        <f t="shared" si="21"/>
        <v>vis</v>
      </c>
      <c r="E129" s="51">
        <f>VLOOKUP(C129,Active!C$21:E$966,3,FALSE)</f>
        <v>23906.013209816971</v>
      </c>
      <c r="F129" s="5" t="s">
        <v>46</v>
      </c>
      <c r="G129" s="18" t="str">
        <f t="shared" si="22"/>
        <v>54176.7964</v>
      </c>
      <c r="H129" s="43">
        <f t="shared" si="23"/>
        <v>321</v>
      </c>
      <c r="I129" s="52" t="s">
        <v>498</v>
      </c>
      <c r="J129" s="53" t="s">
        <v>499</v>
      </c>
      <c r="K129" s="52" t="s">
        <v>500</v>
      </c>
      <c r="L129" s="52" t="s">
        <v>501</v>
      </c>
      <c r="M129" s="53" t="s">
        <v>330</v>
      </c>
      <c r="N129" s="53" t="s">
        <v>331</v>
      </c>
      <c r="O129" s="54" t="s">
        <v>502</v>
      </c>
      <c r="P129" s="54" t="s">
        <v>454</v>
      </c>
    </row>
    <row r="130" spans="1:16" ht="12.75" customHeight="1" thickBot="1" x14ac:dyDescent="0.25">
      <c r="A130" s="43" t="str">
        <f t="shared" si="18"/>
        <v>VSB 46 </v>
      </c>
      <c r="B130" s="5" t="str">
        <f t="shared" si="19"/>
        <v>I</v>
      </c>
      <c r="C130" s="43">
        <f t="shared" si="20"/>
        <v>54438.256000000001</v>
      </c>
      <c r="D130" s="18" t="str">
        <f t="shared" si="21"/>
        <v>vis</v>
      </c>
      <c r="E130" s="51">
        <f>VLOOKUP(C130,Active!C$21:E$966,3,FALSE)</f>
        <v>24145.003056160687</v>
      </c>
      <c r="F130" s="5" t="s">
        <v>46</v>
      </c>
      <c r="G130" s="18" t="str">
        <f t="shared" si="22"/>
        <v>54438.256</v>
      </c>
      <c r="H130" s="43">
        <f t="shared" si="23"/>
        <v>560</v>
      </c>
      <c r="I130" s="52" t="s">
        <v>503</v>
      </c>
      <c r="J130" s="53" t="s">
        <v>504</v>
      </c>
      <c r="K130" s="52" t="s">
        <v>505</v>
      </c>
      <c r="L130" s="52" t="s">
        <v>506</v>
      </c>
      <c r="M130" s="53" t="s">
        <v>132</v>
      </c>
      <c r="N130" s="53"/>
      <c r="O130" s="54" t="s">
        <v>374</v>
      </c>
      <c r="P130" s="55" t="s">
        <v>473</v>
      </c>
    </row>
    <row r="131" spans="1:16" ht="12.75" customHeight="1" thickBot="1" x14ac:dyDescent="0.25">
      <c r="A131" s="43" t="str">
        <f t="shared" si="18"/>
        <v>VSB 46 </v>
      </c>
      <c r="B131" s="5" t="str">
        <f t="shared" si="19"/>
        <v>I</v>
      </c>
      <c r="C131" s="43">
        <f t="shared" si="20"/>
        <v>54448.108999999997</v>
      </c>
      <c r="D131" s="18" t="str">
        <f t="shared" si="21"/>
        <v>vis</v>
      </c>
      <c r="E131" s="51">
        <f>VLOOKUP(C131,Active!C$21:E$966,3,FALSE)</f>
        <v>24154.009292520048</v>
      </c>
      <c r="F131" s="5" t="s">
        <v>46</v>
      </c>
      <c r="G131" s="18" t="str">
        <f t="shared" si="22"/>
        <v>54448.109</v>
      </c>
      <c r="H131" s="43">
        <f t="shared" si="23"/>
        <v>569</v>
      </c>
      <c r="I131" s="52" t="s">
        <v>507</v>
      </c>
      <c r="J131" s="53" t="s">
        <v>508</v>
      </c>
      <c r="K131" s="52" t="s">
        <v>509</v>
      </c>
      <c r="L131" s="52" t="s">
        <v>410</v>
      </c>
      <c r="M131" s="53" t="s">
        <v>132</v>
      </c>
      <c r="N131" s="53"/>
      <c r="O131" s="54" t="s">
        <v>374</v>
      </c>
      <c r="P131" s="55" t="s">
        <v>473</v>
      </c>
    </row>
    <row r="132" spans="1:16" ht="12.75" customHeight="1" thickBot="1" x14ac:dyDescent="0.25">
      <c r="A132" s="43" t="str">
        <f t="shared" si="18"/>
        <v>VSB 46 </v>
      </c>
      <c r="B132" s="5" t="str">
        <f t="shared" si="19"/>
        <v>I</v>
      </c>
      <c r="C132" s="43">
        <f t="shared" si="20"/>
        <v>54449.188999999998</v>
      </c>
      <c r="D132" s="18" t="str">
        <f t="shared" si="21"/>
        <v>vis</v>
      </c>
      <c r="E132" s="51">
        <f>VLOOKUP(C132,Active!C$21:E$966,3,FALSE)</f>
        <v>24154.996477668545</v>
      </c>
      <c r="F132" s="5" t="s">
        <v>46</v>
      </c>
      <c r="G132" s="18" t="str">
        <f t="shared" si="22"/>
        <v>54449.189</v>
      </c>
      <c r="H132" s="43">
        <f t="shared" si="23"/>
        <v>570</v>
      </c>
      <c r="I132" s="52" t="s">
        <v>510</v>
      </c>
      <c r="J132" s="53" t="s">
        <v>511</v>
      </c>
      <c r="K132" s="52" t="s">
        <v>512</v>
      </c>
      <c r="L132" s="52" t="s">
        <v>513</v>
      </c>
      <c r="M132" s="53" t="s">
        <v>132</v>
      </c>
      <c r="N132" s="53"/>
      <c r="O132" s="54" t="s">
        <v>374</v>
      </c>
      <c r="P132" s="55" t="s">
        <v>473</v>
      </c>
    </row>
    <row r="133" spans="1:16" ht="12.75" customHeight="1" thickBot="1" x14ac:dyDescent="0.25">
      <c r="A133" s="43" t="str">
        <f t="shared" si="18"/>
        <v>VSB 48 </v>
      </c>
      <c r="B133" s="5" t="str">
        <f t="shared" si="19"/>
        <v>I</v>
      </c>
      <c r="C133" s="43">
        <f t="shared" si="20"/>
        <v>54799.298000000003</v>
      </c>
      <c r="D133" s="18" t="str">
        <f t="shared" si="21"/>
        <v>vis</v>
      </c>
      <c r="E133" s="51">
        <f>VLOOKUP(C133,Active!C$21:E$966,3,FALSE)</f>
        <v>24475.017223181632</v>
      </c>
      <c r="F133" s="5" t="s">
        <v>46</v>
      </c>
      <c r="G133" s="18" t="str">
        <f t="shared" si="22"/>
        <v>54799.298</v>
      </c>
      <c r="H133" s="43">
        <f t="shared" si="23"/>
        <v>890</v>
      </c>
      <c r="I133" s="52" t="s">
        <v>514</v>
      </c>
      <c r="J133" s="53" t="s">
        <v>515</v>
      </c>
      <c r="K133" s="52" t="s">
        <v>516</v>
      </c>
      <c r="L133" s="52" t="s">
        <v>240</v>
      </c>
      <c r="M133" s="53" t="s">
        <v>132</v>
      </c>
      <c r="N133" s="53"/>
      <c r="O133" s="54" t="s">
        <v>374</v>
      </c>
      <c r="P133" s="55" t="s">
        <v>517</v>
      </c>
    </row>
    <row r="134" spans="1:16" ht="12.75" customHeight="1" thickBot="1" x14ac:dyDescent="0.25">
      <c r="A134" s="43" t="str">
        <f t="shared" si="18"/>
        <v>VSB 48 </v>
      </c>
      <c r="B134" s="5" t="str">
        <f t="shared" si="19"/>
        <v>II</v>
      </c>
      <c r="C134" s="43">
        <f t="shared" si="20"/>
        <v>54804.199800000002</v>
      </c>
      <c r="D134" s="18" t="str">
        <f t="shared" si="21"/>
        <v>vis</v>
      </c>
      <c r="E134" s="51">
        <f>VLOOKUP(C134,Active!C$21:E$966,3,FALSE)</f>
        <v>24479.49776407134</v>
      </c>
      <c r="F134" s="5" t="s">
        <v>46</v>
      </c>
      <c r="G134" s="18" t="str">
        <f t="shared" si="22"/>
        <v>54804.1998</v>
      </c>
      <c r="H134" s="43">
        <f t="shared" si="23"/>
        <v>894.5</v>
      </c>
      <c r="I134" s="52" t="s">
        <v>518</v>
      </c>
      <c r="J134" s="53" t="s">
        <v>519</v>
      </c>
      <c r="K134" s="52" t="s">
        <v>520</v>
      </c>
      <c r="L134" s="52" t="s">
        <v>521</v>
      </c>
      <c r="M134" s="53" t="s">
        <v>330</v>
      </c>
      <c r="N134" s="53" t="s">
        <v>522</v>
      </c>
      <c r="O134" s="54" t="s">
        <v>361</v>
      </c>
      <c r="P134" s="55" t="s">
        <v>517</v>
      </c>
    </row>
    <row r="135" spans="1:16" ht="12.75" customHeight="1" thickBot="1" x14ac:dyDescent="0.25">
      <c r="A135" s="43" t="str">
        <f t="shared" si="18"/>
        <v>VSB 48 </v>
      </c>
      <c r="B135" s="5" t="str">
        <f t="shared" si="19"/>
        <v>II</v>
      </c>
      <c r="C135" s="43">
        <f t="shared" si="20"/>
        <v>54816.205000000002</v>
      </c>
      <c r="D135" s="18" t="str">
        <f t="shared" si="21"/>
        <v>vis</v>
      </c>
      <c r="E135" s="51">
        <f>VLOOKUP(C135,Active!C$21:E$966,3,FALSE)</f>
        <v>24490.471241057177</v>
      </c>
      <c r="F135" s="5" t="s">
        <v>46</v>
      </c>
      <c r="G135" s="18" t="str">
        <f t="shared" si="22"/>
        <v>54816.205</v>
      </c>
      <c r="H135" s="43">
        <f t="shared" si="23"/>
        <v>905.5</v>
      </c>
      <c r="I135" s="52" t="s">
        <v>523</v>
      </c>
      <c r="J135" s="53" t="s">
        <v>524</v>
      </c>
      <c r="K135" s="52" t="s">
        <v>525</v>
      </c>
      <c r="L135" s="52" t="s">
        <v>104</v>
      </c>
      <c r="M135" s="53" t="s">
        <v>132</v>
      </c>
      <c r="N135" s="53"/>
      <c r="O135" s="54" t="s">
        <v>374</v>
      </c>
      <c r="P135" s="55" t="s">
        <v>517</v>
      </c>
    </row>
    <row r="136" spans="1:16" ht="12.75" customHeight="1" thickBot="1" x14ac:dyDescent="0.25">
      <c r="A136" s="43" t="str">
        <f t="shared" si="18"/>
        <v>VSB 48 </v>
      </c>
      <c r="B136" s="5" t="str">
        <f t="shared" si="19"/>
        <v>II</v>
      </c>
      <c r="C136" s="43">
        <f t="shared" si="20"/>
        <v>54827.156000000003</v>
      </c>
      <c r="D136" s="18" t="str">
        <f t="shared" si="21"/>
        <v>vis</v>
      </c>
      <c r="E136" s="51">
        <f>VLOOKUP(C136,Active!C$21:E$966,3,FALSE)</f>
        <v>24500.481115650844</v>
      </c>
      <c r="F136" s="5" t="s">
        <v>46</v>
      </c>
      <c r="G136" s="18" t="str">
        <f t="shared" si="22"/>
        <v>54827.156</v>
      </c>
      <c r="H136" s="43">
        <f t="shared" si="23"/>
        <v>915.5</v>
      </c>
      <c r="I136" s="52" t="s">
        <v>526</v>
      </c>
      <c r="J136" s="53" t="s">
        <v>527</v>
      </c>
      <c r="K136" s="52" t="s">
        <v>528</v>
      </c>
      <c r="L136" s="52" t="s">
        <v>529</v>
      </c>
      <c r="M136" s="53" t="s">
        <v>132</v>
      </c>
      <c r="N136" s="53"/>
      <c r="O136" s="54" t="s">
        <v>374</v>
      </c>
      <c r="P136" s="55" t="s">
        <v>517</v>
      </c>
    </row>
    <row r="137" spans="1:16" ht="12.75" customHeight="1" thickBot="1" x14ac:dyDescent="0.25">
      <c r="A137" s="43" t="str">
        <f t="shared" si="18"/>
        <v>VSB 50 </v>
      </c>
      <c r="B137" s="5" t="str">
        <f t="shared" si="19"/>
        <v>I</v>
      </c>
      <c r="C137" s="43">
        <f t="shared" si="20"/>
        <v>55171.258000000002</v>
      </c>
      <c r="D137" s="18" t="str">
        <f t="shared" si="21"/>
        <v>vis</v>
      </c>
      <c r="E137" s="51">
        <f>VLOOKUP(C137,Active!C$21:E$966,3,FALSE)</f>
        <v>24815.01110080559</v>
      </c>
      <c r="F137" s="5" t="s">
        <v>46</v>
      </c>
      <c r="G137" s="18" t="str">
        <f t="shared" si="22"/>
        <v>55171.258</v>
      </c>
      <c r="H137" s="43">
        <f t="shared" si="23"/>
        <v>1230</v>
      </c>
      <c r="I137" s="52" t="s">
        <v>536</v>
      </c>
      <c r="J137" s="53" t="s">
        <v>537</v>
      </c>
      <c r="K137" s="52" t="s">
        <v>538</v>
      </c>
      <c r="L137" s="52" t="s">
        <v>335</v>
      </c>
      <c r="M137" s="53" t="s">
        <v>132</v>
      </c>
      <c r="N137" s="53"/>
      <c r="O137" s="54" t="s">
        <v>374</v>
      </c>
      <c r="P137" s="55" t="s">
        <v>539</v>
      </c>
    </row>
    <row r="138" spans="1:16" ht="12.75" customHeight="1" thickBot="1" x14ac:dyDescent="0.25">
      <c r="A138" s="43" t="str">
        <f t="shared" si="18"/>
        <v>VSB 50 </v>
      </c>
      <c r="B138" s="5" t="str">
        <f t="shared" si="19"/>
        <v>I</v>
      </c>
      <c r="C138" s="43">
        <f t="shared" si="20"/>
        <v>55194.233999999997</v>
      </c>
      <c r="D138" s="18" t="str">
        <f t="shared" si="21"/>
        <v>vis</v>
      </c>
      <c r="E138" s="51">
        <f>VLOOKUP(C138,Active!C$21:E$966,3,FALSE)</f>
        <v>24836.012550779473</v>
      </c>
      <c r="F138" s="5" t="s">
        <v>46</v>
      </c>
      <c r="G138" s="18" t="str">
        <f t="shared" si="22"/>
        <v>55194.234</v>
      </c>
      <c r="H138" s="43">
        <f t="shared" si="23"/>
        <v>1251</v>
      </c>
      <c r="I138" s="52" t="s">
        <v>540</v>
      </c>
      <c r="J138" s="53" t="s">
        <v>541</v>
      </c>
      <c r="K138" s="52" t="s">
        <v>542</v>
      </c>
      <c r="L138" s="52" t="s">
        <v>365</v>
      </c>
      <c r="M138" s="53" t="s">
        <v>132</v>
      </c>
      <c r="N138" s="53"/>
      <c r="O138" s="54" t="s">
        <v>374</v>
      </c>
      <c r="P138" s="55" t="s">
        <v>539</v>
      </c>
    </row>
    <row r="139" spans="1:16" ht="12.75" customHeight="1" thickBot="1" x14ac:dyDescent="0.25">
      <c r="A139" s="43" t="str">
        <f t="shared" ref="A139:A147" si="24">P139</f>
        <v>VSB 51 </v>
      </c>
      <c r="B139" s="5" t="str">
        <f t="shared" ref="B139:B147" si="25">IF(H139=INT(H139),"I","II")</f>
        <v>II</v>
      </c>
      <c r="C139" s="43">
        <f t="shared" ref="C139:C147" si="26">1*G139</f>
        <v>55221.039400000001</v>
      </c>
      <c r="D139" s="18" t="str">
        <f t="shared" ref="D139:D147" si="27">VLOOKUP(F139,I$1:J$5,2,FALSE)</f>
        <v>vis</v>
      </c>
      <c r="E139" s="51">
        <f>VLOOKUP(C139,Active!C$21:E$966,3,FALSE)</f>
        <v>24860.514303353037</v>
      </c>
      <c r="F139" s="5" t="s">
        <v>46</v>
      </c>
      <c r="G139" s="18" t="str">
        <f t="shared" ref="G139:G147" si="28">MID(I139,3,LEN(I139)-3)</f>
        <v>55221.0394</v>
      </c>
      <c r="H139" s="43">
        <f t="shared" ref="H139:H147" si="29">1*K139</f>
        <v>1275.5</v>
      </c>
      <c r="I139" s="52" t="s">
        <v>543</v>
      </c>
      <c r="J139" s="53" t="s">
        <v>544</v>
      </c>
      <c r="K139" s="52" t="s">
        <v>545</v>
      </c>
      <c r="L139" s="52" t="s">
        <v>402</v>
      </c>
      <c r="M139" s="53" t="s">
        <v>330</v>
      </c>
      <c r="N139" s="53" t="s">
        <v>546</v>
      </c>
      <c r="O139" s="54" t="s">
        <v>361</v>
      </c>
      <c r="P139" s="55" t="s">
        <v>547</v>
      </c>
    </row>
    <row r="140" spans="1:16" ht="12.75" customHeight="1" thickBot="1" x14ac:dyDescent="0.25">
      <c r="A140" s="43" t="str">
        <f t="shared" si="24"/>
        <v>VSB 53 </v>
      </c>
      <c r="B140" s="5" t="str">
        <f t="shared" si="25"/>
        <v>I</v>
      </c>
      <c r="C140" s="43">
        <f t="shared" si="26"/>
        <v>55570.591</v>
      </c>
      <c r="D140" s="18" t="str">
        <f t="shared" si="27"/>
        <v>vis</v>
      </c>
      <c r="E140" s="51">
        <f>VLOOKUP(C140,Active!C$21:E$966,3,FALSE)</f>
        <v>25180.025551642259</v>
      </c>
      <c r="F140" s="5" t="s">
        <v>46</v>
      </c>
      <c r="G140" s="18" t="str">
        <f t="shared" si="28"/>
        <v>55570.591</v>
      </c>
      <c r="H140" s="43">
        <f t="shared" si="29"/>
        <v>1595</v>
      </c>
      <c r="I140" s="52" t="s">
        <v>574</v>
      </c>
      <c r="J140" s="53" t="s">
        <v>575</v>
      </c>
      <c r="K140" s="52" t="s">
        <v>576</v>
      </c>
      <c r="L140" s="52" t="s">
        <v>577</v>
      </c>
      <c r="M140" s="53" t="s">
        <v>132</v>
      </c>
      <c r="N140" s="53"/>
      <c r="O140" s="54" t="s">
        <v>578</v>
      </c>
      <c r="P140" s="55" t="s">
        <v>579</v>
      </c>
    </row>
    <row r="141" spans="1:16" ht="12.75" customHeight="1" thickBot="1" x14ac:dyDescent="0.25">
      <c r="A141" s="43" t="str">
        <f t="shared" si="24"/>
        <v>VSB 53 </v>
      </c>
      <c r="B141" s="5" t="str">
        <f t="shared" si="25"/>
        <v>I</v>
      </c>
      <c r="C141" s="43">
        <f t="shared" si="26"/>
        <v>55588.082799999996</v>
      </c>
      <c r="D141" s="18" t="str">
        <f t="shared" si="27"/>
        <v>vis</v>
      </c>
      <c r="E141" s="51">
        <f>VLOOKUP(C141,Active!C$21:E$966,3,FALSE)</f>
        <v>25196.014111994504</v>
      </c>
      <c r="F141" s="5" t="s">
        <v>46</v>
      </c>
      <c r="G141" s="18" t="str">
        <f t="shared" si="28"/>
        <v>55588.0828</v>
      </c>
      <c r="H141" s="43">
        <f t="shared" si="29"/>
        <v>1611</v>
      </c>
      <c r="I141" s="52" t="s">
        <v>585</v>
      </c>
      <c r="J141" s="53" t="s">
        <v>586</v>
      </c>
      <c r="K141" s="52" t="s">
        <v>587</v>
      </c>
      <c r="L141" s="52" t="s">
        <v>315</v>
      </c>
      <c r="M141" s="53" t="s">
        <v>330</v>
      </c>
      <c r="N141" s="53" t="s">
        <v>522</v>
      </c>
      <c r="O141" s="54" t="s">
        <v>361</v>
      </c>
      <c r="P141" s="55" t="s">
        <v>579</v>
      </c>
    </row>
    <row r="142" spans="1:16" ht="12.75" customHeight="1" thickBot="1" x14ac:dyDescent="0.25">
      <c r="A142" s="43" t="str">
        <f t="shared" si="24"/>
        <v>VSB 53 </v>
      </c>
      <c r="B142" s="5" t="str">
        <f t="shared" si="25"/>
        <v>I</v>
      </c>
      <c r="C142" s="43">
        <f t="shared" si="26"/>
        <v>55926.133999999998</v>
      </c>
      <c r="D142" s="18" t="str">
        <f t="shared" si="27"/>
        <v>vis</v>
      </c>
      <c r="E142" s="51">
        <f>VLOOKUP(C142,Active!C$21:E$966,3,FALSE)</f>
        <v>25505.013300948784</v>
      </c>
      <c r="F142" s="5" t="s">
        <v>46</v>
      </c>
      <c r="G142" s="18" t="str">
        <f t="shared" si="28"/>
        <v>55926.134</v>
      </c>
      <c r="H142" s="43">
        <f t="shared" si="29"/>
        <v>1920</v>
      </c>
      <c r="I142" s="52" t="s">
        <v>588</v>
      </c>
      <c r="J142" s="53" t="s">
        <v>589</v>
      </c>
      <c r="K142" s="52" t="s">
        <v>590</v>
      </c>
      <c r="L142" s="52" t="s">
        <v>365</v>
      </c>
      <c r="M142" s="53" t="s">
        <v>132</v>
      </c>
      <c r="N142" s="53"/>
      <c r="O142" s="54" t="s">
        <v>374</v>
      </c>
      <c r="P142" s="55" t="s">
        <v>579</v>
      </c>
    </row>
    <row r="143" spans="1:16" ht="12.75" customHeight="1" thickBot="1" x14ac:dyDescent="0.25">
      <c r="A143" s="43" t="str">
        <f t="shared" si="24"/>
        <v>VSB 59 </v>
      </c>
      <c r="B143" s="5" t="str">
        <f t="shared" si="25"/>
        <v>II</v>
      </c>
      <c r="C143" s="43">
        <f t="shared" si="26"/>
        <v>56710.002200000003</v>
      </c>
      <c r="D143" s="18" t="str">
        <f t="shared" si="27"/>
        <v>vis</v>
      </c>
      <c r="E143" s="51">
        <f>VLOOKUP(C143,Active!C$21:E$966,3,FALSE)</f>
        <v>26221.516120779179</v>
      </c>
      <c r="F143" s="5" t="s">
        <v>46</v>
      </c>
      <c r="G143" s="18" t="str">
        <f t="shared" si="28"/>
        <v>56710.0022</v>
      </c>
      <c r="H143" s="43">
        <f t="shared" si="29"/>
        <v>2636.5</v>
      </c>
      <c r="I143" s="52" t="s">
        <v>602</v>
      </c>
      <c r="J143" s="53" t="s">
        <v>603</v>
      </c>
      <c r="K143" s="52" t="s">
        <v>604</v>
      </c>
      <c r="L143" s="52" t="s">
        <v>605</v>
      </c>
      <c r="M143" s="53" t="s">
        <v>330</v>
      </c>
      <c r="N143" s="53" t="s">
        <v>46</v>
      </c>
      <c r="O143" s="54" t="s">
        <v>361</v>
      </c>
      <c r="P143" s="55" t="s">
        <v>606</v>
      </c>
    </row>
    <row r="144" spans="1:16" ht="12.75" customHeight="1" thickBot="1" x14ac:dyDescent="0.25">
      <c r="A144" s="43" t="str">
        <f t="shared" si="24"/>
        <v>VSB 59 </v>
      </c>
      <c r="B144" s="5" t="str">
        <f t="shared" si="25"/>
        <v>II</v>
      </c>
      <c r="C144" s="43">
        <f t="shared" si="26"/>
        <v>56710.002699999997</v>
      </c>
      <c r="D144" s="18" t="str">
        <f t="shared" si="27"/>
        <v>vis</v>
      </c>
      <c r="E144" s="51">
        <f>VLOOKUP(C144,Active!C$21:E$966,3,FALSE)</f>
        <v>26221.516577809336</v>
      </c>
      <c r="F144" s="5" t="s">
        <v>46</v>
      </c>
      <c r="G144" s="18" t="str">
        <f t="shared" si="28"/>
        <v>56710.0027</v>
      </c>
      <c r="H144" s="43">
        <f t="shared" si="29"/>
        <v>2636.5</v>
      </c>
      <c r="I144" s="52" t="s">
        <v>607</v>
      </c>
      <c r="J144" s="53" t="s">
        <v>603</v>
      </c>
      <c r="K144" s="52" t="s">
        <v>604</v>
      </c>
      <c r="L144" s="52" t="s">
        <v>608</v>
      </c>
      <c r="M144" s="53" t="s">
        <v>330</v>
      </c>
      <c r="N144" s="53" t="s">
        <v>33</v>
      </c>
      <c r="O144" s="54" t="s">
        <v>361</v>
      </c>
      <c r="P144" s="55" t="s">
        <v>606</v>
      </c>
    </row>
    <row r="145" spans="1:16" ht="12.75" customHeight="1" thickBot="1" x14ac:dyDescent="0.25">
      <c r="A145" s="43" t="str">
        <f t="shared" si="24"/>
        <v>VSB 59 </v>
      </c>
      <c r="B145" s="5" t="str">
        <f t="shared" si="25"/>
        <v>II</v>
      </c>
      <c r="C145" s="43">
        <f t="shared" si="26"/>
        <v>56710.003900000003</v>
      </c>
      <c r="D145" s="18" t="str">
        <f t="shared" si="27"/>
        <v>vis</v>
      </c>
      <c r="E145" s="51">
        <f>VLOOKUP(C145,Active!C$21:E$966,3,FALSE)</f>
        <v>26221.517674681727</v>
      </c>
      <c r="F145" s="5" t="s">
        <v>46</v>
      </c>
      <c r="G145" s="18" t="str">
        <f t="shared" si="28"/>
        <v>56710.0039</v>
      </c>
      <c r="H145" s="43">
        <f t="shared" si="29"/>
        <v>2636.5</v>
      </c>
      <c r="I145" s="52" t="s">
        <v>609</v>
      </c>
      <c r="J145" s="53" t="s">
        <v>610</v>
      </c>
      <c r="K145" s="52" t="s">
        <v>604</v>
      </c>
      <c r="L145" s="52" t="s">
        <v>442</v>
      </c>
      <c r="M145" s="53" t="s">
        <v>330</v>
      </c>
      <c r="N145" s="53" t="s">
        <v>522</v>
      </c>
      <c r="O145" s="54" t="s">
        <v>361</v>
      </c>
      <c r="P145" s="55" t="s">
        <v>606</v>
      </c>
    </row>
    <row r="146" spans="1:16" ht="12.75" customHeight="1" thickBot="1" x14ac:dyDescent="0.25">
      <c r="A146" s="43" t="str">
        <f t="shared" si="24"/>
        <v>VSB 59 </v>
      </c>
      <c r="B146" s="5" t="str">
        <f t="shared" si="25"/>
        <v>II</v>
      </c>
      <c r="C146" s="43">
        <f t="shared" si="26"/>
        <v>57014.137199999997</v>
      </c>
      <c r="D146" s="18" t="str">
        <f t="shared" si="27"/>
        <v>vis</v>
      </c>
      <c r="E146" s="51">
        <f>VLOOKUP(C146,Active!C$21:E$966,3,FALSE)</f>
        <v>26499.51385701738</v>
      </c>
      <c r="F146" s="5" t="s">
        <v>46</v>
      </c>
      <c r="G146" s="18" t="str">
        <f t="shared" si="28"/>
        <v>57014.1372</v>
      </c>
      <c r="H146" s="43">
        <f t="shared" si="29"/>
        <v>2914.5</v>
      </c>
      <c r="I146" s="52" t="s">
        <v>619</v>
      </c>
      <c r="J146" s="53" t="s">
        <v>620</v>
      </c>
      <c r="K146" s="52" t="s">
        <v>621</v>
      </c>
      <c r="L146" s="52" t="s">
        <v>622</v>
      </c>
      <c r="M146" s="53" t="s">
        <v>330</v>
      </c>
      <c r="N146" s="53" t="s">
        <v>522</v>
      </c>
      <c r="O146" s="54" t="s">
        <v>361</v>
      </c>
      <c r="P146" s="55" t="s">
        <v>606</v>
      </c>
    </row>
    <row r="147" spans="1:16" ht="12.75" customHeight="1" thickBot="1" x14ac:dyDescent="0.25">
      <c r="A147" s="43" t="str">
        <f t="shared" si="24"/>
        <v> JAAVSO 43-1 </v>
      </c>
      <c r="B147" s="5" t="str">
        <f t="shared" si="25"/>
        <v>I</v>
      </c>
      <c r="C147" s="43">
        <f t="shared" si="26"/>
        <v>57095.643700000001</v>
      </c>
      <c r="D147" s="18" t="str">
        <f t="shared" si="27"/>
        <v>vis</v>
      </c>
      <c r="E147" s="51">
        <f>VLOOKUP(C147,Active!C$21:E$966,3,FALSE)</f>
        <v>26574.015714707879</v>
      </c>
      <c r="F147" s="5" t="s">
        <v>46</v>
      </c>
      <c r="G147" s="18" t="str">
        <f t="shared" si="28"/>
        <v>57095.6437</v>
      </c>
      <c r="H147" s="43">
        <f t="shared" si="29"/>
        <v>2989</v>
      </c>
      <c r="I147" s="52" t="s">
        <v>627</v>
      </c>
      <c r="J147" s="53" t="s">
        <v>628</v>
      </c>
      <c r="K147" s="52" t="s">
        <v>629</v>
      </c>
      <c r="L147" s="52" t="s">
        <v>630</v>
      </c>
      <c r="M147" s="53" t="s">
        <v>330</v>
      </c>
      <c r="N147" s="53" t="s">
        <v>46</v>
      </c>
      <c r="O147" s="54" t="s">
        <v>220</v>
      </c>
      <c r="P147" s="54" t="s">
        <v>631</v>
      </c>
    </row>
    <row r="148" spans="1:16" x14ac:dyDescent="0.2">
      <c r="B148" s="5"/>
      <c r="F148" s="5"/>
    </row>
    <row r="149" spans="1:16" x14ac:dyDescent="0.2">
      <c r="B149" s="5"/>
      <c r="F149" s="5"/>
    </row>
    <row r="150" spans="1:16" x14ac:dyDescent="0.2">
      <c r="B150" s="5"/>
      <c r="F150" s="5"/>
    </row>
    <row r="151" spans="1:16" x14ac:dyDescent="0.2">
      <c r="B151" s="5"/>
      <c r="F151" s="5"/>
    </row>
    <row r="152" spans="1:16" x14ac:dyDescent="0.2">
      <c r="B152" s="5"/>
      <c r="F152" s="5"/>
    </row>
    <row r="153" spans="1:16" x14ac:dyDescent="0.2">
      <c r="B153" s="5"/>
      <c r="F153" s="5"/>
    </row>
    <row r="154" spans="1:16" x14ac:dyDescent="0.2">
      <c r="B154" s="5"/>
      <c r="F154" s="5"/>
    </row>
    <row r="155" spans="1:16" x14ac:dyDescent="0.2">
      <c r="B155" s="5"/>
      <c r="F155" s="5"/>
    </row>
    <row r="156" spans="1:16" x14ac:dyDescent="0.2">
      <c r="B156" s="5"/>
      <c r="F156" s="5"/>
    </row>
    <row r="157" spans="1:16" x14ac:dyDescent="0.2">
      <c r="B157" s="5"/>
      <c r="F157" s="5"/>
    </row>
    <row r="158" spans="1:16" x14ac:dyDescent="0.2">
      <c r="B158" s="5"/>
      <c r="F158" s="5"/>
    </row>
    <row r="159" spans="1:16" x14ac:dyDescent="0.2">
      <c r="B159" s="5"/>
      <c r="F159" s="5"/>
    </row>
    <row r="160" spans="1:16" x14ac:dyDescent="0.2">
      <c r="B160" s="5"/>
      <c r="F160" s="5"/>
    </row>
    <row r="161" spans="2:6" x14ac:dyDescent="0.2">
      <c r="B161" s="5"/>
      <c r="F161" s="5"/>
    </row>
    <row r="162" spans="2:6" x14ac:dyDescent="0.2">
      <c r="B162" s="5"/>
      <c r="F162" s="5"/>
    </row>
    <row r="163" spans="2:6" x14ac:dyDescent="0.2">
      <c r="B163" s="5"/>
      <c r="F163" s="5"/>
    </row>
    <row r="164" spans="2:6" x14ac:dyDescent="0.2">
      <c r="B164" s="5"/>
      <c r="F164" s="5"/>
    </row>
    <row r="165" spans="2:6" x14ac:dyDescent="0.2">
      <c r="B165" s="5"/>
      <c r="F165" s="5"/>
    </row>
    <row r="166" spans="2:6" x14ac:dyDescent="0.2">
      <c r="B166" s="5"/>
      <c r="F166" s="5"/>
    </row>
    <row r="167" spans="2:6" x14ac:dyDescent="0.2">
      <c r="B167" s="5"/>
      <c r="F167" s="5"/>
    </row>
    <row r="168" spans="2:6" x14ac:dyDescent="0.2">
      <c r="B168" s="5"/>
      <c r="F168" s="5"/>
    </row>
    <row r="169" spans="2:6" x14ac:dyDescent="0.2">
      <c r="B169" s="5"/>
      <c r="F169" s="5"/>
    </row>
    <row r="170" spans="2:6" x14ac:dyDescent="0.2">
      <c r="B170" s="5"/>
      <c r="F170" s="5"/>
    </row>
    <row r="171" spans="2:6" x14ac:dyDescent="0.2">
      <c r="B171" s="5"/>
      <c r="F171" s="5"/>
    </row>
    <row r="172" spans="2:6" x14ac:dyDescent="0.2">
      <c r="B172" s="5"/>
      <c r="F172" s="5"/>
    </row>
    <row r="173" spans="2:6" x14ac:dyDescent="0.2">
      <c r="B173" s="5"/>
      <c r="F173" s="5"/>
    </row>
    <row r="174" spans="2:6" x14ac:dyDescent="0.2">
      <c r="B174" s="5"/>
      <c r="F174" s="5"/>
    </row>
    <row r="175" spans="2:6" x14ac:dyDescent="0.2">
      <c r="B175" s="5"/>
      <c r="F175" s="5"/>
    </row>
    <row r="176" spans="2: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  <row r="861" spans="2:6" x14ac:dyDescent="0.2">
      <c r="B861" s="5"/>
      <c r="F861" s="5"/>
    </row>
    <row r="862" spans="2:6" x14ac:dyDescent="0.2">
      <c r="B862" s="5"/>
      <c r="F862" s="5"/>
    </row>
    <row r="863" spans="2:6" x14ac:dyDescent="0.2">
      <c r="B863" s="5"/>
      <c r="F863" s="5"/>
    </row>
    <row r="864" spans="2:6" x14ac:dyDescent="0.2">
      <c r="B864" s="5"/>
      <c r="F864" s="5"/>
    </row>
    <row r="865" spans="2:6" x14ac:dyDescent="0.2">
      <c r="B865" s="5"/>
      <c r="F865" s="5"/>
    </row>
    <row r="866" spans="2:6" x14ac:dyDescent="0.2">
      <c r="B866" s="5"/>
      <c r="F866" s="5"/>
    </row>
    <row r="867" spans="2:6" x14ac:dyDescent="0.2">
      <c r="B867" s="5"/>
      <c r="F867" s="5"/>
    </row>
    <row r="868" spans="2:6" x14ac:dyDescent="0.2">
      <c r="B868" s="5"/>
      <c r="F868" s="5"/>
    </row>
    <row r="869" spans="2:6" x14ac:dyDescent="0.2">
      <c r="B869" s="5"/>
      <c r="F869" s="5"/>
    </row>
    <row r="870" spans="2:6" x14ac:dyDescent="0.2">
      <c r="B870" s="5"/>
      <c r="F870" s="5"/>
    </row>
    <row r="871" spans="2:6" x14ac:dyDescent="0.2">
      <c r="B871" s="5"/>
      <c r="F871" s="5"/>
    </row>
    <row r="872" spans="2:6" x14ac:dyDescent="0.2">
      <c r="B872" s="5"/>
      <c r="F872" s="5"/>
    </row>
    <row r="873" spans="2:6" x14ac:dyDescent="0.2">
      <c r="B873" s="5"/>
      <c r="F873" s="5"/>
    </row>
  </sheetData>
  <phoneticPr fontId="8" type="noConversion"/>
  <hyperlinks>
    <hyperlink ref="P80" r:id="rId1" display="http://www.bav-astro.de/sfs/BAVM_link.php?BAVMnr=15"/>
    <hyperlink ref="P81" r:id="rId2" display="http://www.bav-astro.de/sfs/BAVM_link.php?BAVMnr=15"/>
    <hyperlink ref="P82" r:id="rId3" display="http://www.bav-astro.de/sfs/BAVM_link.php?BAVMnr=15"/>
    <hyperlink ref="P83" r:id="rId4" display="http://www.bav-astro.de/sfs/BAVM_link.php?BAVMnr=15"/>
    <hyperlink ref="P12" r:id="rId5" display="http://www.konkoly.hu/cgi-bin/IBVS?779"/>
    <hyperlink ref="P86" r:id="rId6" display="http://www.bav-astro.de/sfs/BAVM_link.php?BAVMnr=29"/>
    <hyperlink ref="P87" r:id="rId7" display="http://www.bav-astro.de/sfs/BAVM_link.php?BAVMnr=31"/>
    <hyperlink ref="P21" r:id="rId8" display="http://www.konkoly.hu/cgi-bin/IBVS?3760"/>
    <hyperlink ref="P22" r:id="rId9" display="http://www.bav-astro.de/sfs/BAVM_link.php?BAVMnr=52"/>
    <hyperlink ref="P23" r:id="rId10" display="http://www.konkoly.hu/cgi-bin/IBVS?4263"/>
    <hyperlink ref="P25" r:id="rId11" display="http://www.bav-astro.de/sfs/BAVM_link.php?BAVMnr=56"/>
    <hyperlink ref="P26" r:id="rId12" display="http://www.bav-astro.de/sfs/BAVM_link.php?BAVMnr=59"/>
    <hyperlink ref="P27" r:id="rId13" display="http://www.bav-astro.de/sfs/BAVM_link.php?BAVMnr=60"/>
    <hyperlink ref="P28" r:id="rId14" display="http://www.bav-astro.de/sfs/BAVM_link.php?BAVMnr=60"/>
    <hyperlink ref="P29" r:id="rId15" display="http://www.bav-astro.de/sfs/BAVM_link.php?BAVMnr=68"/>
    <hyperlink ref="P30" r:id="rId16" display="http://www.bav-astro.de/sfs/BAVM_link.php?BAVMnr=99"/>
    <hyperlink ref="P31" r:id="rId17" display="http://www.bav-astro.de/sfs/BAVM_link.php?BAVMnr=113"/>
    <hyperlink ref="P32" r:id="rId18" display="http://www.bav-astro.de/sfs/BAVM_link.php?BAVMnr=117"/>
    <hyperlink ref="P99" r:id="rId19" display="http://www.bav-astro.de/sfs/BAVM_link.php?BAVMnr=122"/>
    <hyperlink ref="P100" r:id="rId20" display="http://vsolj.cetus-net.org/no38.pdf"/>
    <hyperlink ref="P101" r:id="rId21" display="http://www.bav-astro.de/sfs/BAVM_link.php?BAVMnr=154"/>
    <hyperlink ref="P102" r:id="rId22" display="http://vsolj.cetus-net.org/no42.pdf"/>
    <hyperlink ref="P103" r:id="rId23" display="http://vsolj.cetus-net.org/no42.pdf"/>
    <hyperlink ref="P104" r:id="rId24" display="http://www.bav-astro.de/sfs/BAVM_link.php?BAVMnr=157"/>
    <hyperlink ref="P33" r:id="rId25" display="http://www.konkoly.hu/cgi-bin/IBVS?5583"/>
    <hyperlink ref="P106" r:id="rId26" display="http://vsolj.cetus-net.org/no42.pdf"/>
    <hyperlink ref="P108" r:id="rId27" display="http://vsolj.cetus-net.org/no42.pdf"/>
    <hyperlink ref="P109" r:id="rId28" display="http://vsolj.cetus-net.org/no43.pdf"/>
    <hyperlink ref="P111" r:id="rId29" display="http://vsolj.cetus-net.org/no43.pdf"/>
    <hyperlink ref="P112" r:id="rId30" display="http://vsolj.cetus-net.org/no43.pdf"/>
    <hyperlink ref="P113" r:id="rId31" display="http://www.bav-astro.de/sfs/BAVM_link.php?BAVMnr=171"/>
    <hyperlink ref="P114" r:id="rId32" display="http://vsolj.cetus-net.org/no43.pdf"/>
    <hyperlink ref="P115" r:id="rId33" display="http://vsolj.cetus-net.org/no43.pdf"/>
    <hyperlink ref="P116" r:id="rId34" display="http://vsolj.cetus-net.org/no43.pdf"/>
    <hyperlink ref="P117" r:id="rId35" display="http://vsolj.cetus-net.org/no43.pdf"/>
    <hyperlink ref="P118" r:id="rId36" display="http://vsolj.cetus-net.org/no43.pdf"/>
    <hyperlink ref="P119" r:id="rId37" display="http://vsolj.cetus-net.org/no43.pdf"/>
    <hyperlink ref="P120" r:id="rId38" display="http://vsolj.cetus-net.org/no43.pdf"/>
    <hyperlink ref="P34" r:id="rId39" display="http://www.konkoly.hu/cgi-bin/IBVS?5843"/>
    <hyperlink ref="P35" r:id="rId40" display="http://www.bav-astro.de/sfs/BAVM_link.php?BAVMnr=174"/>
    <hyperlink ref="P36" r:id="rId41" display="http://www.konkoly.hu/cgi-bin/IBVS?5843"/>
    <hyperlink ref="P37" r:id="rId42" display="http://www.konkoly.hu/cgi-bin/IBVS?5843"/>
    <hyperlink ref="P38" r:id="rId43" display="http://www.konkoly.hu/cgi-bin/IBVS?5843"/>
    <hyperlink ref="P121" r:id="rId44" display="http://vsolj.cetus-net.org/no44.pdf"/>
    <hyperlink ref="P123" r:id="rId45" display="http://vsolj.cetus-net.org/no45.pdf"/>
    <hyperlink ref="P124" r:id="rId46" display="http://vsolj.cetus-net.org/no45.pdf"/>
    <hyperlink ref="P125" r:id="rId47" display="http://vsolj.cetus-net.org/no45.pdf"/>
    <hyperlink ref="P126" r:id="rId48" display="http://vsolj.cetus-net.org/no45.pdf"/>
    <hyperlink ref="P127" r:id="rId49" display="http://vsolj.cetus-net.org/no46.pdf"/>
    <hyperlink ref="P39" r:id="rId50" display="http://www.konkoly.hu/cgi-bin/IBVS?5897"/>
    <hyperlink ref="P40" r:id="rId51" display="http://www.bav-astro.de/sfs/BAVM_link.php?BAVMnr=186"/>
    <hyperlink ref="P41" r:id="rId52" display="http://var.astro.cz/oejv/issues/oejv0074.pdf"/>
    <hyperlink ref="P130" r:id="rId53" display="http://vsolj.cetus-net.org/no46.pdf"/>
    <hyperlink ref="P131" r:id="rId54" display="http://vsolj.cetus-net.org/no46.pdf"/>
    <hyperlink ref="P132" r:id="rId55" display="http://vsolj.cetus-net.org/no46.pdf"/>
    <hyperlink ref="P133" r:id="rId56" display="http://vsolj.cetus-net.org/no48.pdf"/>
    <hyperlink ref="P134" r:id="rId57" display="http://vsolj.cetus-net.org/no48.pdf"/>
    <hyperlink ref="P135" r:id="rId58" display="http://vsolj.cetus-net.org/no48.pdf"/>
    <hyperlink ref="P136" r:id="rId59" display="http://vsolj.cetus-net.org/no48.pdf"/>
    <hyperlink ref="P137" r:id="rId60" display="http://vsolj.cetus-net.org/vsoljno50.pdf"/>
    <hyperlink ref="P138" r:id="rId61" display="http://vsolj.cetus-net.org/vsoljno50.pdf"/>
    <hyperlink ref="P139" r:id="rId62" display="http://vsolj.cetus-net.org/vsoljno51.pdf"/>
    <hyperlink ref="P43" r:id="rId63" display="http://www.konkoly.hu/cgi-bin/IBVS?5943"/>
    <hyperlink ref="P44" r:id="rId64" display="http://www.konkoly.hu/cgi-bin/IBVS?5943"/>
    <hyperlink ref="P46" r:id="rId65" display="http://www.konkoly.hu/cgi-bin/IBVS?5943"/>
    <hyperlink ref="P47" r:id="rId66" display="http://www.konkoly.hu/cgi-bin/IBVS?5943"/>
    <hyperlink ref="P48" r:id="rId67" display="http://www.konkoly.hu/cgi-bin/IBVS?5943"/>
    <hyperlink ref="P140" r:id="rId68" display="http://vsolj.cetus-net.org/vsoljno53.pdf"/>
    <hyperlink ref="P141" r:id="rId69" display="http://vsolj.cetus-net.org/vsoljno53.pdf"/>
    <hyperlink ref="P142" r:id="rId70" display="http://vsolj.cetus-net.org/vsoljno53.pdf"/>
    <hyperlink ref="P50" r:id="rId71" display="http://var.astro.cz/oejv/issues/oejv0160.pdf"/>
    <hyperlink ref="P143" r:id="rId72" display="http://vsolj.cetus-net.org/vsoljno59.pdf"/>
    <hyperlink ref="P144" r:id="rId73" display="http://vsolj.cetus-net.org/vsoljno59.pdf"/>
    <hyperlink ref="P145" r:id="rId74" display="http://vsolj.cetus-net.org/vsoljno59.pdf"/>
    <hyperlink ref="P52" r:id="rId75" display="http://www.bav-astro.de/sfs/BAVM_link.php?BAVMnr=238"/>
    <hyperlink ref="P146" r:id="rId76" display="http://vsolj.cetus-net.org/vsoljno59.pdf"/>
    <hyperlink ref="P54" r:id="rId77" display="http://www.bav-astro.de/sfs/BAVM_link.php?BAVMnr=239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2023-01-09T06:58:01Z</dcterms:modified>
</cp:coreProperties>
</file>