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FBD2792C-472B-4AE3-AA1F-5EFE19F4A16B}" xr6:coauthVersionLast="47" xr6:coauthVersionMax="47" xr10:uidLastSave="{00000000-0000-0000-0000-000000000000}"/>
  <bookViews>
    <workbookView xWindow="13740" yWindow="0" windowWidth="12975" windowHeight="14640"/>
  </bookViews>
  <sheets>
    <sheet name="Acti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F48" i="1"/>
  <c r="G48" i="1" s="1"/>
  <c r="K48" i="1" s="1"/>
  <c r="Q48" i="1"/>
  <c r="E49" i="1"/>
  <c r="F49" i="1" s="1"/>
  <c r="G49" i="1" s="1"/>
  <c r="K49" i="1" s="1"/>
  <c r="Q49" i="1"/>
  <c r="E50" i="1"/>
  <c r="F50" i="1" s="1"/>
  <c r="G50" i="1" s="1"/>
  <c r="K50" i="1" s="1"/>
  <c r="Q50" i="1"/>
  <c r="E51" i="1"/>
  <c r="F51" i="1" s="1"/>
  <c r="G51" i="1" s="1"/>
  <c r="K51" i="1" s="1"/>
  <c r="Q51" i="1"/>
  <c r="E52" i="1"/>
  <c r="F52" i="1"/>
  <c r="G52" i="1" s="1"/>
  <c r="K52" i="1" s="1"/>
  <c r="Q52" i="1"/>
  <c r="E53" i="1"/>
  <c r="F53" i="1" s="1"/>
  <c r="G53" i="1" s="1"/>
  <c r="K53" i="1" s="1"/>
  <c r="Q53" i="1"/>
  <c r="E54" i="1"/>
  <c r="F54" i="1" s="1"/>
  <c r="G54" i="1" s="1"/>
  <c r="K54" i="1" s="1"/>
  <c r="Q54" i="1"/>
  <c r="Q47" i="1"/>
  <c r="E47" i="1"/>
  <c r="F47" i="1"/>
  <c r="G47" i="1"/>
  <c r="K47" i="1"/>
  <c r="Q41" i="1"/>
  <c r="E39" i="1"/>
  <c r="F39" i="1"/>
  <c r="G39" i="1"/>
  <c r="K39" i="1"/>
  <c r="E41" i="1"/>
  <c r="F41" i="1"/>
  <c r="G41" i="1"/>
  <c r="K41" i="1"/>
  <c r="E31" i="1"/>
  <c r="F31" i="1"/>
  <c r="G31" i="1"/>
  <c r="K31" i="1"/>
  <c r="E32" i="1"/>
  <c r="F32" i="1"/>
  <c r="G32" i="1"/>
  <c r="K32" i="1"/>
  <c r="E33" i="1"/>
  <c r="F33" i="1"/>
  <c r="G33" i="1"/>
  <c r="K33" i="1"/>
  <c r="E34" i="1"/>
  <c r="F34" i="1"/>
  <c r="G34" i="1"/>
  <c r="K34" i="1"/>
  <c r="E35" i="1"/>
  <c r="F35" i="1"/>
  <c r="G35" i="1"/>
  <c r="K35" i="1"/>
  <c r="E36" i="1"/>
  <c r="F36" i="1"/>
  <c r="G36" i="1"/>
  <c r="J36" i="1"/>
  <c r="E37" i="1"/>
  <c r="F37" i="1"/>
  <c r="G37" i="1"/>
  <c r="K37" i="1"/>
  <c r="E38" i="1"/>
  <c r="F38" i="1"/>
  <c r="G38" i="1"/>
  <c r="I38" i="1"/>
  <c r="E40" i="1"/>
  <c r="F40" i="1"/>
  <c r="G40" i="1"/>
  <c r="K40" i="1"/>
  <c r="E42" i="1"/>
  <c r="F42" i="1"/>
  <c r="G42" i="1"/>
  <c r="K42" i="1"/>
  <c r="E43" i="1"/>
  <c r="F43" i="1"/>
  <c r="G43" i="1"/>
  <c r="I43" i="1"/>
  <c r="E44" i="1"/>
  <c r="F44" i="1"/>
  <c r="G44" i="1"/>
  <c r="K44" i="1"/>
  <c r="E45" i="1"/>
  <c r="F45" i="1"/>
  <c r="G45" i="1"/>
  <c r="K45" i="1"/>
  <c r="E46" i="1"/>
  <c r="F46" i="1"/>
  <c r="G46" i="1"/>
  <c r="I46" i="1"/>
  <c r="Q39" i="1"/>
  <c r="Q46" i="1"/>
  <c r="E22" i="1"/>
  <c r="F22" i="1"/>
  <c r="G22" i="1"/>
  <c r="J22" i="1"/>
  <c r="E23" i="1"/>
  <c r="F23" i="1"/>
  <c r="G23" i="1"/>
  <c r="K23" i="1"/>
  <c r="E24" i="1"/>
  <c r="F24" i="1"/>
  <c r="G24" i="1"/>
  <c r="K24" i="1"/>
  <c r="E25" i="1"/>
  <c r="F25" i="1"/>
  <c r="G25" i="1"/>
  <c r="K25" i="1"/>
  <c r="E26" i="1"/>
  <c r="F26" i="1"/>
  <c r="G26" i="1"/>
  <c r="J26" i="1"/>
  <c r="E27" i="1"/>
  <c r="F27" i="1"/>
  <c r="G27" i="1"/>
  <c r="K27" i="1"/>
  <c r="E28" i="1"/>
  <c r="F28" i="1"/>
  <c r="G28" i="1"/>
  <c r="J28" i="1"/>
  <c r="E30" i="1"/>
  <c r="F30" i="1"/>
  <c r="G30" i="1"/>
  <c r="K30" i="1"/>
  <c r="E21" i="1"/>
  <c r="F21" i="1"/>
  <c r="E29" i="1"/>
  <c r="F29" i="1"/>
  <c r="Q45" i="1"/>
  <c r="Q44" i="1"/>
  <c r="D9" i="1"/>
  <c r="C9" i="1"/>
  <c r="Q42" i="1"/>
  <c r="Q40" i="1"/>
  <c r="Q43" i="1"/>
  <c r="Q38" i="1"/>
  <c r="Q36" i="1"/>
  <c r="Q35" i="1"/>
  <c r="Q37" i="1"/>
  <c r="Q34" i="1"/>
  <c r="F16" i="1"/>
  <c r="F17" i="1" s="1"/>
  <c r="C17" i="1"/>
  <c r="Q33" i="1"/>
  <c r="Q30" i="1"/>
  <c r="Q29" i="1"/>
  <c r="Q24" i="1"/>
  <c r="Q21" i="1"/>
  <c r="Q32" i="1"/>
  <c r="Q26" i="1"/>
  <c r="Q28" i="1"/>
  <c r="Q25" i="1"/>
  <c r="Q27" i="1"/>
  <c r="Q23" i="1"/>
  <c r="Q31" i="1"/>
  <c r="Q22" i="1"/>
  <c r="C12" i="1"/>
  <c r="C11" i="1"/>
  <c r="O50" i="1" l="1"/>
  <c r="O54" i="1"/>
  <c r="O49" i="1"/>
  <c r="O53" i="1"/>
  <c r="O51" i="1"/>
  <c r="O48" i="1"/>
  <c r="O52" i="1"/>
  <c r="O31" i="1"/>
  <c r="O42" i="1"/>
  <c r="C15" i="1"/>
  <c r="O33" i="1"/>
  <c r="O37" i="1"/>
  <c r="O23" i="1"/>
  <c r="O34" i="1"/>
  <c r="O36" i="1"/>
  <c r="O29" i="1"/>
  <c r="O39" i="1"/>
  <c r="O24" i="1"/>
  <c r="O45" i="1"/>
  <c r="O26" i="1"/>
  <c r="O21" i="1"/>
  <c r="O40" i="1"/>
  <c r="O38" i="1"/>
  <c r="O27" i="1"/>
  <c r="O32" i="1"/>
  <c r="O43" i="1"/>
  <c r="O41" i="1"/>
  <c r="O44" i="1"/>
  <c r="O28" i="1"/>
  <c r="O25" i="1"/>
  <c r="O35" i="1"/>
  <c r="O47" i="1"/>
  <c r="O46" i="1"/>
  <c r="O30" i="1"/>
  <c r="O22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<sst xmlns="http://schemas.openxmlformats.org/spreadsheetml/2006/main" count="120" uniqueCount="70">
  <si>
    <t>VSB-063</t>
  </si>
  <si>
    <t>V</t>
  </si>
  <si>
    <t>IBVS 6244</t>
  </si>
  <si>
    <t>OEJV 0191</t>
  </si>
  <si>
    <t>OEJV 0181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</si>
  <si>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</si>
  <si>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</si>
  <si>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</si>
  <si>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</si>
  <si>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</si>
  <si>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</si>
  <si>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</si>
  <si>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</si>
  <si>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</si>
  <si>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</si>
  <si>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</si>
  <si>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</si>
  <si>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</si>
  <si>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</si>
  <si>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</si>
  <si>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</si>
  <si>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</si>
  <si>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</si>
  <si>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</si>
  <si>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</si>
  <si>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</si>
  <si>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</si>
  <si>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</si>
  <si>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</si>
  <si>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</si>
  <si>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</si>
  <si>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</si>
  <si>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</si>
  <si>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</si>
  <si>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</si>
  <si>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</si>
  <si>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</si>
  <si>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</si>
  <si>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</si>
  <si>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</si>
  <si>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</si>
  <si>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</si>
  <si>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</si>
  <si>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CI CVn / GSC 3460-1266</t>
  </si>
  <si>
    <t>not avail.</t>
  </si>
  <si>
    <t>IBVS 5462</t>
  </si>
  <si>
    <t>I</t>
  </si>
  <si>
    <t>II</t>
  </si>
  <si>
    <t>IBVS 5583</t>
  </si>
  <si>
    <t>OEJV 0074</t>
  </si>
  <si>
    <t>IBVS 5894</t>
  </si>
  <si>
    <t>EA:</t>
  </si>
  <si>
    <t>OEJV 0060</t>
  </si>
  <si>
    <t>vis</t>
  </si>
  <si>
    <t>OEJV 0107</t>
  </si>
  <si>
    <t>IBVS 5945</t>
  </si>
  <si>
    <t>Add cycle</t>
  </si>
  <si>
    <t>Old Cycle</t>
  </si>
  <si>
    <t>IBVS 5992</t>
  </si>
  <si>
    <t>IBVS 6029</t>
  </si>
  <si>
    <t>IBVS 6048</t>
  </si>
  <si>
    <t>BAD</t>
  </si>
  <si>
    <t>OEJV 0172</t>
  </si>
  <si>
    <t>OEJV 0179</t>
  </si>
  <si>
    <t>JAVSO..47..263</t>
  </si>
  <si>
    <t>JBAV, 60</t>
  </si>
  <si>
    <t>VSB, 91</t>
  </si>
  <si>
    <t>Ic</t>
  </si>
  <si>
    <t>Rc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</si>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</sst>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72" formatCode="0.000"/>
    <numFmt numFmtId="177" formatCode="0.00000"/>
  </numFmts>
  <fonts count="3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6" fillId="0" borderId="0"/>
    <xf numFmtId="0" fontId="23" fillId="0" borderId="0"/>
    <xf numFmtId="0" fontId="23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6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 vertical="center"/>
    </xf>
    <xf numFmtId="0" fontId="15" fillId="0" borderId="8" xfId="0" applyFont="1" applyFill="1" applyBorder="1" applyAlignment="1">
      <alignment horizont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center" vertical="top"/>
    </xf>
    <xf numFmtId="172" fontId="16" fillId="0" borderId="0" xfId="0" applyNumberFormat="1" applyFont="1" applyFill="1" applyBorder="1" applyAlignment="1" applyProtection="1">
      <alignment horizontal="left" vertical="top"/>
    </xf>
    <xf numFmtId="0" fontId="33" fillId="0" borderId="0" xfId="42" applyFont="1" applyAlignment="1">
      <alignment horizontal="left"/>
    </xf>
    <xf numFmtId="0" fontId="34" fillId="0" borderId="0" xfId="41" applyFont="1" applyAlignment="1">
      <alignment horizontal="center"/>
    </xf>
    <xf numFmtId="0" fontId="34" fillId="0" borderId="0" xfId="41" applyFont="1" applyAlignment="1">
      <alignment horizontal="left"/>
    </xf>
    <xf numFmtId="0" fontId="10" fillId="0" borderId="0" xfId="41" applyFont="1" applyAlignment="1">
      <alignment horizontal="left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5" fillId="0" borderId="0" xfId="41" applyFont="1" applyAlignment="1">
      <alignment wrapText="1"/>
    </xf>
    <xf numFmtId="0" fontId="5" fillId="0" borderId="0" xfId="41" applyFont="1" applyAlignment="1">
      <alignment horizontal="center" wrapText="1"/>
    </xf>
    <xf numFmtId="0" fontId="5" fillId="0" borderId="0" xfId="41" applyFont="1" applyAlignment="1">
      <alignment horizontal="left" wrapText="1"/>
    </xf>
    <xf numFmtId="0" fontId="10" fillId="0" borderId="0" xfId="42" applyFont="1" applyAlignment="1">
      <alignment horizontal="left"/>
    </xf>
    <xf numFmtId="0" fontId="10" fillId="0" borderId="0" xfId="41" applyFont="1"/>
    <xf numFmtId="0" fontId="5" fillId="0" borderId="0" xfId="42" applyFont="1" applyAlignment="1">
      <alignment horizontal="left" wrapText="1"/>
    </xf>
    <xf numFmtId="0" fontId="33" fillId="0" borderId="0" xfId="0" applyFont="1">
      <alignment vertical="top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77" fontId="36" fillId="0" borderId="0" xfId="0" applyNumberFormat="1" applyFont="1" applyAlignment="1">
      <alignment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/>
    <cellStyle name="Normal_A_1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CI CVn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2105263157894737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5A-43F7-9A8A-8652AE37517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7">
                  <c:v>-0.11192185358231654</c:v>
                </c:pt>
                <c:pt idx="22">
                  <c:v>-0.13158169861708302</c:v>
                </c:pt>
                <c:pt idx="25">
                  <c:v>-0.14337762429204304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5A-43F7-9A8A-8652AE37517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8.8913172512548044E-3</c:v>
                </c:pt>
                <c:pt idx="5">
                  <c:v>-2.071991766570136E-4</c:v>
                </c:pt>
                <c:pt idx="7">
                  <c:v>3.053595355595462E-4</c:v>
                </c:pt>
                <c:pt idx="15">
                  <c:v>-7.8665050306881312E-2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5A-43F7-9A8A-8652AE37517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">
                  <c:v>8.2012479033437558E-3</c:v>
                </c:pt>
                <c:pt idx="3">
                  <c:v>8.2012479033437558E-3</c:v>
                </c:pt>
                <c:pt idx="4">
                  <c:v>1.6192033945117146E-4</c:v>
                </c:pt>
                <c:pt idx="6">
                  <c:v>-2.6008071290561929E-4</c:v>
                </c:pt>
                <c:pt idx="9">
                  <c:v>-5.2258145638916176E-2</c:v>
                </c:pt>
                <c:pt idx="10">
                  <c:v>-5.7823959396046121E-2</c:v>
                </c:pt>
                <c:pt idx="11">
                  <c:v>-5.7823959396046121E-2</c:v>
                </c:pt>
                <c:pt idx="12">
                  <c:v>-6.8901525992259849E-2</c:v>
                </c:pt>
                <c:pt idx="13">
                  <c:v>-7.6236685970798135E-2</c:v>
                </c:pt>
                <c:pt idx="14">
                  <c:v>-8.2873422776174266E-2</c:v>
                </c:pt>
                <c:pt idx="16">
                  <c:v>-8.2848830978036858E-2</c:v>
                </c:pt>
                <c:pt idx="18">
                  <c:v>-0.12070360641519073</c:v>
                </c:pt>
                <c:pt idx="19">
                  <c:v>-0.12070042070263298</c:v>
                </c:pt>
                <c:pt idx="20">
                  <c:v>-0.12149628516635858</c:v>
                </c:pt>
                <c:pt idx="21">
                  <c:v>-0.12450049004837638</c:v>
                </c:pt>
                <c:pt idx="23">
                  <c:v>-0.13167176797287539</c:v>
                </c:pt>
                <c:pt idx="24">
                  <c:v>-0.13154820873023709</c:v>
                </c:pt>
                <c:pt idx="26">
                  <c:v>-0.13265920925914543</c:v>
                </c:pt>
                <c:pt idx="27">
                  <c:v>-0.17108154603920411</c:v>
                </c:pt>
                <c:pt idx="28">
                  <c:v>-0.16782447826699354</c:v>
                </c:pt>
                <c:pt idx="29">
                  <c:v>-0.17079778396873735</c:v>
                </c:pt>
                <c:pt idx="30">
                  <c:v>-0.17079778396873735</c:v>
                </c:pt>
                <c:pt idx="31">
                  <c:v>-0.17069778413861059</c:v>
                </c:pt>
                <c:pt idx="32">
                  <c:v>-0.17029778388678096</c:v>
                </c:pt>
                <c:pt idx="33">
                  <c:v>-0.17111768275935901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5A-43F7-9A8A-8652AE37517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5A-43F7-9A8A-8652AE37517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5A-43F7-9A8A-8652AE37517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5A-43F7-9A8A-8652AE37517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8.2508369051849065E-2</c:v>
                </c:pt>
                <c:pt idx="1">
                  <c:v>9.8588064835037226E-3</c:v>
                </c:pt>
                <c:pt idx="2">
                  <c:v>8.0198446145930326E-3</c:v>
                </c:pt>
                <c:pt idx="3">
                  <c:v>8.0198446145930326E-3</c:v>
                </c:pt>
                <c:pt idx="4">
                  <c:v>1.4672218633020645E-3</c:v>
                </c:pt>
                <c:pt idx="5">
                  <c:v>4.3148471874316968E-4</c:v>
                </c:pt>
                <c:pt idx="6">
                  <c:v>2.2010979128217066E-4</c:v>
                </c:pt>
                <c:pt idx="7">
                  <c:v>-2.9775878099727669E-4</c:v>
                </c:pt>
                <c:pt idx="8">
                  <c:v>-3.2965753820094666E-2</c:v>
                </c:pt>
                <c:pt idx="9">
                  <c:v>-5.6671451934845699E-2</c:v>
                </c:pt>
                <c:pt idx="10">
                  <c:v>-5.6914533101425843E-2</c:v>
                </c:pt>
                <c:pt idx="11">
                  <c:v>-5.6914533101425843E-2</c:v>
                </c:pt>
                <c:pt idx="12">
                  <c:v>-6.55386301418346E-2</c:v>
                </c:pt>
                <c:pt idx="13">
                  <c:v>-7.4352964616958256E-2</c:v>
                </c:pt>
                <c:pt idx="14">
                  <c:v>-8.3833130113584065E-2</c:v>
                </c:pt>
                <c:pt idx="15">
                  <c:v>-8.4319292446744354E-2</c:v>
                </c:pt>
                <c:pt idx="16">
                  <c:v>-8.5513560786899007E-2</c:v>
                </c:pt>
                <c:pt idx="17">
                  <c:v>-0.11232647033532672</c:v>
                </c:pt>
                <c:pt idx="18">
                  <c:v>-0.12070748620915533</c:v>
                </c:pt>
                <c:pt idx="19">
                  <c:v>-0.12157412341174542</c:v>
                </c:pt>
                <c:pt idx="20">
                  <c:v>-0.12163753588998373</c:v>
                </c:pt>
                <c:pt idx="21">
                  <c:v>-0.12341308528065612</c:v>
                </c:pt>
                <c:pt idx="22">
                  <c:v>-0.12955352692339811</c:v>
                </c:pt>
                <c:pt idx="23">
                  <c:v>-0.1313924887923088</c:v>
                </c:pt>
                <c:pt idx="24">
                  <c:v>-0.13149817625603932</c:v>
                </c:pt>
                <c:pt idx="25">
                  <c:v>-0.14190839143349354</c:v>
                </c:pt>
                <c:pt idx="26">
                  <c:v>-0.13212173229204927</c:v>
                </c:pt>
                <c:pt idx="27">
                  <c:v>-0.16970419439461487</c:v>
                </c:pt>
                <c:pt idx="28">
                  <c:v>-0.16973590063373406</c:v>
                </c:pt>
                <c:pt idx="29">
                  <c:v>-0.17052855661171279</c:v>
                </c:pt>
                <c:pt idx="30">
                  <c:v>-0.17052855661171279</c:v>
                </c:pt>
                <c:pt idx="31">
                  <c:v>-0.17052855661171279</c:v>
                </c:pt>
                <c:pt idx="32">
                  <c:v>-0.17052855661171279</c:v>
                </c:pt>
                <c:pt idx="33">
                  <c:v>-0.17088789398839649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65A-43F7-9A8A-8652AE37517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0">
                  <c:v>0.16789670055004535</c:v>
                </c:pt>
                <c:pt idx="8">
                  <c:v>6.3537518428347539E-2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65A-43F7-9A8A-8652AE37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52912"/>
        <c:axId val="1"/>
      </c:scatterChart>
      <c:valAx>
        <c:axId val="796752912"/>
        <c:scaling>
          <c:orientation val="minMax"/>
          <c:min val="-1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529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02255639097744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CI CVn - O-C Diagr.</a:t>
            </a:r>
          </a:p>
        </c:rich>
      </c:tx>
      <c:layout>
        <c:manualLayout>
          <c:xMode val="edge"/>
          <c:yMode val="edge"/>
          <c:x val="0.38601855619111441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25845903369219"/>
          <c:y val="0.13994189017784567"/>
          <c:w val="0.81914954403550655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F-4A9C-BABD-90C13BFF197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7">
                  <c:v>-0.11192185358231654</c:v>
                </c:pt>
                <c:pt idx="22">
                  <c:v>-0.13158169861708302</c:v>
                </c:pt>
                <c:pt idx="25">
                  <c:v>-0.14337762429204304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BF-4A9C-BABD-90C13BFF197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8.8913172512548044E-3</c:v>
                </c:pt>
                <c:pt idx="5">
                  <c:v>-2.071991766570136E-4</c:v>
                </c:pt>
                <c:pt idx="7">
                  <c:v>3.053595355595462E-4</c:v>
                </c:pt>
                <c:pt idx="15">
                  <c:v>-7.8665050306881312E-2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BF-4A9C-BABD-90C13BFF197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2">
                  <c:v>8.2012479033437558E-3</c:v>
                </c:pt>
                <c:pt idx="3">
                  <c:v>8.2012479033437558E-3</c:v>
                </c:pt>
                <c:pt idx="4">
                  <c:v>1.6192033945117146E-4</c:v>
                </c:pt>
                <c:pt idx="6">
                  <c:v>-2.6008071290561929E-4</c:v>
                </c:pt>
                <c:pt idx="9">
                  <c:v>-5.2258145638916176E-2</c:v>
                </c:pt>
                <c:pt idx="10">
                  <c:v>-5.7823959396046121E-2</c:v>
                </c:pt>
                <c:pt idx="11">
                  <c:v>-5.7823959396046121E-2</c:v>
                </c:pt>
                <c:pt idx="12">
                  <c:v>-6.8901525992259849E-2</c:v>
                </c:pt>
                <c:pt idx="13">
                  <c:v>-7.6236685970798135E-2</c:v>
                </c:pt>
                <c:pt idx="14">
                  <c:v>-8.2873422776174266E-2</c:v>
                </c:pt>
                <c:pt idx="16">
                  <c:v>-8.2848830978036858E-2</c:v>
                </c:pt>
                <c:pt idx="18">
                  <c:v>-0.12070360641519073</c:v>
                </c:pt>
                <c:pt idx="19">
                  <c:v>-0.12070042070263298</c:v>
                </c:pt>
                <c:pt idx="20">
                  <c:v>-0.12149628516635858</c:v>
                </c:pt>
                <c:pt idx="21">
                  <c:v>-0.12450049004837638</c:v>
                </c:pt>
                <c:pt idx="23">
                  <c:v>-0.13167176797287539</c:v>
                </c:pt>
                <c:pt idx="24">
                  <c:v>-0.13154820873023709</c:v>
                </c:pt>
                <c:pt idx="26">
                  <c:v>-0.13265920925914543</c:v>
                </c:pt>
                <c:pt idx="27">
                  <c:v>-0.17108154603920411</c:v>
                </c:pt>
                <c:pt idx="28">
                  <c:v>-0.16782447826699354</c:v>
                </c:pt>
                <c:pt idx="29">
                  <c:v>-0.17079778396873735</c:v>
                </c:pt>
                <c:pt idx="30">
                  <c:v>-0.17079778396873735</c:v>
                </c:pt>
                <c:pt idx="31">
                  <c:v>-0.17069778413861059</c:v>
                </c:pt>
                <c:pt idx="32">
                  <c:v>-0.17029778388678096</c:v>
                </c:pt>
                <c:pt idx="33">
                  <c:v>-0.17111768275935901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BF-4A9C-BABD-90C13BFF197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BF-4A9C-BABD-90C13BFF197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BF-4A9C-BABD-90C13BFF197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1E-4</c:v>
                  </c:pt>
                  <c:pt idx="2">
                    <c:v>4.4000000000000003E-3</c:v>
                  </c:pt>
                  <c:pt idx="3">
                    <c:v>4.4000000000000003E-3</c:v>
                  </c:pt>
                  <c:pt idx="4">
                    <c:v>1.1999999999999999E-3</c:v>
                  </c:pt>
                  <c:pt idx="5">
                    <c:v>2.0000000000000001E-4</c:v>
                  </c:pt>
                  <c:pt idx="6">
                    <c:v>8.9999999999999998E-4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1E-3</c:v>
                  </c:pt>
                  <c:pt idx="10">
                    <c:v>1.1000000000000001E-3</c:v>
                  </c:pt>
                  <c:pt idx="11">
                    <c:v>1.1000000000000001E-3</c:v>
                  </c:pt>
                  <c:pt idx="12">
                    <c:v>4.0000000000000002E-4</c:v>
                  </c:pt>
                  <c:pt idx="13">
                    <c:v>2.9999999999999997E-4</c:v>
                  </c:pt>
                  <c:pt idx="14">
                    <c:v>5.9999999999999995E-4</c:v>
                  </c:pt>
                  <c:pt idx="15">
                    <c:v>1.2999999999999999E-3</c:v>
                  </c:pt>
                  <c:pt idx="16">
                    <c:v>8.9999999999999998E-4</c:v>
                  </c:pt>
                  <c:pt idx="17">
                    <c:v>7.0000000000000001E-3</c:v>
                  </c:pt>
                  <c:pt idx="18">
                    <c:v>0</c:v>
                  </c:pt>
                  <c:pt idx="19">
                    <c:v>1E-4</c:v>
                  </c:pt>
                  <c:pt idx="20">
                    <c:v>0</c:v>
                  </c:pt>
                  <c:pt idx="21">
                    <c:v>8.0000000000000004E-4</c:v>
                  </c:pt>
                  <c:pt idx="22">
                    <c:v>8.0000000000000002E-3</c:v>
                  </c:pt>
                  <c:pt idx="23">
                    <c:v>1.8E-3</c:v>
                  </c:pt>
                  <c:pt idx="24">
                    <c:v>1.2999999999999999E-3</c:v>
                  </c:pt>
                  <c:pt idx="25">
                    <c:v>8.0000000000000002E-3</c:v>
                  </c:pt>
                  <c:pt idx="26">
                    <c:v>2.0000000000000001E-4</c:v>
                  </c:pt>
                  <c:pt idx="27">
                    <c:v>1.4E-3</c:v>
                  </c:pt>
                  <c:pt idx="28">
                    <c:v>2.3E-3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BF-4A9C-BABD-90C13BFF197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8.2508369051849065E-2</c:v>
                </c:pt>
                <c:pt idx="1">
                  <c:v>9.8588064835037226E-3</c:v>
                </c:pt>
                <c:pt idx="2">
                  <c:v>8.0198446145930326E-3</c:v>
                </c:pt>
                <c:pt idx="3">
                  <c:v>8.0198446145930326E-3</c:v>
                </c:pt>
                <c:pt idx="4">
                  <c:v>1.4672218633020645E-3</c:v>
                </c:pt>
                <c:pt idx="5">
                  <c:v>4.3148471874316968E-4</c:v>
                </c:pt>
                <c:pt idx="6">
                  <c:v>2.2010979128217066E-4</c:v>
                </c:pt>
                <c:pt idx="7">
                  <c:v>-2.9775878099727669E-4</c:v>
                </c:pt>
                <c:pt idx="8">
                  <c:v>-3.2965753820094666E-2</c:v>
                </c:pt>
                <c:pt idx="9">
                  <c:v>-5.6671451934845699E-2</c:v>
                </c:pt>
                <c:pt idx="10">
                  <c:v>-5.6914533101425843E-2</c:v>
                </c:pt>
                <c:pt idx="11">
                  <c:v>-5.6914533101425843E-2</c:v>
                </c:pt>
                <c:pt idx="12">
                  <c:v>-6.55386301418346E-2</c:v>
                </c:pt>
                <c:pt idx="13">
                  <c:v>-7.4352964616958256E-2</c:v>
                </c:pt>
                <c:pt idx="14">
                  <c:v>-8.3833130113584065E-2</c:v>
                </c:pt>
                <c:pt idx="15">
                  <c:v>-8.4319292446744354E-2</c:v>
                </c:pt>
                <c:pt idx="16">
                  <c:v>-8.5513560786899007E-2</c:v>
                </c:pt>
                <c:pt idx="17">
                  <c:v>-0.11232647033532672</c:v>
                </c:pt>
                <c:pt idx="18">
                  <c:v>-0.12070748620915533</c:v>
                </c:pt>
                <c:pt idx="19">
                  <c:v>-0.12157412341174542</c:v>
                </c:pt>
                <c:pt idx="20">
                  <c:v>-0.12163753588998373</c:v>
                </c:pt>
                <c:pt idx="21">
                  <c:v>-0.12341308528065612</c:v>
                </c:pt>
                <c:pt idx="22">
                  <c:v>-0.12955352692339811</c:v>
                </c:pt>
                <c:pt idx="23">
                  <c:v>-0.1313924887923088</c:v>
                </c:pt>
                <c:pt idx="24">
                  <c:v>-0.13149817625603932</c:v>
                </c:pt>
                <c:pt idx="25">
                  <c:v>-0.14190839143349354</c:v>
                </c:pt>
                <c:pt idx="26">
                  <c:v>-0.13212173229204927</c:v>
                </c:pt>
                <c:pt idx="27">
                  <c:v>-0.16970419439461487</c:v>
                </c:pt>
                <c:pt idx="28">
                  <c:v>-0.16973590063373406</c:v>
                </c:pt>
                <c:pt idx="29">
                  <c:v>-0.17052855661171279</c:v>
                </c:pt>
                <c:pt idx="30">
                  <c:v>-0.17052855661171279</c:v>
                </c:pt>
                <c:pt idx="31">
                  <c:v>-0.17052855661171279</c:v>
                </c:pt>
                <c:pt idx="32">
                  <c:v>-0.17052855661171279</c:v>
                </c:pt>
                <c:pt idx="33">
                  <c:v>-0.17088789398839649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BF-4A9C-BABD-90C13BFF197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-3917</c:v>
                </c:pt>
                <c:pt idx="1">
                  <c:v>-480</c:v>
                </c:pt>
                <c:pt idx="2">
                  <c:v>-393</c:v>
                </c:pt>
                <c:pt idx="3">
                  <c:v>-393</c:v>
                </c:pt>
                <c:pt idx="4">
                  <c:v>-83</c:v>
                </c:pt>
                <c:pt idx="5">
                  <c:v>-34</c:v>
                </c:pt>
                <c:pt idx="6">
                  <c:v>-24</c:v>
                </c:pt>
                <c:pt idx="7">
                  <c:v>0.5</c:v>
                </c:pt>
                <c:pt idx="8">
                  <c:v>1546</c:v>
                </c:pt>
                <c:pt idx="9">
                  <c:v>2667.5</c:v>
                </c:pt>
                <c:pt idx="10">
                  <c:v>2679</c:v>
                </c:pt>
                <c:pt idx="11">
                  <c:v>2679</c:v>
                </c:pt>
                <c:pt idx="12">
                  <c:v>3087</c:v>
                </c:pt>
                <c:pt idx="13">
                  <c:v>3504</c:v>
                </c:pt>
                <c:pt idx="14">
                  <c:v>3952.5</c:v>
                </c:pt>
                <c:pt idx="15">
                  <c:v>3975.5</c:v>
                </c:pt>
                <c:pt idx="16">
                  <c:v>4032</c:v>
                </c:pt>
                <c:pt idx="17">
                  <c:v>5300.5</c:v>
                </c:pt>
                <c:pt idx="18">
                  <c:v>5697</c:v>
                </c:pt>
                <c:pt idx="19">
                  <c:v>5738</c:v>
                </c:pt>
                <c:pt idx="20">
                  <c:v>5741</c:v>
                </c:pt>
                <c:pt idx="21">
                  <c:v>5825</c:v>
                </c:pt>
                <c:pt idx="22">
                  <c:v>6115.5</c:v>
                </c:pt>
                <c:pt idx="23">
                  <c:v>6202.5</c:v>
                </c:pt>
                <c:pt idx="24">
                  <c:v>6207.5</c:v>
                </c:pt>
                <c:pt idx="25">
                  <c:v>6700</c:v>
                </c:pt>
                <c:pt idx="26">
                  <c:v>6237</c:v>
                </c:pt>
                <c:pt idx="27">
                  <c:v>8015</c:v>
                </c:pt>
                <c:pt idx="28">
                  <c:v>8016.5</c:v>
                </c:pt>
                <c:pt idx="29">
                  <c:v>8054</c:v>
                </c:pt>
                <c:pt idx="30">
                  <c:v>8054</c:v>
                </c:pt>
                <c:pt idx="31">
                  <c:v>8054</c:v>
                </c:pt>
                <c:pt idx="32">
                  <c:v>8054</c:v>
                </c:pt>
                <c:pt idx="33">
                  <c:v>8071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0">
                  <c:v>0.16789670055004535</c:v>
                </c:pt>
                <c:pt idx="8">
                  <c:v>6.3537518428347539E-2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BF-4A9C-BABD-90C13BFF1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755864"/>
        <c:axId val="1"/>
      </c:scatterChart>
      <c:valAx>
        <c:axId val="796755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31642853153992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151975683890578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67558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16733280680341"/>
          <c:y val="0.92419947506561673"/>
          <c:w val="0.7218849771438145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19050</xdr:rowOff>
    </xdr:from>
    <xdr:to>
      <xdr:col>17</xdr:col>
      <xdr:colOff>142875</xdr:colOff>
      <xdr:row>19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672F75B-FC34-3681-CC1E-AA088E8F8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26</xdr:col>
      <xdr:colOff>171450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39D7E51A-9B43-5C26-80EE-B808375CE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pane xSplit="14" ySplit="21" topLeftCell="O37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43</v>
      </c>
    </row>
    <row r="2" spans="1:6" x14ac:dyDescent="0.2">
      <c r="A2" t="s">
        <v>32</v>
      </c>
      <c r="B2" t="s">
        <v>51</v>
      </c>
      <c r="C2" s="3"/>
      <c r="D2" s="3"/>
    </row>
    <row r="3" spans="1:6" ht="13.5" thickBot="1" x14ac:dyDescent="0.25"/>
    <row r="4" spans="1:6" ht="14.25" thickTop="1" thickBot="1" x14ac:dyDescent="0.25">
      <c r="A4" s="5" t="s">
        <v>9</v>
      </c>
      <c r="C4" s="8" t="s">
        <v>44</v>
      </c>
      <c r="D4" s="9" t="s">
        <v>44</v>
      </c>
    </row>
    <row r="5" spans="1:6" ht="13.5" thickTop="1" x14ac:dyDescent="0.2">
      <c r="A5" s="11" t="s">
        <v>37</v>
      </c>
      <c r="B5" s="12"/>
      <c r="C5" s="13">
        <v>-9.5</v>
      </c>
      <c r="D5" s="12" t="s">
        <v>38</v>
      </c>
    </row>
    <row r="6" spans="1:6" x14ac:dyDescent="0.2">
      <c r="A6" s="5" t="s">
        <v>10</v>
      </c>
    </row>
    <row r="7" spans="1:6" x14ac:dyDescent="0.2">
      <c r="A7" t="s">
        <v>11</v>
      </c>
      <c r="C7">
        <v>52765.095946996393</v>
      </c>
    </row>
    <row r="8" spans="1:6" x14ac:dyDescent="0.2">
      <c r="A8" t="s">
        <v>12</v>
      </c>
      <c r="C8">
        <v>0.81589528815341805</v>
      </c>
    </row>
    <row r="9" spans="1:6" x14ac:dyDescent="0.2">
      <c r="A9" s="26" t="s">
        <v>42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 x14ac:dyDescent="0.25">
      <c r="A10" s="12"/>
      <c r="B10" s="12"/>
      <c r="C10" s="4" t="s">
        <v>28</v>
      </c>
      <c r="D10" s="4" t="s">
        <v>29</v>
      </c>
      <c r="E10" s="12"/>
    </row>
    <row r="11" spans="1:6" x14ac:dyDescent="0.2">
      <c r="A11" s="12" t="s">
        <v>24</v>
      </c>
      <c r="B11" s="12"/>
      <c r="C11" s="23">
        <f ca="1">INTERCEPT(INDIRECT($D$9):G992,INDIRECT($C$9):F992)</f>
        <v>-2.8719003462422676E-4</v>
      </c>
      <c r="D11" s="3"/>
      <c r="E11" s="12"/>
    </row>
    <row r="12" spans="1:6" x14ac:dyDescent="0.2">
      <c r="A12" s="12" t="s">
        <v>25</v>
      </c>
      <c r="B12" s="12"/>
      <c r="C12" s="23">
        <f ca="1">SLOPE(INDIRECT($D$9):G992,INDIRECT($C$9):F992)</f>
        <v>-2.1137492746099895E-5</v>
      </c>
      <c r="D12" s="3"/>
      <c r="E12" s="12"/>
    </row>
    <row r="13" spans="1:6" x14ac:dyDescent="0.2">
      <c r="A13" s="12" t="s">
        <v>27</v>
      </c>
      <c r="B13" s="12"/>
      <c r="C13" s="3" t="s">
        <v>22</v>
      </c>
    </row>
    <row r="14" spans="1:6" x14ac:dyDescent="0.2">
      <c r="A14" s="12"/>
      <c r="B14" s="12"/>
      <c r="C14" s="12"/>
    </row>
    <row r="15" spans="1:6" x14ac:dyDescent="0.2">
      <c r="A15" s="14" t="s">
        <v>26</v>
      </c>
      <c r="B15" s="12"/>
      <c r="C15" s="15">
        <f ca="1">(C7+C11)+(C8+C12)*INT(MAX(F21:F3533))</f>
        <v>59350.015929788642</v>
      </c>
      <c r="E15" s="16" t="s">
        <v>56</v>
      </c>
      <c r="F15" s="13">
        <v>1</v>
      </c>
    </row>
    <row r="16" spans="1:6" x14ac:dyDescent="0.2">
      <c r="A16" s="18" t="s">
        <v>13</v>
      </c>
      <c r="B16" s="12"/>
      <c r="C16" s="19">
        <f ca="1">+C8+C12</f>
        <v>0.81587415066067193</v>
      </c>
      <c r="E16" s="16" t="s">
        <v>39</v>
      </c>
      <c r="F16" s="17">
        <f ca="1">NOW()+15018.5+$C$5/24</f>
        <v>59956.683169675925</v>
      </c>
    </row>
    <row r="17" spans="1:21" ht="13.5" thickBot="1" x14ac:dyDescent="0.25">
      <c r="A17" s="16" t="s">
        <v>36</v>
      </c>
      <c r="B17" s="12"/>
      <c r="C17" s="12">
        <f>COUNT(C21:C2191)</f>
        <v>34</v>
      </c>
      <c r="E17" s="16" t="s">
        <v>57</v>
      </c>
      <c r="F17" s="17">
        <f ca="1">ROUND(2*(F16-$C$7)/$C$8,0)/2+F15</f>
        <v>8815.5</v>
      </c>
    </row>
    <row r="18" spans="1:21" ht="14.25" thickTop="1" thickBot="1" x14ac:dyDescent="0.25">
      <c r="A18" s="18" t="s">
        <v>14</v>
      </c>
      <c r="B18" s="12"/>
      <c r="C18" s="21">
        <f ca="1">+C15</f>
        <v>59350.015929788642</v>
      </c>
      <c r="D18" s="22">
        <f ca="1">+C16</f>
        <v>0.81587415066067193</v>
      </c>
      <c r="E18" s="16" t="s">
        <v>40</v>
      </c>
      <c r="F18" s="25">
        <f ca="1">ROUND(2*(F16-$C$15)/$C$16,0)/2+F15</f>
        <v>744.5</v>
      </c>
    </row>
    <row r="19" spans="1:21" ht="13.5" thickTop="1" x14ac:dyDescent="0.2">
      <c r="E19" s="16" t="s">
        <v>41</v>
      </c>
      <c r="F19" s="20">
        <f ca="1">+$C$15+$C$16*F18-15018.5-$C$5/24</f>
        <v>44939.330068288851</v>
      </c>
    </row>
    <row r="20" spans="1:21" ht="13.5" thickBot="1" x14ac:dyDescent="0.25">
      <c r="A20" s="4" t="s">
        <v>15</v>
      </c>
      <c r="B20" s="4" t="s">
        <v>16</v>
      </c>
      <c r="C20" s="4" t="s">
        <v>17</v>
      </c>
      <c r="D20" s="4" t="s">
        <v>21</v>
      </c>
      <c r="E20" s="4" t="s">
        <v>18</v>
      </c>
      <c r="F20" s="4" t="s">
        <v>19</v>
      </c>
      <c r="G20" s="4" t="s">
        <v>20</v>
      </c>
      <c r="H20" s="7" t="s">
        <v>8</v>
      </c>
      <c r="I20" s="7" t="s">
        <v>53</v>
      </c>
      <c r="J20" s="7" t="s">
        <v>5</v>
      </c>
      <c r="K20" s="7" t="s">
        <v>7</v>
      </c>
      <c r="L20" s="7" t="s">
        <v>33</v>
      </c>
      <c r="M20" s="7" t="s">
        <v>34</v>
      </c>
      <c r="N20" s="7" t="s">
        <v>35</v>
      </c>
      <c r="O20" s="7" t="s">
        <v>31</v>
      </c>
      <c r="P20" s="6" t="s">
        <v>30</v>
      </c>
      <c r="Q20" s="4" t="s">
        <v>23</v>
      </c>
      <c r="U20" s="41" t="s">
        <v>61</v>
      </c>
    </row>
    <row r="21" spans="1:21" x14ac:dyDescent="0.2">
      <c r="A21" s="32" t="s">
        <v>52</v>
      </c>
      <c r="B21" s="35"/>
      <c r="C21" s="32">
        <v>49569.402000000002</v>
      </c>
      <c r="D21" s="38" t="s">
        <v>53</v>
      </c>
      <c r="E21">
        <f t="shared" ref="E21:E46" si="0">+(C21-C$7)/C$8</f>
        <v>-3916.7942178328699</v>
      </c>
      <c r="F21">
        <f t="shared" ref="F21:F47" si="1">ROUND(2*E21,0)/2</f>
        <v>-3917</v>
      </c>
      <c r="O21">
        <f t="shared" ref="O21:O46" ca="1" si="2">+C$11+C$12*$F21</f>
        <v>8.2508369051849065E-2</v>
      </c>
      <c r="Q21" s="2">
        <f t="shared" ref="Q21:Q46" si="3">+C21-15018.5</f>
        <v>34550.902000000002</v>
      </c>
      <c r="U21" s="25">
        <v>0.16789670055004535</v>
      </c>
    </row>
    <row r="22" spans="1:21" x14ac:dyDescent="0.2">
      <c r="A22" s="28" t="s">
        <v>45</v>
      </c>
      <c r="B22" s="29" t="s">
        <v>46</v>
      </c>
      <c r="C22" s="30">
        <v>52373.475100000003</v>
      </c>
      <c r="D22" s="31">
        <v>1E-4</v>
      </c>
      <c r="E22">
        <f t="shared" si="0"/>
        <v>-479.98910237945933</v>
      </c>
      <c r="F22">
        <f t="shared" si="1"/>
        <v>-480</v>
      </c>
      <c r="G22">
        <f t="shared" ref="G22:G28" si="4">+C22-(C$7+F22*C$8)</f>
        <v>8.8913172512548044E-3</v>
      </c>
      <c r="J22">
        <f>+G22</f>
        <v>8.8913172512548044E-3</v>
      </c>
      <c r="O22">
        <f t="shared" ca="1" si="2"/>
        <v>9.8588064835037226E-3</v>
      </c>
      <c r="Q22" s="2">
        <f t="shared" si="3"/>
        <v>37354.975100000003</v>
      </c>
    </row>
    <row r="23" spans="1:21" x14ac:dyDescent="0.2">
      <c r="A23" s="36" t="s">
        <v>49</v>
      </c>
      <c r="B23" s="37" t="s">
        <v>46</v>
      </c>
      <c r="C23" s="36">
        <v>52444.457300000002</v>
      </c>
      <c r="D23" s="36">
        <v>4.4000000000000003E-3</v>
      </c>
      <c r="E23">
        <f t="shared" si="0"/>
        <v>-392.98994816121444</v>
      </c>
      <c r="F23">
        <f t="shared" si="1"/>
        <v>-393</v>
      </c>
      <c r="G23">
        <f t="shared" si="4"/>
        <v>8.2012479033437558E-3</v>
      </c>
      <c r="K23">
        <f>+G23</f>
        <v>8.2012479033437558E-3</v>
      </c>
      <c r="O23">
        <f t="shared" ca="1" si="2"/>
        <v>8.0198446145930326E-3</v>
      </c>
      <c r="Q23" s="2">
        <f t="shared" si="3"/>
        <v>37425.957300000002</v>
      </c>
    </row>
    <row r="24" spans="1:21" x14ac:dyDescent="0.2">
      <c r="A24" s="36" t="s">
        <v>49</v>
      </c>
      <c r="B24" s="37" t="s">
        <v>46</v>
      </c>
      <c r="C24" s="36">
        <v>52444.457300000002</v>
      </c>
      <c r="D24" s="36">
        <v>4.4000000000000003E-3</v>
      </c>
      <c r="E24">
        <f t="shared" si="0"/>
        <v>-392.98994816121444</v>
      </c>
      <c r="F24">
        <f t="shared" si="1"/>
        <v>-393</v>
      </c>
      <c r="G24">
        <f t="shared" si="4"/>
        <v>8.2012479033437558E-3</v>
      </c>
      <c r="K24">
        <f>+G24</f>
        <v>8.2012479033437558E-3</v>
      </c>
      <c r="O24">
        <f t="shared" ca="1" si="2"/>
        <v>8.0198446145930326E-3</v>
      </c>
      <c r="Q24" s="2">
        <f t="shared" si="3"/>
        <v>37425.957300000002</v>
      </c>
    </row>
    <row r="25" spans="1:21" x14ac:dyDescent="0.2">
      <c r="A25" s="32" t="s">
        <v>48</v>
      </c>
      <c r="B25" s="33" t="s">
        <v>46</v>
      </c>
      <c r="C25" s="34">
        <v>52697.376799999998</v>
      </c>
      <c r="D25" s="34">
        <v>1.1999999999999999E-3</v>
      </c>
      <c r="E25">
        <f t="shared" si="0"/>
        <v>-82.999801542745132</v>
      </c>
      <c r="F25">
        <f t="shared" si="1"/>
        <v>-83</v>
      </c>
      <c r="G25">
        <f t="shared" si="4"/>
        <v>1.6192033945117146E-4</v>
      </c>
      <c r="K25">
        <f>+G25</f>
        <v>1.6192033945117146E-4</v>
      </c>
      <c r="O25">
        <f t="shared" ca="1" si="2"/>
        <v>1.4672218633020645E-3</v>
      </c>
      <c r="Q25" s="2">
        <f t="shared" si="3"/>
        <v>37678.876799999998</v>
      </c>
    </row>
    <row r="26" spans="1:21" x14ac:dyDescent="0.2">
      <c r="A26" s="28" t="s">
        <v>45</v>
      </c>
      <c r="B26" s="29" t="s">
        <v>46</v>
      </c>
      <c r="C26" s="30">
        <v>52737.355300000003</v>
      </c>
      <c r="D26" s="31">
        <v>2.0000000000000001E-4</v>
      </c>
      <c r="E26">
        <f t="shared" si="0"/>
        <v>-34.000253953144032</v>
      </c>
      <c r="F26">
        <f t="shared" si="1"/>
        <v>-34</v>
      </c>
      <c r="G26">
        <f t="shared" si="4"/>
        <v>-2.071991766570136E-4</v>
      </c>
      <c r="J26">
        <f>+G26</f>
        <v>-2.071991766570136E-4</v>
      </c>
      <c r="O26">
        <f t="shared" ca="1" si="2"/>
        <v>4.3148471874316968E-4</v>
      </c>
      <c r="Q26" s="2">
        <f t="shared" si="3"/>
        <v>37718.855300000003</v>
      </c>
    </row>
    <row r="27" spans="1:21" x14ac:dyDescent="0.2">
      <c r="A27" s="32" t="s">
        <v>48</v>
      </c>
      <c r="B27" s="33" t="s">
        <v>46</v>
      </c>
      <c r="C27" s="34">
        <v>52745.514199999998</v>
      </c>
      <c r="D27" s="34">
        <v>8.9999999999999998E-4</v>
      </c>
      <c r="E27">
        <f t="shared" si="0"/>
        <v>-24.000318767269139</v>
      </c>
      <c r="F27">
        <f t="shared" si="1"/>
        <v>-24</v>
      </c>
      <c r="G27">
        <f t="shared" si="4"/>
        <v>-2.6008071290561929E-4</v>
      </c>
      <c r="K27">
        <f>+G27</f>
        <v>-2.6008071290561929E-4</v>
      </c>
      <c r="O27">
        <f t="shared" ca="1" si="2"/>
        <v>2.2010979128217066E-4</v>
      </c>
      <c r="Q27" s="2">
        <f t="shared" si="3"/>
        <v>37727.014199999998</v>
      </c>
    </row>
    <row r="28" spans="1:21" x14ac:dyDescent="0.2">
      <c r="A28" s="28" t="s">
        <v>45</v>
      </c>
      <c r="B28" s="29" t="s">
        <v>47</v>
      </c>
      <c r="C28" s="30">
        <v>52765.504200000003</v>
      </c>
      <c r="D28" s="31">
        <v>2.0000000000000001E-4</v>
      </c>
      <c r="E28">
        <f t="shared" si="0"/>
        <v>0.50037426314138933</v>
      </c>
      <c r="F28">
        <f t="shared" si="1"/>
        <v>0.5</v>
      </c>
      <c r="G28">
        <f t="shared" si="4"/>
        <v>3.053595355595462E-4</v>
      </c>
      <c r="J28">
        <f>+G28</f>
        <v>3.053595355595462E-4</v>
      </c>
      <c r="O28">
        <f t="shared" ca="1" si="2"/>
        <v>-2.9775878099727669E-4</v>
      </c>
      <c r="Q28" s="2">
        <f t="shared" si="3"/>
        <v>37747.004200000003</v>
      </c>
    </row>
    <row r="29" spans="1:21" x14ac:dyDescent="0.2">
      <c r="A29" s="36" t="s">
        <v>49</v>
      </c>
      <c r="B29" s="37" t="s">
        <v>46</v>
      </c>
      <c r="C29" s="36">
        <v>54026.533600000002</v>
      </c>
      <c r="D29" s="36">
        <v>1E-4</v>
      </c>
      <c r="E29">
        <f t="shared" si="0"/>
        <v>1546.0778745990424</v>
      </c>
      <c r="F29">
        <f t="shared" si="1"/>
        <v>1546</v>
      </c>
      <c r="O29">
        <f t="shared" ca="1" si="2"/>
        <v>-3.2965753820094666E-2</v>
      </c>
      <c r="Q29" s="2">
        <f t="shared" si="3"/>
        <v>39008.033600000002</v>
      </c>
      <c r="U29" s="25">
        <v>6.3537518428347539E-2</v>
      </c>
    </row>
    <row r="30" spans="1:21" x14ac:dyDescent="0.2">
      <c r="A30" s="39" t="s">
        <v>54</v>
      </c>
      <c r="B30" s="35" t="s">
        <v>47</v>
      </c>
      <c r="C30" s="32">
        <v>54941.444369999997</v>
      </c>
      <c r="D30" s="32">
        <v>1E-3</v>
      </c>
      <c r="E30">
        <f t="shared" si="0"/>
        <v>2667.435949935737</v>
      </c>
      <c r="F30">
        <f t="shared" si="1"/>
        <v>2667.5</v>
      </c>
      <c r="G30">
        <f t="shared" ref="G30:G46" si="5">+C30-(C$7+F30*C$8)</f>
        <v>-5.2258145638916176E-2</v>
      </c>
      <c r="K30">
        <f t="shared" ref="K30:K35" si="6">+G30</f>
        <v>-5.2258145638916176E-2</v>
      </c>
      <c r="O30">
        <f t="shared" ca="1" si="2"/>
        <v>-5.6671451934845699E-2</v>
      </c>
      <c r="Q30" s="2">
        <f t="shared" si="3"/>
        <v>39922.944369999997</v>
      </c>
    </row>
    <row r="31" spans="1:21" x14ac:dyDescent="0.2">
      <c r="A31" s="32" t="s">
        <v>50</v>
      </c>
      <c r="B31" s="35" t="s">
        <v>46</v>
      </c>
      <c r="C31" s="32">
        <v>54950.821600000003</v>
      </c>
      <c r="D31" s="32">
        <v>1.1000000000000001E-3</v>
      </c>
      <c r="E31">
        <f t="shared" si="0"/>
        <v>2678.9291282101558</v>
      </c>
      <c r="F31">
        <f t="shared" si="1"/>
        <v>2679</v>
      </c>
      <c r="G31">
        <f t="shared" si="5"/>
        <v>-5.7823959396046121E-2</v>
      </c>
      <c r="K31">
        <f t="shared" si="6"/>
        <v>-5.7823959396046121E-2</v>
      </c>
      <c r="O31">
        <f t="shared" ca="1" si="2"/>
        <v>-5.6914533101425843E-2</v>
      </c>
      <c r="Q31" s="2">
        <f t="shared" si="3"/>
        <v>39932.321600000003</v>
      </c>
    </row>
    <row r="32" spans="1:21" x14ac:dyDescent="0.2">
      <c r="A32" s="32" t="s">
        <v>50</v>
      </c>
      <c r="B32" s="35" t="s">
        <v>46</v>
      </c>
      <c r="C32" s="32">
        <v>54950.821600000003</v>
      </c>
      <c r="D32" s="32">
        <v>1.1000000000000001E-3</v>
      </c>
      <c r="E32">
        <f t="shared" si="0"/>
        <v>2678.9291282101558</v>
      </c>
      <c r="F32">
        <f t="shared" si="1"/>
        <v>2679</v>
      </c>
      <c r="G32">
        <f t="shared" si="5"/>
        <v>-5.7823959396046121E-2</v>
      </c>
      <c r="K32">
        <f t="shared" si="6"/>
        <v>-5.7823959396046121E-2</v>
      </c>
      <c r="O32">
        <f t="shared" ca="1" si="2"/>
        <v>-5.6914533101425843E-2</v>
      </c>
      <c r="Q32" s="2">
        <f t="shared" si="3"/>
        <v>39932.321600000003</v>
      </c>
    </row>
    <row r="33" spans="1:17" x14ac:dyDescent="0.2">
      <c r="A33" s="28" t="s">
        <v>55</v>
      </c>
      <c r="B33" s="40" t="s">
        <v>46</v>
      </c>
      <c r="C33" s="28">
        <v>55283.695800000001</v>
      </c>
      <c r="D33" s="28">
        <v>4.0000000000000002E-4</v>
      </c>
      <c r="E33">
        <f t="shared" si="0"/>
        <v>3086.9155510186251</v>
      </c>
      <c r="F33">
        <f t="shared" si="1"/>
        <v>3087</v>
      </c>
      <c r="G33">
        <f t="shared" si="5"/>
        <v>-6.8901525992259849E-2</v>
      </c>
      <c r="K33">
        <f t="shared" si="6"/>
        <v>-6.8901525992259849E-2</v>
      </c>
      <c r="O33">
        <f t="shared" ca="1" si="2"/>
        <v>-6.55386301418346E-2</v>
      </c>
      <c r="Q33" s="2">
        <f t="shared" si="3"/>
        <v>40265.195800000001</v>
      </c>
    </row>
    <row r="34" spans="1:17" x14ac:dyDescent="0.2">
      <c r="A34" s="28" t="s">
        <v>58</v>
      </c>
      <c r="B34" s="40" t="s">
        <v>46</v>
      </c>
      <c r="C34" s="28">
        <v>55623.916799999999</v>
      </c>
      <c r="D34" s="28">
        <v>2.9999999999999997E-4</v>
      </c>
      <c r="E34">
        <f t="shared" si="0"/>
        <v>3503.9065606983181</v>
      </c>
      <c r="F34">
        <f t="shared" si="1"/>
        <v>3504</v>
      </c>
      <c r="G34">
        <f t="shared" si="5"/>
        <v>-7.6236685970798135E-2</v>
      </c>
      <c r="K34">
        <f t="shared" si="6"/>
        <v>-7.6236685970798135E-2</v>
      </c>
      <c r="O34">
        <f t="shared" ca="1" si="2"/>
        <v>-7.4352964616958256E-2</v>
      </c>
      <c r="Q34" s="2">
        <f t="shared" si="3"/>
        <v>40605.416799999999</v>
      </c>
    </row>
    <row r="35" spans="1:17" x14ac:dyDescent="0.2">
      <c r="A35" s="32" t="s">
        <v>59</v>
      </c>
      <c r="B35" s="35" t="s">
        <v>47</v>
      </c>
      <c r="C35" s="32">
        <v>55989.839200000002</v>
      </c>
      <c r="D35" s="32">
        <v>5.9999999999999995E-4</v>
      </c>
      <c r="E35">
        <f t="shared" si="0"/>
        <v>3952.3984263986094</v>
      </c>
      <c r="F35">
        <f t="shared" si="1"/>
        <v>3952.5</v>
      </c>
      <c r="G35">
        <f t="shared" si="5"/>
        <v>-8.2873422776174266E-2</v>
      </c>
      <c r="K35">
        <f t="shared" si="6"/>
        <v>-8.2873422776174266E-2</v>
      </c>
      <c r="O35">
        <f t="shared" ca="1" si="2"/>
        <v>-8.3833130113584065E-2</v>
      </c>
      <c r="Q35" s="2">
        <f t="shared" si="3"/>
        <v>40971.339200000002</v>
      </c>
    </row>
    <row r="36" spans="1:17" x14ac:dyDescent="0.2">
      <c r="A36" s="42" t="s">
        <v>60</v>
      </c>
      <c r="B36" s="43" t="s">
        <v>46</v>
      </c>
      <c r="C36" s="44">
        <v>56008.608999999997</v>
      </c>
      <c r="D36" s="44">
        <v>1.2999999999999999E-3</v>
      </c>
      <c r="E36">
        <f t="shared" si="0"/>
        <v>3975.4035843796973</v>
      </c>
      <c r="F36">
        <f t="shared" si="1"/>
        <v>3975.5</v>
      </c>
      <c r="G36">
        <f t="shared" si="5"/>
        <v>-7.8665050306881312E-2</v>
      </c>
      <c r="J36">
        <f>+G36</f>
        <v>-7.8665050306881312E-2</v>
      </c>
      <c r="O36">
        <f t="shared" ca="1" si="2"/>
        <v>-8.4319292446744354E-2</v>
      </c>
      <c r="Q36" s="2">
        <f t="shared" si="3"/>
        <v>40990.108999999997</v>
      </c>
    </row>
    <row r="37" spans="1:17" x14ac:dyDescent="0.2">
      <c r="A37" s="44" t="s">
        <v>59</v>
      </c>
      <c r="B37" s="43" t="s">
        <v>46</v>
      </c>
      <c r="C37" s="44">
        <v>56054.702899999997</v>
      </c>
      <c r="D37" s="44">
        <v>8.9999999999999998E-4</v>
      </c>
      <c r="E37">
        <f t="shared" si="0"/>
        <v>4031.898456539484</v>
      </c>
      <c r="F37">
        <f t="shared" si="1"/>
        <v>4032</v>
      </c>
      <c r="G37">
        <f t="shared" si="5"/>
        <v>-8.2848830978036858E-2</v>
      </c>
      <c r="K37">
        <f>+G37</f>
        <v>-8.2848830978036858E-2</v>
      </c>
      <c r="O37">
        <f t="shared" ca="1" si="2"/>
        <v>-8.5513560786899007E-2</v>
      </c>
      <c r="Q37" s="2">
        <f t="shared" si="3"/>
        <v>41036.202899999997</v>
      </c>
    </row>
    <row r="38" spans="1:17" x14ac:dyDescent="0.2">
      <c r="A38" s="45" t="s">
        <v>62</v>
      </c>
      <c r="B38" s="46" t="s">
        <v>47</v>
      </c>
      <c r="C38" s="47">
        <v>57089.637000000002</v>
      </c>
      <c r="D38" s="47">
        <v>7.0000000000000001E-3</v>
      </c>
      <c r="E38">
        <f t="shared" si="0"/>
        <v>5300.3628232627298</v>
      </c>
      <c r="F38">
        <f t="shared" si="1"/>
        <v>5300.5</v>
      </c>
      <c r="G38">
        <f t="shared" si="5"/>
        <v>-0.11192185358231654</v>
      </c>
      <c r="I38">
        <f>+G38</f>
        <v>-0.11192185358231654</v>
      </c>
      <c r="O38">
        <f t="shared" ca="1" si="2"/>
        <v>-0.11232647033532672</v>
      </c>
      <c r="Q38" s="2">
        <f t="shared" si="3"/>
        <v>42071.137000000002</v>
      </c>
    </row>
    <row r="39" spans="1:17" x14ac:dyDescent="0.2">
      <c r="A39" s="54" t="s">
        <v>0</v>
      </c>
      <c r="B39" s="53" t="s">
        <v>46</v>
      </c>
      <c r="C39" s="54">
        <v>57413.130700000002</v>
      </c>
      <c r="D39" s="54" t="s">
        <v>1</v>
      </c>
      <c r="E39">
        <f t="shared" si="0"/>
        <v>5696.8520599295443</v>
      </c>
      <c r="F39">
        <f t="shared" si="1"/>
        <v>5697</v>
      </c>
      <c r="G39">
        <f t="shared" si="5"/>
        <v>-0.12070360641519073</v>
      </c>
      <c r="K39">
        <f>+G39</f>
        <v>-0.12070360641519073</v>
      </c>
      <c r="O39">
        <f t="shared" ca="1" si="2"/>
        <v>-0.12070748620915533</v>
      </c>
      <c r="Q39" s="2">
        <f t="shared" si="3"/>
        <v>42394.630700000002</v>
      </c>
    </row>
    <row r="40" spans="1:17" x14ac:dyDescent="0.2">
      <c r="A40" s="52" t="s">
        <v>63</v>
      </c>
      <c r="B40" s="53" t="s">
        <v>46</v>
      </c>
      <c r="C40" s="54">
        <v>57446.582410000003</v>
      </c>
      <c r="D40" s="54">
        <v>1E-4</v>
      </c>
      <c r="E40">
        <f t="shared" si="0"/>
        <v>5737.8520638341033</v>
      </c>
      <c r="F40">
        <f t="shared" si="1"/>
        <v>5738</v>
      </c>
      <c r="G40">
        <f t="shared" si="5"/>
        <v>-0.12070042070263298</v>
      </c>
      <c r="K40">
        <f>+G40</f>
        <v>-0.12070042070263298</v>
      </c>
      <c r="O40">
        <f t="shared" ca="1" si="2"/>
        <v>-0.12157412341174542</v>
      </c>
      <c r="Q40" s="2">
        <f t="shared" si="3"/>
        <v>42428.082410000003</v>
      </c>
    </row>
    <row r="41" spans="1:17" x14ac:dyDescent="0.2">
      <c r="A41" s="54" t="s">
        <v>0</v>
      </c>
      <c r="B41" s="53" t="s">
        <v>46</v>
      </c>
      <c r="C41" s="54">
        <v>57449.029300000002</v>
      </c>
      <c r="D41" s="54" t="s">
        <v>1</v>
      </c>
      <c r="E41">
        <f t="shared" si="0"/>
        <v>5740.8510883848357</v>
      </c>
      <c r="F41">
        <f t="shared" si="1"/>
        <v>5741</v>
      </c>
      <c r="G41">
        <f t="shared" si="5"/>
        <v>-0.12149628516635858</v>
      </c>
      <c r="K41">
        <f>+G41</f>
        <v>-0.12149628516635858</v>
      </c>
      <c r="O41">
        <f t="shared" ca="1" si="2"/>
        <v>-0.12163753588998373</v>
      </c>
      <c r="Q41" s="2">
        <f t="shared" si="3"/>
        <v>42430.529300000002</v>
      </c>
    </row>
    <row r="42" spans="1:17" x14ac:dyDescent="0.2">
      <c r="A42" s="55" t="s">
        <v>6</v>
      </c>
      <c r="B42" s="56" t="s">
        <v>46</v>
      </c>
      <c r="C42" s="57">
        <v>57517.561500000003</v>
      </c>
      <c r="D42" s="57">
        <v>8.0000000000000004E-4</v>
      </c>
      <c r="E42">
        <f t="shared" si="0"/>
        <v>5824.8474062887026</v>
      </c>
      <c r="F42">
        <f t="shared" si="1"/>
        <v>5825</v>
      </c>
      <c r="G42">
        <f t="shared" si="5"/>
        <v>-0.12450049004837638</v>
      </c>
      <c r="K42">
        <f>+G42</f>
        <v>-0.12450049004837638</v>
      </c>
      <c r="O42">
        <f t="shared" ca="1" si="2"/>
        <v>-0.12341308528065612</v>
      </c>
      <c r="Q42" s="2">
        <f t="shared" si="3"/>
        <v>42499.061500000003</v>
      </c>
    </row>
    <row r="43" spans="1:17" x14ac:dyDescent="0.2">
      <c r="A43" s="59" t="s">
        <v>4</v>
      </c>
      <c r="B43" s="49" t="s">
        <v>47</v>
      </c>
      <c r="C43" s="50">
        <v>57754.572</v>
      </c>
      <c r="D43" s="51">
        <v>8.0000000000000002E-3</v>
      </c>
      <c r="E43">
        <f t="shared" si="0"/>
        <v>6115.3387272232958</v>
      </c>
      <c r="F43">
        <f t="shared" si="1"/>
        <v>6115.5</v>
      </c>
      <c r="G43">
        <f t="shared" si="5"/>
        <v>-0.13158169861708302</v>
      </c>
      <c r="I43">
        <f>+G43</f>
        <v>-0.13158169861708302</v>
      </c>
      <c r="O43">
        <f t="shared" ca="1" si="2"/>
        <v>-0.12955352692339811</v>
      </c>
      <c r="Q43" s="2">
        <f t="shared" si="3"/>
        <v>42736.072</v>
      </c>
    </row>
    <row r="44" spans="1:17" x14ac:dyDescent="0.2">
      <c r="A44" s="54" t="s">
        <v>2</v>
      </c>
      <c r="B44" s="60" t="s">
        <v>46</v>
      </c>
      <c r="C44" s="60">
        <v>57825.554799999998</v>
      </c>
      <c r="D44" s="60">
        <v>1.8E-3</v>
      </c>
      <c r="E44">
        <f t="shared" si="0"/>
        <v>6202.3386168300249</v>
      </c>
      <c r="F44">
        <f t="shared" si="1"/>
        <v>6202.5</v>
      </c>
      <c r="G44">
        <f t="shared" si="5"/>
        <v>-0.13167176797287539</v>
      </c>
      <c r="K44">
        <f>+G44</f>
        <v>-0.13167176797287539</v>
      </c>
      <c r="O44">
        <f t="shared" ca="1" si="2"/>
        <v>-0.1313924887923088</v>
      </c>
      <c r="Q44" s="2">
        <f t="shared" si="3"/>
        <v>42807.054799999998</v>
      </c>
    </row>
    <row r="45" spans="1:17" x14ac:dyDescent="0.2">
      <c r="A45" s="54" t="s">
        <v>2</v>
      </c>
      <c r="B45" s="60" t="s">
        <v>46</v>
      </c>
      <c r="C45" s="60">
        <v>57829.634400000003</v>
      </c>
      <c r="D45" s="60">
        <v>1.2999999999999999E-3</v>
      </c>
      <c r="E45">
        <f t="shared" si="0"/>
        <v>6207.3387682700923</v>
      </c>
      <c r="F45">
        <f t="shared" si="1"/>
        <v>6207.5</v>
      </c>
      <c r="G45">
        <f t="shared" si="5"/>
        <v>-0.13154820873023709</v>
      </c>
      <c r="K45">
        <f>+G45</f>
        <v>-0.13154820873023709</v>
      </c>
      <c r="O45">
        <f t="shared" ca="1" si="2"/>
        <v>-0.13149817625603932</v>
      </c>
      <c r="Q45" s="2">
        <f t="shared" si="3"/>
        <v>42811.134400000003</v>
      </c>
    </row>
    <row r="46" spans="1:17" x14ac:dyDescent="0.2">
      <c r="A46" s="58" t="s">
        <v>3</v>
      </c>
      <c r="B46" s="58" t="s">
        <v>46</v>
      </c>
      <c r="C46" s="48">
        <v>58231.451000000001</v>
      </c>
      <c r="D46" s="58">
        <v>8.0000000000000002E-3</v>
      </c>
      <c r="E46">
        <f t="shared" si="0"/>
        <v>6699.8242695767767</v>
      </c>
      <c r="F46">
        <f t="shared" si="1"/>
        <v>6700</v>
      </c>
      <c r="G46">
        <f t="shared" si="5"/>
        <v>-0.14337762429204304</v>
      </c>
      <c r="I46">
        <f>+G46</f>
        <v>-0.14337762429204304</v>
      </c>
      <c r="O46">
        <f t="shared" ca="1" si="2"/>
        <v>-0.14190839143349354</v>
      </c>
      <c r="Q46" s="2">
        <f t="shared" si="3"/>
        <v>43212.951000000001</v>
      </c>
    </row>
    <row r="47" spans="1:17" x14ac:dyDescent="0.2">
      <c r="A47" s="61" t="s">
        <v>64</v>
      </c>
      <c r="B47" s="62" t="s">
        <v>46</v>
      </c>
      <c r="C47" s="63">
        <v>57853.7022</v>
      </c>
      <c r="D47" s="63">
        <v>2.0000000000000001E-4</v>
      </c>
      <c r="E47">
        <f>+(C47-C$7)/C$8</f>
        <v>6236.8374065750986</v>
      </c>
      <c r="F47">
        <f t="shared" si="1"/>
        <v>6237</v>
      </c>
      <c r="G47">
        <f>+C47-(C$7+F47*C$8)</f>
        <v>-0.13265920925914543</v>
      </c>
      <c r="K47">
        <f>+G47</f>
        <v>-0.13265920925914543</v>
      </c>
      <c r="O47">
        <f ca="1">+C$11+C$12*$F47</f>
        <v>-0.13212173229204927</v>
      </c>
      <c r="Q47" s="2">
        <f>+C47-15018.5</f>
        <v>42835.2022</v>
      </c>
    </row>
    <row r="48" spans="1:17" x14ac:dyDescent="0.2">
      <c r="A48" s="64" t="s">
        <v>65</v>
      </c>
      <c r="B48" s="65" t="s">
        <v>46</v>
      </c>
      <c r="C48" s="66">
        <v>59304.325599999996</v>
      </c>
      <c r="D48" s="64">
        <v>1.4E-3</v>
      </c>
      <c r="E48">
        <f t="shared" ref="E48:E54" si="7">+(C48-C$7)/C$8</f>
        <v>8014.7903143350304</v>
      </c>
      <c r="F48">
        <f t="shared" ref="F48:F54" si="8">ROUND(2*E48,0)/2</f>
        <v>8015</v>
      </c>
      <c r="G48">
        <f t="shared" ref="G48:G54" si="9">+C48-(C$7+F48*C$8)</f>
        <v>-0.17108154603920411</v>
      </c>
      <c r="K48">
        <f t="shared" ref="K48:K54" si="10">+G48</f>
        <v>-0.17108154603920411</v>
      </c>
      <c r="O48">
        <f t="shared" ref="O48:O54" ca="1" si="11">+C$11+C$12*$F48</f>
        <v>-0.16970419439461487</v>
      </c>
      <c r="Q48" s="2">
        <f t="shared" ref="Q48:Q54" si="12">+C48-15018.5</f>
        <v>44285.825599999996</v>
      </c>
    </row>
    <row r="49" spans="1:17" x14ac:dyDescent="0.2">
      <c r="A49" s="64" t="s">
        <v>65</v>
      </c>
      <c r="B49" s="65" t="s">
        <v>46</v>
      </c>
      <c r="C49" s="66">
        <v>59305.5527</v>
      </c>
      <c r="D49" s="64">
        <v>2.3E-3</v>
      </c>
      <c r="E49">
        <f t="shared" si="7"/>
        <v>8016.2943063519242</v>
      </c>
      <c r="F49">
        <f t="shared" si="8"/>
        <v>8016.5</v>
      </c>
      <c r="G49">
        <f t="shared" si="9"/>
        <v>-0.16782447826699354</v>
      </c>
      <c r="K49">
        <f t="shared" si="10"/>
        <v>-0.16782447826699354</v>
      </c>
      <c r="O49">
        <f t="shared" ca="1" si="11"/>
        <v>-0.16973590063373406</v>
      </c>
      <c r="Q49" s="2">
        <f t="shared" si="12"/>
        <v>44287.0527</v>
      </c>
    </row>
    <row r="50" spans="1:17" x14ac:dyDescent="0.2">
      <c r="A50" s="64" t="s">
        <v>66</v>
      </c>
      <c r="B50" s="65" t="s">
        <v>46</v>
      </c>
      <c r="C50" s="66">
        <v>59336.145800000057</v>
      </c>
      <c r="D50" s="64" t="s">
        <v>1</v>
      </c>
      <c r="E50">
        <f t="shared" si="7"/>
        <v>8053.7906621273032</v>
      </c>
      <c r="F50">
        <f t="shared" si="8"/>
        <v>8054</v>
      </c>
      <c r="G50">
        <f t="shared" si="9"/>
        <v>-0.17079778396873735</v>
      </c>
      <c r="K50">
        <f t="shared" si="10"/>
        <v>-0.17079778396873735</v>
      </c>
      <c r="O50">
        <f t="shared" ca="1" si="11"/>
        <v>-0.17052855661171279</v>
      </c>
      <c r="Q50" s="2">
        <f t="shared" si="12"/>
        <v>44317.645800000057</v>
      </c>
    </row>
    <row r="51" spans="1:17" x14ac:dyDescent="0.2">
      <c r="A51" s="64" t="s">
        <v>66</v>
      </c>
      <c r="B51" s="65" t="s">
        <v>46</v>
      </c>
      <c r="C51" s="66">
        <v>59336.145800000057</v>
      </c>
      <c r="D51" s="64" t="s">
        <v>67</v>
      </c>
      <c r="E51">
        <f t="shared" si="7"/>
        <v>8053.7906621273032</v>
      </c>
      <c r="F51">
        <f t="shared" si="8"/>
        <v>8054</v>
      </c>
      <c r="G51">
        <f t="shared" si="9"/>
        <v>-0.17079778396873735</v>
      </c>
      <c r="K51">
        <f t="shared" si="10"/>
        <v>-0.17079778396873735</v>
      </c>
      <c r="O51">
        <f t="shared" ca="1" si="11"/>
        <v>-0.17052855661171279</v>
      </c>
      <c r="Q51" s="2">
        <f t="shared" si="12"/>
        <v>44317.645800000057</v>
      </c>
    </row>
    <row r="52" spans="1:17" x14ac:dyDescent="0.2">
      <c r="A52" s="64" t="s">
        <v>66</v>
      </c>
      <c r="B52" s="65" t="s">
        <v>46</v>
      </c>
      <c r="C52" s="66">
        <v>59336.145899999887</v>
      </c>
      <c r="D52" s="64" t="s">
        <v>68</v>
      </c>
      <c r="E52">
        <f t="shared" si="7"/>
        <v>8053.7907846918424</v>
      </c>
      <c r="F52">
        <f t="shared" si="8"/>
        <v>8054</v>
      </c>
      <c r="G52">
        <f t="shared" si="9"/>
        <v>-0.17069778413861059</v>
      </c>
      <c r="K52">
        <f t="shared" si="10"/>
        <v>-0.17069778413861059</v>
      </c>
      <c r="O52">
        <f t="shared" ca="1" si="11"/>
        <v>-0.17052855661171279</v>
      </c>
      <c r="Q52" s="2">
        <f t="shared" si="12"/>
        <v>44317.645899999887</v>
      </c>
    </row>
    <row r="53" spans="1:17" x14ac:dyDescent="0.2">
      <c r="A53" s="64" t="s">
        <v>66</v>
      </c>
      <c r="B53" s="65" t="s">
        <v>46</v>
      </c>
      <c r="C53" s="66">
        <v>59336.146300000139</v>
      </c>
      <c r="D53" s="64" t="s">
        <v>69</v>
      </c>
      <c r="E53">
        <f t="shared" si="7"/>
        <v>8053.7912749511415</v>
      </c>
      <c r="F53">
        <f t="shared" si="8"/>
        <v>8054</v>
      </c>
      <c r="G53">
        <f t="shared" si="9"/>
        <v>-0.17029778388678096</v>
      </c>
      <c r="K53">
        <f t="shared" si="10"/>
        <v>-0.17029778388678096</v>
      </c>
      <c r="O53">
        <f t="shared" ca="1" si="11"/>
        <v>-0.17052855661171279</v>
      </c>
      <c r="Q53" s="2">
        <f t="shared" si="12"/>
        <v>44317.646300000139</v>
      </c>
    </row>
    <row r="54" spans="1:17" x14ac:dyDescent="0.2">
      <c r="A54" s="64" t="s">
        <v>66</v>
      </c>
      <c r="B54" s="65" t="s">
        <v>46</v>
      </c>
      <c r="C54" s="66">
        <v>59350.015699999873</v>
      </c>
      <c r="D54" s="64" t="s">
        <v>1</v>
      </c>
      <c r="E54">
        <f t="shared" si="7"/>
        <v>8070.7902700441564</v>
      </c>
      <c r="F54">
        <f t="shared" si="8"/>
        <v>8071</v>
      </c>
      <c r="G54">
        <f t="shared" si="9"/>
        <v>-0.17111768275935901</v>
      </c>
      <c r="K54">
        <f t="shared" si="10"/>
        <v>-0.17111768275935901</v>
      </c>
      <c r="O54">
        <f t="shared" ca="1" si="11"/>
        <v>-0.17088789398839649</v>
      </c>
      <c r="Q54" s="2">
        <f t="shared" si="12"/>
        <v>44331.515699999873</v>
      </c>
    </row>
    <row r="55" spans="1:17" x14ac:dyDescent="0.2">
      <c r="C55" s="10"/>
      <c r="D55" s="10"/>
    </row>
    <row r="56" spans="1:17" x14ac:dyDescent="0.2">
      <c r="C56" s="10"/>
      <c r="D56" s="10"/>
    </row>
    <row r="57" spans="1:17" x14ac:dyDescent="0.2">
      <c r="C57" s="10"/>
      <c r="D57" s="10"/>
    </row>
    <row r="58" spans="1:17" x14ac:dyDescent="0.2">
      <c r="C58" s="10"/>
      <c r="D58" s="10"/>
    </row>
    <row r="59" spans="1:17" x14ac:dyDescent="0.2">
      <c r="C59" s="10"/>
      <c r="D59" s="10"/>
    </row>
    <row r="60" spans="1:17" x14ac:dyDescent="0.2">
      <c r="C60" s="10"/>
      <c r="D60" s="10"/>
    </row>
    <row r="61" spans="1:17" x14ac:dyDescent="0.2">
      <c r="C61" s="10"/>
      <c r="D61" s="10"/>
    </row>
    <row r="62" spans="1:17" x14ac:dyDescent="0.2">
      <c r="C62" s="10"/>
      <c r="D62" s="10"/>
    </row>
    <row r="63" spans="1:17" x14ac:dyDescent="0.2">
      <c r="C63" s="10"/>
      <c r="D63" s="10"/>
    </row>
    <row r="64" spans="1:17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47:D47" name="Range1"/>
  </protectedRanges>
  <phoneticPr fontId="8" type="noConversion"/>
  <hyperlinks>
    <hyperlink ref="H1232" r:id="rId1" display="http://vsolj.cetus-net.org/bulletin.html"/>
    <hyperlink ref="H64790" r:id="rId2" display="http://vsolj.cetus-net.org/bulletin.html"/>
    <hyperlink ref="H64783" r:id="rId3" display="https://www.aavso.org/ejaavso"/>
    <hyperlink ref="AP934" r:id="rId4" display="http://cdsbib.u-strasbg.fr/cgi-bin/cdsbib?1990RMxAA..21..381G"/>
    <hyperlink ref="AP938" r:id="rId5" display="http://cdsbib.u-strasbg.fr/cgi-bin/cdsbib?1990RMxAA..21..381G"/>
    <hyperlink ref="AP937" r:id="rId6" display="http://cdsbib.u-strasbg.fr/cgi-bin/cdsbib?1990RMxAA..21..381G"/>
    <hyperlink ref="AP918" r:id="rId7" display="http://cdsbib.u-strasbg.fr/cgi-bin/cdsbib?1990RMxAA..21..381G"/>
    <hyperlink ref="I64790" r:id="rId8" display="http://vsolj.cetus-net.org/bulletin.html"/>
    <hyperlink ref="AQ1074" r:id="rId9" display="http://cdsbib.u-strasbg.fr/cgi-bin/cdsbib?1990RMxAA..21..381G"/>
    <hyperlink ref="AQ55840" r:id="rId10" display="http://cdsbib.u-strasbg.fr/cgi-bin/cdsbib?1990RMxAA..21..381G"/>
    <hyperlink ref="AQ1075" r:id="rId11" display="http://cdsbib.u-strasbg.fr/cgi-bin/cdsbib?1990RMxAA..21..381G"/>
    <hyperlink ref="H64787" r:id="rId12" display="https://www.aavso.org/ejaavso"/>
    <hyperlink ref="H1960" r:id="rId13" display="http://vsolj.cetus-net.org/bulletin.html"/>
    <hyperlink ref="AP3204" r:id="rId14" display="http://cdsbib.u-strasbg.fr/cgi-bin/cdsbib?1990RMxAA..21..381G"/>
    <hyperlink ref="AP3207" r:id="rId15" display="http://cdsbib.u-strasbg.fr/cgi-bin/cdsbib?1990RMxAA..21..381G"/>
    <hyperlink ref="AP3205" r:id="rId16" display="http://cdsbib.u-strasbg.fr/cgi-bin/cdsbib?1990RMxAA..21..381G"/>
    <hyperlink ref="AP3189" r:id="rId17" display="http://cdsbib.u-strasbg.fr/cgi-bin/cdsbib?1990RMxAA..21..381G"/>
    <hyperlink ref="I1960" r:id="rId18" display="http://vsolj.cetus-net.org/bulletin.html"/>
    <hyperlink ref="AQ3418" r:id="rId19" display="http://cdsbib.u-strasbg.fr/cgi-bin/cdsbib?1990RMxAA..21..381G"/>
    <hyperlink ref="AQ119" r:id="rId20" display="http://cdsbib.u-strasbg.fr/cgi-bin/cdsbib?1990RMxAA..21..381G"/>
    <hyperlink ref="AQ3422" r:id="rId21" display="http://cdsbib.u-strasbg.fr/cgi-bin/cdsbib?1990RMxAA..21..381G"/>
    <hyperlink ref="H64461" r:id="rId22" display="http://vsolj.cetus-net.org/bulletin.html"/>
    <hyperlink ref="H64454" r:id="rId23" display="https://www.aavso.org/ejaavso"/>
    <hyperlink ref="I64461" r:id="rId24" display="http://vsolj.cetus-net.org/bulletin.html"/>
    <hyperlink ref="AQ58112" r:id="rId25" display="http://cdsbib.u-strasbg.fr/cgi-bin/cdsbib?1990RMxAA..21..381G"/>
    <hyperlink ref="H64458" r:id="rId26" display="https://www.aavso.org/ejaavso"/>
    <hyperlink ref="AP5476" r:id="rId27" display="http://cdsbib.u-strasbg.fr/cgi-bin/cdsbib?1990RMxAA..21..381G"/>
    <hyperlink ref="AP5479" r:id="rId28" display="http://cdsbib.u-strasbg.fr/cgi-bin/cdsbib?1990RMxAA..21..381G"/>
    <hyperlink ref="AP5477" r:id="rId29" display="http://cdsbib.u-strasbg.fr/cgi-bin/cdsbib?1990RMxAA..21..381G"/>
    <hyperlink ref="AP5461" r:id="rId30" display="http://cdsbib.u-strasbg.fr/cgi-bin/cdsbib?1990RMxAA..21..381G"/>
    <hyperlink ref="AQ5690" r:id="rId31" display="http://cdsbib.u-strasbg.fr/cgi-bin/cdsbib?1990RMxAA..21..381G"/>
    <hyperlink ref="AQ5694" r:id="rId32" display="http://cdsbib.u-strasbg.fr/cgi-bin/cdsbib?1990RMxAA..21..381G"/>
    <hyperlink ref="AQ65374" r:id="rId33" display="http://cdsbib.u-strasbg.fr/cgi-bin/cdsbib?1990RMxAA..21..381G"/>
    <hyperlink ref="I2582" r:id="rId34" display="http://vsolj.cetus-net.org/bulletin.html"/>
    <hyperlink ref="H2582" r:id="rId35" display="http://vsolj.cetus-net.org/bulletin.html"/>
    <hyperlink ref="AQ499" r:id="rId36" display="http://cdsbib.u-strasbg.fr/cgi-bin/cdsbib?1990RMxAA..21..381G"/>
    <hyperlink ref="AQ498" r:id="rId37" display="http://cdsbib.u-strasbg.fr/cgi-bin/cdsbib?1990RMxAA..21..381G"/>
    <hyperlink ref="AP3752" r:id="rId38" display="http://cdsbib.u-strasbg.fr/cgi-bin/cdsbib?1990RMxAA..21..381G"/>
    <hyperlink ref="AP3770" r:id="rId39" display="http://cdsbib.u-strasbg.fr/cgi-bin/cdsbib?1990RMxAA..21..381G"/>
    <hyperlink ref="AP3771" r:id="rId40" display="http://cdsbib.u-strasbg.fr/cgi-bin/cdsbib?1990RMxAA..21..381G"/>
    <hyperlink ref="AP3767" r:id="rId41" display="http://cdsbib.u-strasbg.fr/cgi-bin/cdsbib?1990RMxAA..21..381G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2023-01-12T03:23:45Z</dcterms:modified>
</cp:coreProperties>
</file>