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AE65CE5-DFFC-4F6D-A8E8-FFED32600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1" i="1" l="1"/>
  <c r="F241" i="1" s="1"/>
  <c r="G241" i="1" s="1"/>
  <c r="K241" i="1" s="1"/>
  <c r="Q241" i="1"/>
  <c r="Q240" i="1"/>
  <c r="Q239" i="1"/>
  <c r="Q235" i="1"/>
  <c r="Q236" i="1"/>
  <c r="Q237" i="1"/>
  <c r="Q238" i="1"/>
  <c r="Q234" i="1"/>
  <c r="Q231" i="1"/>
  <c r="Q218" i="1"/>
  <c r="Q233" i="1"/>
  <c r="Q232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9" i="1"/>
  <c r="Q100" i="1"/>
  <c r="Q101" i="1"/>
  <c r="Q102" i="1"/>
  <c r="Q103" i="1"/>
  <c r="Q104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G188" i="2"/>
  <c r="C188" i="2"/>
  <c r="G187" i="2"/>
  <c r="C187" i="2"/>
  <c r="G186" i="2"/>
  <c r="C186" i="2"/>
  <c r="G185" i="2"/>
  <c r="C185" i="2"/>
  <c r="G184" i="2"/>
  <c r="C184" i="2"/>
  <c r="G183" i="2"/>
  <c r="C183" i="2"/>
  <c r="G182" i="2"/>
  <c r="C182" i="2"/>
  <c r="G181" i="2"/>
  <c r="C181" i="2"/>
  <c r="G180" i="2"/>
  <c r="C180" i="2"/>
  <c r="G179" i="2"/>
  <c r="C179" i="2"/>
  <c r="G178" i="2"/>
  <c r="C178" i="2"/>
  <c r="G177" i="2"/>
  <c r="C177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16" i="2"/>
  <c r="C16" i="2"/>
  <c r="G15" i="2"/>
  <c r="C15" i="2"/>
  <c r="G14" i="2"/>
  <c r="C14" i="2"/>
  <c r="G13" i="2"/>
  <c r="C13" i="2"/>
  <c r="G97" i="2"/>
  <c r="C97" i="2"/>
  <c r="G96" i="2"/>
  <c r="C96" i="2"/>
  <c r="G95" i="2"/>
  <c r="C95" i="2"/>
  <c r="G94" i="2"/>
  <c r="C94" i="2"/>
  <c r="G93" i="2"/>
  <c r="C93" i="2"/>
  <c r="G92" i="2"/>
  <c r="C92" i="2"/>
  <c r="G12" i="2"/>
  <c r="C12" i="2"/>
  <c r="G11" i="2"/>
  <c r="C11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H188" i="2"/>
  <c r="B188" i="2"/>
  <c r="D188" i="2"/>
  <c r="A188" i="2"/>
  <c r="H187" i="2"/>
  <c r="B187" i="2"/>
  <c r="D187" i="2"/>
  <c r="A187" i="2"/>
  <c r="H186" i="2"/>
  <c r="B186" i="2"/>
  <c r="D186" i="2"/>
  <c r="A186" i="2"/>
  <c r="H185" i="2"/>
  <c r="B185" i="2"/>
  <c r="D185" i="2"/>
  <c r="A185" i="2"/>
  <c r="H184" i="2"/>
  <c r="B184" i="2"/>
  <c r="D184" i="2"/>
  <c r="A184" i="2"/>
  <c r="H183" i="2"/>
  <c r="B183" i="2"/>
  <c r="D183" i="2"/>
  <c r="A183" i="2"/>
  <c r="H182" i="2"/>
  <c r="B182" i="2"/>
  <c r="D182" i="2"/>
  <c r="A182" i="2"/>
  <c r="H181" i="2"/>
  <c r="B181" i="2"/>
  <c r="D181" i="2"/>
  <c r="A181" i="2"/>
  <c r="H180" i="2"/>
  <c r="B180" i="2"/>
  <c r="D180" i="2"/>
  <c r="A180" i="2"/>
  <c r="H179" i="2"/>
  <c r="B179" i="2"/>
  <c r="D179" i="2"/>
  <c r="A179" i="2"/>
  <c r="H178" i="2"/>
  <c r="B178" i="2"/>
  <c r="D178" i="2"/>
  <c r="A178" i="2"/>
  <c r="H177" i="2"/>
  <c r="B177" i="2"/>
  <c r="D177" i="2"/>
  <c r="A177" i="2"/>
  <c r="H176" i="2"/>
  <c r="B176" i="2"/>
  <c r="D176" i="2"/>
  <c r="A176" i="2"/>
  <c r="H175" i="2"/>
  <c r="B175" i="2"/>
  <c r="D175" i="2"/>
  <c r="A175" i="2"/>
  <c r="H174" i="2"/>
  <c r="B174" i="2"/>
  <c r="D174" i="2"/>
  <c r="A174" i="2"/>
  <c r="H173" i="2"/>
  <c r="B173" i="2"/>
  <c r="D173" i="2"/>
  <c r="A173" i="2"/>
  <c r="H172" i="2"/>
  <c r="B172" i="2"/>
  <c r="D172" i="2"/>
  <c r="A172" i="2"/>
  <c r="H171" i="2"/>
  <c r="B171" i="2"/>
  <c r="D171" i="2"/>
  <c r="A171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H165" i="2"/>
  <c r="B165" i="2"/>
  <c r="D165" i="2"/>
  <c r="A165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16" i="2"/>
  <c r="D116" i="2"/>
  <c r="B116" i="2"/>
  <c r="A116" i="2"/>
  <c r="H115" i="2"/>
  <c r="D115" i="2"/>
  <c r="B115" i="2"/>
  <c r="A115" i="2"/>
  <c r="H114" i="2"/>
  <c r="D114" i="2"/>
  <c r="B114" i="2"/>
  <c r="A114" i="2"/>
  <c r="H113" i="2"/>
  <c r="D113" i="2"/>
  <c r="B113" i="2"/>
  <c r="A113" i="2"/>
  <c r="H112" i="2"/>
  <c r="D112" i="2"/>
  <c r="B112" i="2"/>
  <c r="A112" i="2"/>
  <c r="H111" i="2"/>
  <c r="D111" i="2"/>
  <c r="B111" i="2"/>
  <c r="A111" i="2"/>
  <c r="H110" i="2"/>
  <c r="D110" i="2"/>
  <c r="B110" i="2"/>
  <c r="A110" i="2"/>
  <c r="H109" i="2"/>
  <c r="D109" i="2"/>
  <c r="B109" i="2"/>
  <c r="A109" i="2"/>
  <c r="H108" i="2"/>
  <c r="D108" i="2"/>
  <c r="B108" i="2"/>
  <c r="A108" i="2"/>
  <c r="H107" i="2"/>
  <c r="D107" i="2"/>
  <c r="B107" i="2"/>
  <c r="A107" i="2"/>
  <c r="H106" i="2"/>
  <c r="D106" i="2"/>
  <c r="B106" i="2"/>
  <c r="A106" i="2"/>
  <c r="H105" i="2"/>
  <c r="D105" i="2"/>
  <c r="B105" i="2"/>
  <c r="A105" i="2"/>
  <c r="H104" i="2"/>
  <c r="D104" i="2"/>
  <c r="B104" i="2"/>
  <c r="A104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100" i="2"/>
  <c r="D100" i="2"/>
  <c r="B100" i="2"/>
  <c r="A100" i="2"/>
  <c r="H99" i="2"/>
  <c r="D99" i="2"/>
  <c r="B99" i="2"/>
  <c r="A99" i="2"/>
  <c r="H98" i="2"/>
  <c r="D98" i="2"/>
  <c r="B98" i="2"/>
  <c r="A98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93" i="2"/>
  <c r="D93" i="2"/>
  <c r="B93" i="2"/>
  <c r="A93" i="2"/>
  <c r="H92" i="2"/>
  <c r="D92" i="2"/>
  <c r="B92" i="2"/>
  <c r="A92" i="2"/>
  <c r="H12" i="2"/>
  <c r="D12" i="2"/>
  <c r="B12" i="2"/>
  <c r="A12" i="2"/>
  <c r="H11" i="2"/>
  <c r="D11" i="2"/>
  <c r="B11" i="2"/>
  <c r="A11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F88" i="2"/>
  <c r="D88" i="2"/>
  <c r="B88" i="2"/>
  <c r="A88" i="2"/>
  <c r="H87" i="2"/>
  <c r="B87" i="2"/>
  <c r="F87" i="2"/>
  <c r="D87" i="2"/>
  <c r="A87" i="2"/>
  <c r="H86" i="2"/>
  <c r="B86" i="2"/>
  <c r="F86" i="2"/>
  <c r="D86" i="2"/>
  <c r="A86" i="2"/>
  <c r="H85" i="2"/>
  <c r="B85" i="2"/>
  <c r="F85" i="2"/>
  <c r="D85" i="2"/>
  <c r="A85" i="2"/>
  <c r="H84" i="2"/>
  <c r="B84" i="2"/>
  <c r="F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Q228" i="1"/>
  <c r="Q230" i="1"/>
  <c r="Q229" i="1"/>
  <c r="Q224" i="1"/>
  <c r="Q225" i="1"/>
  <c r="Q226" i="1"/>
  <c r="Q227" i="1"/>
  <c r="Q208" i="1"/>
  <c r="Q216" i="1"/>
  <c r="Q213" i="1"/>
  <c r="Q214" i="1"/>
  <c r="Q215" i="1"/>
  <c r="Q217" i="1"/>
  <c r="Q219" i="1"/>
  <c r="Q223" i="1"/>
  <c r="Q212" i="1"/>
  <c r="Q220" i="1"/>
  <c r="Q221" i="1"/>
  <c r="Q222" i="1"/>
  <c r="F16" i="1"/>
  <c r="C17" i="1"/>
  <c r="Q209" i="1"/>
  <c r="Q210" i="1"/>
  <c r="Q211" i="1"/>
  <c r="C7" i="1"/>
  <c r="C8" i="1"/>
  <c r="E80" i="1" s="1"/>
  <c r="Q204" i="1"/>
  <c r="Q97" i="1"/>
  <c r="Q98" i="1"/>
  <c r="Q105" i="1"/>
  <c r="Q106" i="1"/>
  <c r="Q107" i="1"/>
  <c r="Q108" i="1"/>
  <c r="Q205" i="1"/>
  <c r="Q206" i="1"/>
  <c r="Q207" i="1"/>
  <c r="Q200" i="1"/>
  <c r="Q201" i="1"/>
  <c r="Q202" i="1"/>
  <c r="Q203" i="1"/>
  <c r="Q51" i="1"/>
  <c r="E25" i="1"/>
  <c r="F25" i="1" s="1"/>
  <c r="G25" i="1" s="1"/>
  <c r="I25" i="1" s="1"/>
  <c r="E136" i="1"/>
  <c r="F136" i="1" s="1"/>
  <c r="G136" i="1" s="1"/>
  <c r="I136" i="1" s="1"/>
  <c r="E64" i="1"/>
  <c r="F64" i="1" s="1"/>
  <c r="G64" i="1" s="1"/>
  <c r="I64" i="1" s="1"/>
  <c r="E99" i="1"/>
  <c r="F99" i="1" s="1"/>
  <c r="G99" i="1" s="1"/>
  <c r="I99" i="1" s="1"/>
  <c r="E115" i="1"/>
  <c r="F115" i="1" s="1"/>
  <c r="G115" i="1" s="1"/>
  <c r="I115" i="1" s="1"/>
  <c r="E183" i="1"/>
  <c r="E172" i="2" s="1"/>
  <c r="E144" i="1"/>
  <c r="F144" i="1" s="1"/>
  <c r="G144" i="1" s="1"/>
  <c r="I144" i="1" s="1"/>
  <c r="E186" i="1"/>
  <c r="E175" i="2" s="1"/>
  <c r="E185" i="1"/>
  <c r="F185" i="1" s="1"/>
  <c r="G185" i="1" s="1"/>
  <c r="I185" i="1" s="1"/>
  <c r="E65" i="1"/>
  <c r="E60" i="2" s="1"/>
  <c r="E75" i="2" l="1"/>
  <c r="F80" i="1"/>
  <c r="G80" i="1" s="1"/>
  <c r="I80" i="1" s="1"/>
  <c r="E167" i="1"/>
  <c r="E67" i="1"/>
  <c r="F67" i="1" s="1"/>
  <c r="G67" i="1" s="1"/>
  <c r="I67" i="1" s="1"/>
  <c r="E233" i="1"/>
  <c r="F233" i="1" s="1"/>
  <c r="G233" i="1" s="1"/>
  <c r="K233" i="1" s="1"/>
  <c r="E21" i="2"/>
  <c r="E147" i="1"/>
  <c r="E136" i="2" s="1"/>
  <c r="E22" i="1"/>
  <c r="F22" i="1" s="1"/>
  <c r="G22" i="1" s="1"/>
  <c r="I22" i="1" s="1"/>
  <c r="E216" i="1"/>
  <c r="F216" i="1" s="1"/>
  <c r="G216" i="1" s="1"/>
  <c r="K216" i="1" s="1"/>
  <c r="E94" i="1"/>
  <c r="E73" i="1"/>
  <c r="F73" i="1" s="1"/>
  <c r="G73" i="1" s="1"/>
  <c r="I73" i="1" s="1"/>
  <c r="E152" i="1"/>
  <c r="E164" i="1"/>
  <c r="F164" i="1" s="1"/>
  <c r="G164" i="1" s="1"/>
  <c r="I164" i="1" s="1"/>
  <c r="E53" i="1"/>
  <c r="E149" i="1"/>
  <c r="E138" i="2" s="1"/>
  <c r="E212" i="1"/>
  <c r="F212" i="1" s="1"/>
  <c r="G212" i="1" s="1"/>
  <c r="J212" i="1" s="1"/>
  <c r="E237" i="1"/>
  <c r="F237" i="1" s="1"/>
  <c r="G237" i="1" s="1"/>
  <c r="K237" i="1" s="1"/>
  <c r="E231" i="1"/>
  <c r="F231" i="1" s="1"/>
  <c r="G231" i="1" s="1"/>
  <c r="K231" i="1" s="1"/>
  <c r="E188" i="1"/>
  <c r="F188" i="1" s="1"/>
  <c r="G188" i="1" s="1"/>
  <c r="I188" i="1" s="1"/>
  <c r="E197" i="1"/>
  <c r="E200" i="1"/>
  <c r="F200" i="1" s="1"/>
  <c r="G200" i="1" s="1"/>
  <c r="E205" i="1"/>
  <c r="F205" i="1" s="1"/>
  <c r="G205" i="1" s="1"/>
  <c r="K205" i="1" s="1"/>
  <c r="E100" i="1"/>
  <c r="E169" i="1"/>
  <c r="E68" i="2"/>
  <c r="E160" i="1"/>
  <c r="E215" i="1"/>
  <c r="F215" i="1" s="1"/>
  <c r="G215" i="1" s="1"/>
  <c r="K215" i="1" s="1"/>
  <c r="E214" i="1"/>
  <c r="F214" i="1" s="1"/>
  <c r="G214" i="1" s="1"/>
  <c r="K214" i="1" s="1"/>
  <c r="E202" i="1"/>
  <c r="F202" i="1" s="1"/>
  <c r="G202" i="1" s="1"/>
  <c r="J202" i="1" s="1"/>
  <c r="E131" i="1"/>
  <c r="E69" i="1"/>
  <c r="E209" i="1"/>
  <c r="F209" i="1" s="1"/>
  <c r="G209" i="1" s="1"/>
  <c r="K209" i="1" s="1"/>
  <c r="E166" i="1"/>
  <c r="E146" i="1"/>
  <c r="E126" i="1"/>
  <c r="E110" i="1"/>
  <c r="E60" i="1"/>
  <c r="E55" i="2" s="1"/>
  <c r="E35" i="1"/>
  <c r="E210" i="1"/>
  <c r="F210" i="1" s="1"/>
  <c r="G210" i="1" s="1"/>
  <c r="J210" i="1" s="1"/>
  <c r="E157" i="1"/>
  <c r="E113" i="1"/>
  <c r="E50" i="1"/>
  <c r="E184" i="1"/>
  <c r="E156" i="1"/>
  <c r="E240" i="1"/>
  <c r="F240" i="1" s="1"/>
  <c r="G240" i="1" s="1"/>
  <c r="K240" i="1" s="1"/>
  <c r="E218" i="1"/>
  <c r="F218" i="1" s="1"/>
  <c r="G218" i="1" s="1"/>
  <c r="K218" i="1" s="1"/>
  <c r="E104" i="1"/>
  <c r="E95" i="1"/>
  <c r="E21" i="1"/>
  <c r="E17" i="2" s="1"/>
  <c r="E181" i="1"/>
  <c r="E170" i="2" s="1"/>
  <c r="E29" i="1"/>
  <c r="E25" i="2" s="1"/>
  <c r="E116" i="1"/>
  <c r="E180" i="1"/>
  <c r="E199" i="1"/>
  <c r="E188" i="2" s="1"/>
  <c r="E163" i="1"/>
  <c r="E143" i="1"/>
  <c r="E93" i="1"/>
  <c r="E44" i="1"/>
  <c r="E24" i="1"/>
  <c r="E206" i="1"/>
  <c r="F206" i="1" s="1"/>
  <c r="G206" i="1" s="1"/>
  <c r="K206" i="1" s="1"/>
  <c r="E31" i="1"/>
  <c r="E193" i="1"/>
  <c r="E145" i="1"/>
  <c r="E109" i="1"/>
  <c r="E49" i="1"/>
  <c r="E108" i="1"/>
  <c r="E16" i="2" s="1"/>
  <c r="E203" i="1"/>
  <c r="F203" i="1" s="1"/>
  <c r="G203" i="1" s="1"/>
  <c r="J203" i="1" s="1"/>
  <c r="E227" i="1"/>
  <c r="F227" i="1" s="1"/>
  <c r="G227" i="1" s="1"/>
  <c r="K227" i="1" s="1"/>
  <c r="E236" i="1"/>
  <c r="F236" i="1" s="1"/>
  <c r="G236" i="1" s="1"/>
  <c r="K236" i="1" s="1"/>
  <c r="E54" i="1"/>
  <c r="E121" i="1"/>
  <c r="E235" i="1"/>
  <c r="F235" i="1" s="1"/>
  <c r="G235" i="1" s="1"/>
  <c r="K235" i="1" s="1"/>
  <c r="E229" i="1"/>
  <c r="F229" i="1" s="1"/>
  <c r="G229" i="1" s="1"/>
  <c r="K229" i="1" s="1"/>
  <c r="E42" i="1"/>
  <c r="E55" i="1"/>
  <c r="E106" i="1"/>
  <c r="E14" i="2" s="1"/>
  <c r="E217" i="1"/>
  <c r="F217" i="1" s="1"/>
  <c r="G217" i="1" s="1"/>
  <c r="K217" i="1" s="1"/>
  <c r="E125" i="2"/>
  <c r="E176" i="1"/>
  <c r="E132" i="1"/>
  <c r="E221" i="1"/>
  <c r="F221" i="1" s="1"/>
  <c r="G221" i="1" s="1"/>
  <c r="J221" i="1" s="1"/>
  <c r="E195" i="1"/>
  <c r="F195" i="1" s="1"/>
  <c r="G195" i="1" s="1"/>
  <c r="I195" i="1" s="1"/>
  <c r="E159" i="1"/>
  <c r="F159" i="1" s="1"/>
  <c r="G159" i="1" s="1"/>
  <c r="I159" i="1" s="1"/>
  <c r="E127" i="1"/>
  <c r="E111" i="1"/>
  <c r="E61" i="1"/>
  <c r="F61" i="1" s="1"/>
  <c r="G61" i="1" s="1"/>
  <c r="I61" i="1" s="1"/>
  <c r="E40" i="1"/>
  <c r="E97" i="1"/>
  <c r="F97" i="1" s="1"/>
  <c r="G97" i="1" s="1"/>
  <c r="I97" i="1" s="1"/>
  <c r="E190" i="1"/>
  <c r="E162" i="1"/>
  <c r="E142" i="1"/>
  <c r="E102" i="1"/>
  <c r="E76" i="1"/>
  <c r="E56" i="1"/>
  <c r="E27" i="1"/>
  <c r="F27" i="1" s="1"/>
  <c r="G27" i="1" s="1"/>
  <c r="I27" i="1" s="1"/>
  <c r="E46" i="1"/>
  <c r="E105" i="1"/>
  <c r="E81" i="1"/>
  <c r="F65" i="1"/>
  <c r="G65" i="1" s="1"/>
  <c r="I65" i="1" s="1"/>
  <c r="E238" i="1"/>
  <c r="F238" i="1" s="1"/>
  <c r="G238" i="1" s="1"/>
  <c r="K238" i="1" s="1"/>
  <c r="E226" i="1"/>
  <c r="F226" i="1" s="1"/>
  <c r="G226" i="1" s="1"/>
  <c r="K226" i="1" s="1"/>
  <c r="E168" i="1"/>
  <c r="E41" i="1"/>
  <c r="E220" i="1"/>
  <c r="F220" i="1" s="1"/>
  <c r="G220" i="1" s="1"/>
  <c r="K220" i="1" s="1"/>
  <c r="E58" i="1"/>
  <c r="E32" i="1"/>
  <c r="E28" i="2" s="1"/>
  <c r="E79" i="1"/>
  <c r="F79" i="1" s="1"/>
  <c r="G79" i="1" s="1"/>
  <c r="I79" i="1" s="1"/>
  <c r="E52" i="1"/>
  <c r="E90" i="1"/>
  <c r="E45" i="1"/>
  <c r="E98" i="1"/>
  <c r="E179" i="1"/>
  <c r="E155" i="1"/>
  <c r="E123" i="1"/>
  <c r="E89" i="1"/>
  <c r="E36" i="1"/>
  <c r="E201" i="1"/>
  <c r="F201" i="1" s="1"/>
  <c r="G201" i="1" s="1"/>
  <c r="J201" i="1" s="1"/>
  <c r="E182" i="1"/>
  <c r="E118" i="1"/>
  <c r="E96" i="1"/>
  <c r="E47" i="1"/>
  <c r="E189" i="1"/>
  <c r="E141" i="1"/>
  <c r="E91" i="1"/>
  <c r="E34" i="1"/>
  <c r="F34" i="1" s="1"/>
  <c r="G34" i="1" s="1"/>
  <c r="I34" i="1" s="1"/>
  <c r="E70" i="1"/>
  <c r="E59" i="1"/>
  <c r="F186" i="1"/>
  <c r="G186" i="1" s="1"/>
  <c r="I186" i="1" s="1"/>
  <c r="E230" i="1"/>
  <c r="F230" i="1" s="1"/>
  <c r="G230" i="1" s="1"/>
  <c r="J230" i="1" s="1"/>
  <c r="E228" i="1"/>
  <c r="F228" i="1" s="1"/>
  <c r="G228" i="1" s="1"/>
  <c r="K228" i="1" s="1"/>
  <c r="E234" i="1"/>
  <c r="F234" i="1" s="1"/>
  <c r="G234" i="1" s="1"/>
  <c r="K234" i="1" s="1"/>
  <c r="E82" i="1"/>
  <c r="F82" i="1" s="1"/>
  <c r="G82" i="1" s="1"/>
  <c r="I82" i="1" s="1"/>
  <c r="E133" i="1"/>
  <c r="F133" i="1" s="1"/>
  <c r="G133" i="1" s="1"/>
  <c r="I133" i="1" s="1"/>
  <c r="E38" i="1"/>
  <c r="F38" i="1" s="1"/>
  <c r="G38" i="1" s="1"/>
  <c r="I38" i="1" s="1"/>
  <c r="E172" i="1"/>
  <c r="F172" i="1" s="1"/>
  <c r="G172" i="1" s="1"/>
  <c r="I172" i="1" s="1"/>
  <c r="E101" i="1"/>
  <c r="E84" i="1"/>
  <c r="E62" i="2"/>
  <c r="E192" i="1"/>
  <c r="E62" i="1"/>
  <c r="E57" i="2" s="1"/>
  <c r="E148" i="1"/>
  <c r="E191" i="1"/>
  <c r="E139" i="1"/>
  <c r="E85" i="1"/>
  <c r="E80" i="2" s="1"/>
  <c r="E213" i="1"/>
  <c r="F213" i="1" s="1"/>
  <c r="G213" i="1" s="1"/>
  <c r="K213" i="1" s="1"/>
  <c r="E198" i="1"/>
  <c r="E178" i="1"/>
  <c r="F178" i="1" s="1"/>
  <c r="G178" i="1" s="1"/>
  <c r="I178" i="1" s="1"/>
  <c r="E158" i="1"/>
  <c r="F158" i="1" s="1"/>
  <c r="G158" i="1" s="1"/>
  <c r="I158" i="1" s="1"/>
  <c r="E138" i="1"/>
  <c r="E72" i="1"/>
  <c r="E23" i="1"/>
  <c r="E177" i="1"/>
  <c r="E129" i="1"/>
  <c r="E87" i="1"/>
  <c r="E66" i="1"/>
  <c r="E48" i="1"/>
  <c r="E224" i="1"/>
  <c r="F224" i="1" s="1"/>
  <c r="G224" i="1" s="1"/>
  <c r="K224" i="1" s="1"/>
  <c r="E225" i="1"/>
  <c r="F225" i="1" s="1"/>
  <c r="G225" i="1" s="1"/>
  <c r="K225" i="1" s="1"/>
  <c r="E33" i="1"/>
  <c r="E153" i="1"/>
  <c r="E51" i="1"/>
  <c r="F51" i="1" s="1"/>
  <c r="E124" i="1"/>
  <c r="E117" i="1"/>
  <c r="E122" i="1"/>
  <c r="E107" i="1"/>
  <c r="E92" i="2"/>
  <c r="E59" i="2"/>
  <c r="E112" i="1"/>
  <c r="E101" i="2" s="1"/>
  <c r="E196" i="1"/>
  <c r="E219" i="1"/>
  <c r="F219" i="1" s="1"/>
  <c r="G219" i="1" s="1"/>
  <c r="K219" i="1" s="1"/>
  <c r="E211" i="1"/>
  <c r="F211" i="1" s="1"/>
  <c r="G211" i="1" s="1"/>
  <c r="K211" i="1" s="1"/>
  <c r="E187" i="1"/>
  <c r="E175" i="1"/>
  <c r="E151" i="1"/>
  <c r="E103" i="1"/>
  <c r="E77" i="1"/>
  <c r="F77" i="1" s="1"/>
  <c r="G77" i="1" s="1"/>
  <c r="I77" i="1" s="1"/>
  <c r="E57" i="1"/>
  <c r="E28" i="1"/>
  <c r="E222" i="1"/>
  <c r="F222" i="1" s="1"/>
  <c r="G222" i="1" s="1"/>
  <c r="K222" i="1" s="1"/>
  <c r="E174" i="1"/>
  <c r="E134" i="1"/>
  <c r="E114" i="1"/>
  <c r="E92" i="1"/>
  <c r="E68" i="1"/>
  <c r="E43" i="1"/>
  <c r="E173" i="1"/>
  <c r="E86" i="1"/>
  <c r="E26" i="1"/>
  <c r="F17" i="1"/>
  <c r="E239" i="1"/>
  <c r="F239" i="1" s="1"/>
  <c r="G239" i="1" s="1"/>
  <c r="K239" i="1" s="1"/>
  <c r="E232" i="1"/>
  <c r="F232" i="1" s="1"/>
  <c r="G232" i="1" s="1"/>
  <c r="K232" i="1" s="1"/>
  <c r="E223" i="1"/>
  <c r="F223" i="1" s="1"/>
  <c r="G223" i="1" s="1"/>
  <c r="K223" i="1" s="1"/>
  <c r="E75" i="1"/>
  <c r="E83" i="1"/>
  <c r="E165" i="1"/>
  <c r="E154" i="2" s="1"/>
  <c r="E63" i="1"/>
  <c r="E30" i="1"/>
  <c r="E37" i="1"/>
  <c r="E137" i="1"/>
  <c r="E154" i="1"/>
  <c r="E104" i="2"/>
  <c r="E133" i="2"/>
  <c r="E128" i="1"/>
  <c r="F128" i="1" s="1"/>
  <c r="G128" i="1" s="1"/>
  <c r="I128" i="1" s="1"/>
  <c r="E204" i="1"/>
  <c r="F204" i="1" s="1"/>
  <c r="G204" i="1" s="1"/>
  <c r="K204" i="1" s="1"/>
  <c r="E78" i="1"/>
  <c r="E207" i="1"/>
  <c r="F207" i="1" s="1"/>
  <c r="G207" i="1" s="1"/>
  <c r="K207" i="1" s="1"/>
  <c r="F183" i="1"/>
  <c r="G183" i="1" s="1"/>
  <c r="I183" i="1" s="1"/>
  <c r="E171" i="1"/>
  <c r="E160" i="2" s="1"/>
  <c r="F147" i="1"/>
  <c r="G147" i="1" s="1"/>
  <c r="I147" i="1" s="1"/>
  <c r="E135" i="1"/>
  <c r="E119" i="1"/>
  <c r="E194" i="1"/>
  <c r="E170" i="1"/>
  <c r="E150" i="1"/>
  <c r="E130" i="1"/>
  <c r="E88" i="1"/>
  <c r="F88" i="1" s="1"/>
  <c r="G88" i="1" s="1"/>
  <c r="I88" i="1" s="1"/>
  <c r="E39" i="1"/>
  <c r="F39" i="1" s="1"/>
  <c r="G39" i="1" s="1"/>
  <c r="I39" i="1" s="1"/>
  <c r="E208" i="1"/>
  <c r="F208" i="1" s="1"/>
  <c r="G208" i="1" s="1"/>
  <c r="K208" i="1" s="1"/>
  <c r="E161" i="1"/>
  <c r="E125" i="1"/>
  <c r="E71" i="1"/>
  <c r="E120" i="1"/>
  <c r="E140" i="1"/>
  <c r="F140" i="1" s="1"/>
  <c r="G140" i="1" s="1"/>
  <c r="I140" i="1" s="1"/>
  <c r="E74" i="1"/>
  <c r="F32" i="1"/>
  <c r="G32" i="1" s="1"/>
  <c r="I32" i="1" s="1"/>
  <c r="E177" i="2"/>
  <c r="E161" i="2"/>
  <c r="E174" i="2"/>
  <c r="E56" i="2"/>
  <c r="F62" i="1"/>
  <c r="G62" i="1" s="1"/>
  <c r="I62" i="1" s="1"/>
  <c r="F167" i="1"/>
  <c r="G167" i="1" s="1"/>
  <c r="I167" i="1" s="1"/>
  <c r="E156" i="2"/>
  <c r="E74" i="2"/>
  <c r="F106" i="1"/>
  <c r="G106" i="1" s="1"/>
  <c r="I106" i="1" s="1"/>
  <c r="E94" i="2"/>
  <c r="F101" i="1"/>
  <c r="G101" i="1" s="1"/>
  <c r="I101" i="1" s="1"/>
  <c r="E30" i="2"/>
  <c r="E184" i="2"/>
  <c r="F44" i="1"/>
  <c r="G44" i="1" s="1"/>
  <c r="I44" i="1" s="1"/>
  <c r="E40" i="2"/>
  <c r="E167" i="2"/>
  <c r="F81" i="1"/>
  <c r="G81" i="1" s="1"/>
  <c r="I81" i="1" s="1"/>
  <c r="E76" i="2"/>
  <c r="F149" i="1"/>
  <c r="G149" i="1" s="1"/>
  <c r="I149" i="1" s="1"/>
  <c r="E148" i="2"/>
  <c r="E64" i="2"/>
  <c r="F69" i="1"/>
  <c r="G69" i="1" s="1"/>
  <c r="I69" i="1" s="1"/>
  <c r="F29" i="1"/>
  <c r="G29" i="1" s="1"/>
  <c r="I29" i="1" s="1"/>
  <c r="F85" i="1"/>
  <c r="G85" i="1" s="1"/>
  <c r="I85" i="1" s="1"/>
  <c r="F36" i="1"/>
  <c r="G36" i="1" s="1"/>
  <c r="I36" i="1" s="1"/>
  <c r="E32" i="2"/>
  <c r="E46" i="2"/>
  <c r="F50" i="1"/>
  <c r="G50" i="1" s="1"/>
  <c r="I50" i="1" s="1"/>
  <c r="F94" i="1"/>
  <c r="G94" i="1" s="1"/>
  <c r="I94" i="1" s="1"/>
  <c r="E89" i="2"/>
  <c r="E77" i="2"/>
  <c r="F181" i="1"/>
  <c r="G181" i="1" s="1"/>
  <c r="I181" i="1" s="1"/>
  <c r="E35" i="2"/>
  <c r="F199" i="1"/>
  <c r="G199" i="1" s="1"/>
  <c r="I199" i="1" s="1"/>
  <c r="E43" i="2"/>
  <c r="F47" i="1"/>
  <c r="G47" i="1" s="1"/>
  <c r="I47" i="1" s="1"/>
  <c r="E182" i="2"/>
  <c r="F193" i="1"/>
  <c r="G193" i="1" s="1"/>
  <c r="I193" i="1" s="1"/>
  <c r="F171" i="1"/>
  <c r="G171" i="1" s="1"/>
  <c r="I171" i="1" s="1"/>
  <c r="E129" i="2"/>
  <c r="E23" i="2"/>
  <c r="F112" i="1"/>
  <c r="G112" i="1" s="1"/>
  <c r="I112" i="1" s="1"/>
  <c r="F108" i="1"/>
  <c r="G108" i="1" s="1"/>
  <c r="I108" i="1" s="1"/>
  <c r="C12" i="1"/>
  <c r="C11" i="1"/>
  <c r="O241" i="1" l="1"/>
  <c r="F165" i="1"/>
  <c r="G165" i="1" s="1"/>
  <c r="I165" i="1" s="1"/>
  <c r="E153" i="2"/>
  <c r="F53" i="1"/>
  <c r="G53" i="1" s="1"/>
  <c r="I53" i="1" s="1"/>
  <c r="E48" i="2"/>
  <c r="E18" i="2"/>
  <c r="F152" i="1"/>
  <c r="G152" i="1" s="1"/>
  <c r="I152" i="1" s="1"/>
  <c r="E141" i="2"/>
  <c r="F60" i="1"/>
  <c r="G60" i="1" s="1"/>
  <c r="I60" i="1" s="1"/>
  <c r="E117" i="2"/>
  <c r="E72" i="2"/>
  <c r="E122" i="2"/>
  <c r="C16" i="1"/>
  <c r="D18" i="1" s="1"/>
  <c r="O210" i="1"/>
  <c r="O85" i="1"/>
  <c r="O201" i="1"/>
  <c r="O202" i="1"/>
  <c r="O237" i="1"/>
  <c r="O209" i="1"/>
  <c r="O77" i="1"/>
  <c r="O101" i="1"/>
  <c r="O97" i="1"/>
  <c r="O47" i="1"/>
  <c r="O67" i="1"/>
  <c r="O206" i="1"/>
  <c r="O221" i="1"/>
  <c r="O164" i="1"/>
  <c r="O214" i="1"/>
  <c r="O158" i="1"/>
  <c r="O80" i="1"/>
  <c r="O32" i="1"/>
  <c r="O239" i="1"/>
  <c r="O64" i="1"/>
  <c r="O144" i="1"/>
  <c r="O60" i="1"/>
  <c r="O27" i="1"/>
  <c r="O207" i="1"/>
  <c r="O38" i="1"/>
  <c r="O231" i="1"/>
  <c r="O233" i="1"/>
  <c r="O53" i="1"/>
  <c r="O183" i="1"/>
  <c r="O34" i="1"/>
  <c r="O235" i="1"/>
  <c r="O222" i="1"/>
  <c r="O69" i="1"/>
  <c r="O230" i="1"/>
  <c r="O44" i="1"/>
  <c r="O167" i="1"/>
  <c r="O208" i="1"/>
  <c r="O186" i="1"/>
  <c r="O128" i="1"/>
  <c r="O172" i="1"/>
  <c r="O178" i="1"/>
  <c r="O79" i="1"/>
  <c r="O232" i="1"/>
  <c r="O205" i="1"/>
  <c r="O81" i="1"/>
  <c r="O228" i="1"/>
  <c r="O25" i="1"/>
  <c r="O188" i="1"/>
  <c r="O108" i="1"/>
  <c r="O238" i="1"/>
  <c r="O50" i="1"/>
  <c r="O99" i="1"/>
  <c r="O112" i="1"/>
  <c r="O94" i="1"/>
  <c r="O159" i="1"/>
  <c r="O229" i="1"/>
  <c r="O140" i="1"/>
  <c r="O88" i="1"/>
  <c r="O218" i="1"/>
  <c r="O215" i="1"/>
  <c r="O234" i="1"/>
  <c r="O136" i="1"/>
  <c r="O203" i="1"/>
  <c r="O133" i="1"/>
  <c r="O213" i="1"/>
  <c r="O65" i="1"/>
  <c r="O204" i="1"/>
  <c r="O211" i="1"/>
  <c r="O73" i="1"/>
  <c r="O223" i="1"/>
  <c r="O240" i="1"/>
  <c r="O22" i="1"/>
  <c r="O220" i="1"/>
  <c r="O193" i="1"/>
  <c r="O212" i="1"/>
  <c r="O224" i="1"/>
  <c r="O236" i="1"/>
  <c r="O219" i="1"/>
  <c r="O39" i="1"/>
  <c r="O181" i="1"/>
  <c r="O51" i="1"/>
  <c r="O199" i="1"/>
  <c r="O216" i="1"/>
  <c r="O185" i="1"/>
  <c r="O171" i="1"/>
  <c r="O226" i="1"/>
  <c r="O115" i="1"/>
  <c r="O62" i="1"/>
  <c r="O225" i="1"/>
  <c r="O29" i="1"/>
  <c r="O152" i="1"/>
  <c r="O147" i="1"/>
  <c r="O200" i="1"/>
  <c r="O217" i="1"/>
  <c r="O227" i="1"/>
  <c r="O82" i="1"/>
  <c r="O61" i="1"/>
  <c r="E109" i="2"/>
  <c r="F120" i="1"/>
  <c r="G120" i="1" s="1"/>
  <c r="I120" i="1" s="1"/>
  <c r="F150" i="1"/>
  <c r="G150" i="1" s="1"/>
  <c r="I150" i="1" s="1"/>
  <c r="E139" i="2"/>
  <c r="F37" i="1"/>
  <c r="G37" i="1" s="1"/>
  <c r="I37" i="1" s="1"/>
  <c r="E33" i="2"/>
  <c r="E103" i="2"/>
  <c r="F114" i="1"/>
  <c r="G114" i="1" s="1"/>
  <c r="I114" i="1" s="1"/>
  <c r="F151" i="1"/>
  <c r="G151" i="1" s="1"/>
  <c r="I151" i="1" s="1"/>
  <c r="E140" i="2"/>
  <c r="E67" i="2"/>
  <c r="F72" i="1"/>
  <c r="G72" i="1" s="1"/>
  <c r="I72" i="1" s="1"/>
  <c r="F191" i="1"/>
  <c r="G191" i="1" s="1"/>
  <c r="I191" i="1" s="1"/>
  <c r="E180" i="2"/>
  <c r="F59" i="1"/>
  <c r="G59" i="1" s="1"/>
  <c r="I59" i="1" s="1"/>
  <c r="E54" i="2"/>
  <c r="F118" i="1"/>
  <c r="G118" i="1" s="1"/>
  <c r="I118" i="1" s="1"/>
  <c r="E107" i="2"/>
  <c r="E12" i="2"/>
  <c r="F98" i="1"/>
  <c r="G98" i="1" s="1"/>
  <c r="I98" i="1" s="1"/>
  <c r="E53" i="2"/>
  <c r="F58" i="1"/>
  <c r="F105" i="1"/>
  <c r="G105" i="1" s="1"/>
  <c r="I105" i="1" s="1"/>
  <c r="E13" i="2"/>
  <c r="F190" i="1"/>
  <c r="G190" i="1" s="1"/>
  <c r="I190" i="1" s="1"/>
  <c r="E179" i="2"/>
  <c r="E45" i="2"/>
  <c r="F49" i="1"/>
  <c r="G49" i="1" s="1"/>
  <c r="I49" i="1" s="1"/>
  <c r="E88" i="2"/>
  <c r="F93" i="1"/>
  <c r="E102" i="2"/>
  <c r="F113" i="1"/>
  <c r="G113" i="1" s="1"/>
  <c r="I113" i="1" s="1"/>
  <c r="E155" i="2"/>
  <c r="F166" i="1"/>
  <c r="G166" i="1" s="1"/>
  <c r="I166" i="1" s="1"/>
  <c r="F175" i="1"/>
  <c r="G175" i="1" s="1"/>
  <c r="I175" i="1" s="1"/>
  <c r="E164" i="2"/>
  <c r="F107" i="1"/>
  <c r="G107" i="1" s="1"/>
  <c r="I107" i="1" s="1"/>
  <c r="E15" i="2"/>
  <c r="E127" i="2"/>
  <c r="F138" i="1"/>
  <c r="G138" i="1" s="1"/>
  <c r="I138" i="1" s="1"/>
  <c r="F148" i="1"/>
  <c r="G148" i="1" s="1"/>
  <c r="I148" i="1" s="1"/>
  <c r="E137" i="2"/>
  <c r="F70" i="1"/>
  <c r="G70" i="1" s="1"/>
  <c r="I70" i="1" s="1"/>
  <c r="E65" i="2"/>
  <c r="E41" i="2"/>
  <c r="F45" i="1"/>
  <c r="F132" i="1"/>
  <c r="G132" i="1" s="1"/>
  <c r="I132" i="1" s="1"/>
  <c r="E121" i="2"/>
  <c r="E158" i="2"/>
  <c r="F169" i="1"/>
  <c r="G169" i="1" s="1"/>
  <c r="I169" i="1" s="1"/>
  <c r="F21" i="1"/>
  <c r="G21" i="1" s="1"/>
  <c r="I21" i="1" s="1"/>
  <c r="F125" i="1"/>
  <c r="G125" i="1" s="1"/>
  <c r="I125" i="1" s="1"/>
  <c r="E114" i="2"/>
  <c r="F194" i="1"/>
  <c r="E183" i="2"/>
  <c r="F63" i="1"/>
  <c r="G63" i="1" s="1"/>
  <c r="I63" i="1" s="1"/>
  <c r="E58" i="2"/>
  <c r="E22" i="2"/>
  <c r="F26" i="1"/>
  <c r="G26" i="1" s="1"/>
  <c r="I26" i="1" s="1"/>
  <c r="F174" i="1"/>
  <c r="G174" i="1" s="1"/>
  <c r="I174" i="1" s="1"/>
  <c r="E163" i="2"/>
  <c r="F187" i="1"/>
  <c r="E176" i="2"/>
  <c r="E111" i="2"/>
  <c r="F122" i="1"/>
  <c r="G122" i="1" s="1"/>
  <c r="I122" i="1" s="1"/>
  <c r="E44" i="2"/>
  <c r="F48" i="1"/>
  <c r="G48" i="1" s="1"/>
  <c r="I48" i="1" s="1"/>
  <c r="F90" i="1"/>
  <c r="G90" i="1" s="1"/>
  <c r="I90" i="1" s="1"/>
  <c r="E85" i="2"/>
  <c r="E37" i="2"/>
  <c r="F41" i="1"/>
  <c r="G41" i="1" s="1"/>
  <c r="I41" i="1" s="1"/>
  <c r="F40" i="1"/>
  <c r="G40" i="1" s="1"/>
  <c r="I40" i="1" s="1"/>
  <c r="E36" i="2"/>
  <c r="E165" i="2"/>
  <c r="F176" i="1"/>
  <c r="G176" i="1" s="1"/>
  <c r="I176" i="1" s="1"/>
  <c r="F121" i="1"/>
  <c r="G121" i="1" s="1"/>
  <c r="I121" i="1" s="1"/>
  <c r="E110" i="2"/>
  <c r="F145" i="1"/>
  <c r="E134" i="2"/>
  <c r="F163" i="1"/>
  <c r="G163" i="1" s="1"/>
  <c r="I163" i="1" s="1"/>
  <c r="E152" i="2"/>
  <c r="F104" i="1"/>
  <c r="G104" i="1" s="1"/>
  <c r="I104" i="1" s="1"/>
  <c r="E97" i="2"/>
  <c r="E93" i="2"/>
  <c r="F100" i="1"/>
  <c r="G100" i="1" s="1"/>
  <c r="I100" i="1" s="1"/>
  <c r="F71" i="1"/>
  <c r="E66" i="2"/>
  <c r="E90" i="2"/>
  <c r="F95" i="1"/>
  <c r="G95" i="1" s="1"/>
  <c r="I95" i="1" s="1"/>
  <c r="E11" i="2"/>
  <c r="E150" i="2"/>
  <c r="F161" i="1"/>
  <c r="G161" i="1" s="1"/>
  <c r="I161" i="1" s="1"/>
  <c r="E108" i="2"/>
  <c r="F119" i="1"/>
  <c r="F86" i="1"/>
  <c r="G86" i="1" s="1"/>
  <c r="I86" i="1" s="1"/>
  <c r="E81" i="2"/>
  <c r="F117" i="1"/>
  <c r="G117" i="1" s="1"/>
  <c r="I117" i="1" s="1"/>
  <c r="E106" i="2"/>
  <c r="F66" i="1"/>
  <c r="G66" i="1" s="1"/>
  <c r="I66" i="1" s="1"/>
  <c r="E61" i="2"/>
  <c r="E181" i="2"/>
  <c r="F192" i="1"/>
  <c r="E86" i="2"/>
  <c r="F91" i="1"/>
  <c r="G91" i="1" s="1"/>
  <c r="I91" i="1" s="1"/>
  <c r="F168" i="1"/>
  <c r="G168" i="1" s="1"/>
  <c r="I168" i="1" s="1"/>
  <c r="E157" i="2"/>
  <c r="E51" i="2"/>
  <c r="F56" i="1"/>
  <c r="G56" i="1" s="1"/>
  <c r="I56" i="1" s="1"/>
  <c r="F54" i="1"/>
  <c r="G54" i="1" s="1"/>
  <c r="I54" i="1" s="1"/>
  <c r="E49" i="2"/>
  <c r="E31" i="2"/>
  <c r="F35" i="1"/>
  <c r="G35" i="1" s="1"/>
  <c r="I35" i="1" s="1"/>
  <c r="E120" i="2"/>
  <c r="F131" i="1"/>
  <c r="G131" i="1" s="1"/>
  <c r="I131" i="1" s="1"/>
  <c r="F78" i="1"/>
  <c r="G78" i="1" s="1"/>
  <c r="I78" i="1" s="1"/>
  <c r="E73" i="2"/>
  <c r="E34" i="2"/>
  <c r="E124" i="2"/>
  <c r="F135" i="1"/>
  <c r="G135" i="1" s="1"/>
  <c r="I135" i="1" s="1"/>
  <c r="E78" i="2"/>
  <c r="F83" i="1"/>
  <c r="G83" i="1" s="1"/>
  <c r="I83" i="1" s="1"/>
  <c r="F173" i="1"/>
  <c r="G173" i="1" s="1"/>
  <c r="I173" i="1" s="1"/>
  <c r="E162" i="2"/>
  <c r="F28" i="1"/>
  <c r="G28" i="1" s="1"/>
  <c r="I28" i="1" s="1"/>
  <c r="E24" i="2"/>
  <c r="E113" i="2"/>
  <c r="F124" i="1"/>
  <c r="G124" i="1" s="1"/>
  <c r="I124" i="1" s="1"/>
  <c r="F87" i="1"/>
  <c r="G87" i="1" s="1"/>
  <c r="I87" i="1" s="1"/>
  <c r="E82" i="2"/>
  <c r="E187" i="2"/>
  <c r="F198" i="1"/>
  <c r="G198" i="1" s="1"/>
  <c r="I198" i="1" s="1"/>
  <c r="F141" i="1"/>
  <c r="G141" i="1" s="1"/>
  <c r="I141" i="1" s="1"/>
  <c r="E130" i="2"/>
  <c r="F89" i="1"/>
  <c r="E84" i="2"/>
  <c r="E71" i="2"/>
  <c r="F76" i="1"/>
  <c r="G76" i="1" s="1"/>
  <c r="I76" i="1" s="1"/>
  <c r="F111" i="1"/>
  <c r="G111" i="1" s="1"/>
  <c r="I111" i="1" s="1"/>
  <c r="E100" i="2"/>
  <c r="E27" i="2"/>
  <c r="F31" i="1"/>
  <c r="G31" i="1" s="1"/>
  <c r="I31" i="1" s="1"/>
  <c r="E169" i="2"/>
  <c r="F180" i="1"/>
  <c r="G180" i="1" s="1"/>
  <c r="I180" i="1" s="1"/>
  <c r="J200" i="1"/>
  <c r="E159" i="2"/>
  <c r="F170" i="1"/>
  <c r="G170" i="1" s="1"/>
  <c r="I170" i="1" s="1"/>
  <c r="F30" i="1"/>
  <c r="G30" i="1" s="1"/>
  <c r="I30" i="1" s="1"/>
  <c r="E26" i="2"/>
  <c r="F134" i="1"/>
  <c r="G134" i="1" s="1"/>
  <c r="I134" i="1" s="1"/>
  <c r="E123" i="2"/>
  <c r="F182" i="1"/>
  <c r="G182" i="1" s="1"/>
  <c r="I182" i="1" s="1"/>
  <c r="E171" i="2"/>
  <c r="F46" i="1"/>
  <c r="G46" i="1" s="1"/>
  <c r="I46" i="1" s="1"/>
  <c r="E42" i="2"/>
  <c r="F157" i="1"/>
  <c r="G157" i="1" s="1"/>
  <c r="I157" i="1" s="1"/>
  <c r="E147" i="2"/>
  <c r="E146" i="2"/>
  <c r="E83" i="2"/>
  <c r="E70" i="2"/>
  <c r="F75" i="1"/>
  <c r="G75" i="1" s="1"/>
  <c r="I75" i="1" s="1"/>
  <c r="E39" i="2"/>
  <c r="F43" i="1"/>
  <c r="G43" i="1" s="1"/>
  <c r="I43" i="1" s="1"/>
  <c r="F57" i="1"/>
  <c r="G57" i="1" s="1"/>
  <c r="I57" i="1" s="1"/>
  <c r="E52" i="2"/>
  <c r="E185" i="2"/>
  <c r="F196" i="1"/>
  <c r="F129" i="1"/>
  <c r="G129" i="1" s="1"/>
  <c r="I129" i="1" s="1"/>
  <c r="E118" i="2"/>
  <c r="F84" i="1"/>
  <c r="G84" i="1" s="1"/>
  <c r="I84" i="1" s="1"/>
  <c r="E79" i="2"/>
  <c r="F189" i="1"/>
  <c r="G189" i="1" s="1"/>
  <c r="I189" i="1" s="1"/>
  <c r="E178" i="2"/>
  <c r="F123" i="1"/>
  <c r="G123" i="1" s="1"/>
  <c r="I123" i="1" s="1"/>
  <c r="E112" i="2"/>
  <c r="F52" i="1"/>
  <c r="G52" i="1" s="1"/>
  <c r="I52" i="1" s="1"/>
  <c r="E47" i="2"/>
  <c r="F102" i="1"/>
  <c r="G102" i="1" s="1"/>
  <c r="I102" i="1" s="1"/>
  <c r="E95" i="2"/>
  <c r="E116" i="2"/>
  <c r="F127" i="1"/>
  <c r="G127" i="1" s="1"/>
  <c r="I127" i="1" s="1"/>
  <c r="E105" i="2"/>
  <c r="F116" i="1"/>
  <c r="F156" i="1"/>
  <c r="G156" i="1" s="1"/>
  <c r="I156" i="1" s="1"/>
  <c r="E145" i="2"/>
  <c r="F110" i="1"/>
  <c r="G110" i="1" s="1"/>
  <c r="I110" i="1" s="1"/>
  <c r="E99" i="2"/>
  <c r="E186" i="2"/>
  <c r="F197" i="1"/>
  <c r="G197" i="1" s="1"/>
  <c r="I197" i="1" s="1"/>
  <c r="E132" i="2"/>
  <c r="F143" i="1"/>
  <c r="E69" i="2"/>
  <c r="F74" i="1"/>
  <c r="G74" i="1" s="1"/>
  <c r="I74" i="1" s="1"/>
  <c r="F154" i="1"/>
  <c r="G154" i="1" s="1"/>
  <c r="I154" i="1" s="1"/>
  <c r="E143" i="2"/>
  <c r="F68" i="1"/>
  <c r="G68" i="1" s="1"/>
  <c r="I68" i="1" s="1"/>
  <c r="E63" i="2"/>
  <c r="F153" i="1"/>
  <c r="G153" i="1" s="1"/>
  <c r="I153" i="1" s="1"/>
  <c r="E142" i="2"/>
  <c r="E166" i="2"/>
  <c r="F177" i="1"/>
  <c r="G177" i="1" s="1"/>
  <c r="I177" i="1" s="1"/>
  <c r="F155" i="1"/>
  <c r="G155" i="1" s="1"/>
  <c r="I155" i="1" s="1"/>
  <c r="E144" i="2"/>
  <c r="E131" i="2"/>
  <c r="F142" i="1"/>
  <c r="G142" i="1" s="1"/>
  <c r="I142" i="1" s="1"/>
  <c r="F55" i="1"/>
  <c r="G55" i="1" s="1"/>
  <c r="I55" i="1" s="1"/>
  <c r="E50" i="2"/>
  <c r="E20" i="2"/>
  <c r="F24" i="1"/>
  <c r="G24" i="1" s="1"/>
  <c r="I24" i="1" s="1"/>
  <c r="E173" i="2"/>
  <c r="F184" i="1"/>
  <c r="G184" i="1" s="1"/>
  <c r="I184" i="1" s="1"/>
  <c r="F126" i="1"/>
  <c r="G126" i="1" s="1"/>
  <c r="I126" i="1" s="1"/>
  <c r="E115" i="2"/>
  <c r="F109" i="1"/>
  <c r="G109" i="1" s="1"/>
  <c r="I109" i="1" s="1"/>
  <c r="E98" i="2"/>
  <c r="F130" i="1"/>
  <c r="G130" i="1" s="1"/>
  <c r="I130" i="1" s="1"/>
  <c r="E119" i="2"/>
  <c r="F137" i="1"/>
  <c r="G137" i="1" s="1"/>
  <c r="I137" i="1" s="1"/>
  <c r="E126" i="2"/>
  <c r="E87" i="2"/>
  <c r="F92" i="1"/>
  <c r="G92" i="1" s="1"/>
  <c r="I92" i="1" s="1"/>
  <c r="F103" i="1"/>
  <c r="G103" i="1" s="1"/>
  <c r="I103" i="1" s="1"/>
  <c r="E96" i="2"/>
  <c r="F33" i="1"/>
  <c r="G33" i="1" s="1"/>
  <c r="I33" i="1" s="1"/>
  <c r="E29" i="2"/>
  <c r="F23" i="1"/>
  <c r="G23" i="1" s="1"/>
  <c r="I23" i="1" s="1"/>
  <c r="E19" i="2"/>
  <c r="E128" i="2"/>
  <c r="F139" i="1"/>
  <c r="G139" i="1" s="1"/>
  <c r="I139" i="1" s="1"/>
  <c r="E91" i="2"/>
  <c r="F96" i="1"/>
  <c r="F179" i="1"/>
  <c r="G179" i="1" s="1"/>
  <c r="I179" i="1" s="1"/>
  <c r="E168" i="2"/>
  <c r="E151" i="2"/>
  <c r="F162" i="1"/>
  <c r="G162" i="1" s="1"/>
  <c r="I162" i="1" s="1"/>
  <c r="E38" i="2"/>
  <c r="F42" i="1"/>
  <c r="G42" i="1" s="1"/>
  <c r="I42" i="1" s="1"/>
  <c r="E135" i="2"/>
  <c r="F146" i="1"/>
  <c r="F160" i="1"/>
  <c r="G160" i="1" s="1"/>
  <c r="I160" i="1" s="1"/>
  <c r="E149" i="2"/>
  <c r="O106" i="1"/>
  <c r="O36" i="1"/>
  <c r="O195" i="1"/>
  <c r="O165" i="1"/>
  <c r="O149" i="1"/>
  <c r="O148" i="1" l="1"/>
  <c r="O191" i="1"/>
  <c r="O107" i="1"/>
  <c r="O155" i="1"/>
  <c r="O175" i="1"/>
  <c r="O124" i="1"/>
  <c r="O52" i="1"/>
  <c r="O83" i="1"/>
  <c r="O170" i="1"/>
  <c r="O86" i="1"/>
  <c r="O57" i="1"/>
  <c r="O141" i="1"/>
  <c r="O59" i="1"/>
  <c r="O76" i="1"/>
  <c r="O125" i="1"/>
  <c r="O139" i="1"/>
  <c r="O48" i="1"/>
  <c r="O137" i="1"/>
  <c r="O70" i="1"/>
  <c r="O26" i="1"/>
  <c r="O23" i="1"/>
  <c r="O102" i="1"/>
  <c r="O105" i="1"/>
  <c r="G146" i="1"/>
  <c r="I146" i="1" s="1"/>
  <c r="O146" i="1"/>
  <c r="G96" i="1"/>
  <c r="I96" i="1" s="1"/>
  <c r="O96" i="1"/>
  <c r="G143" i="1"/>
  <c r="I143" i="1" s="1"/>
  <c r="O143" i="1"/>
  <c r="G116" i="1"/>
  <c r="I116" i="1" s="1"/>
  <c r="O116" i="1"/>
  <c r="G196" i="1"/>
  <c r="I196" i="1" s="1"/>
  <c r="O196" i="1"/>
  <c r="G89" i="1"/>
  <c r="I89" i="1" s="1"/>
  <c r="O89" i="1"/>
  <c r="G192" i="1"/>
  <c r="I192" i="1" s="1"/>
  <c r="O192" i="1"/>
  <c r="G119" i="1"/>
  <c r="I119" i="1" s="1"/>
  <c r="O119" i="1"/>
  <c r="G71" i="1"/>
  <c r="I71" i="1" s="1"/>
  <c r="O71" i="1"/>
  <c r="G145" i="1"/>
  <c r="I145" i="1" s="1"/>
  <c r="O145" i="1"/>
  <c r="G187" i="1"/>
  <c r="I187" i="1" s="1"/>
  <c r="O187" i="1"/>
  <c r="G194" i="1"/>
  <c r="I194" i="1" s="1"/>
  <c r="O194" i="1"/>
  <c r="G45" i="1"/>
  <c r="I45" i="1" s="1"/>
  <c r="O45" i="1"/>
  <c r="C15" i="1"/>
  <c r="C18" i="1" s="1"/>
  <c r="G93" i="1"/>
  <c r="I93" i="1" s="1"/>
  <c r="O93" i="1"/>
  <c r="G58" i="1"/>
  <c r="I58" i="1" s="1"/>
  <c r="O58" i="1"/>
  <c r="O98" i="1"/>
  <c r="O110" i="1"/>
  <c r="O100" i="1"/>
  <c r="O55" i="1"/>
  <c r="O43" i="1"/>
  <c r="O103" i="1"/>
  <c r="O153" i="1"/>
  <c r="O21" i="1"/>
  <c r="O92" i="1"/>
  <c r="O37" i="1"/>
  <c r="O24" i="1"/>
  <c r="O135" i="1"/>
  <c r="O138" i="1"/>
  <c r="O95" i="1"/>
  <c r="O163" i="1"/>
  <c r="O46" i="1"/>
  <c r="O168" i="1"/>
  <c r="O122" i="1"/>
  <c r="O56" i="1"/>
  <c r="O127" i="1"/>
  <c r="O114" i="1"/>
  <c r="O42" i="1"/>
  <c r="O182" i="1"/>
  <c r="O40" i="1"/>
  <c r="O180" i="1"/>
  <c r="O157" i="1"/>
  <c r="O161" i="1"/>
  <c r="O174" i="1"/>
  <c r="O91" i="1"/>
  <c r="O117" i="1"/>
  <c r="O150" i="1"/>
  <c r="O132" i="1"/>
  <c r="O126" i="1"/>
  <c r="O156" i="1"/>
  <c r="O72" i="1"/>
  <c r="O74" i="1"/>
  <c r="O75" i="1"/>
  <c r="O121" i="1"/>
  <c r="O87" i="1"/>
  <c r="O198" i="1"/>
  <c r="O54" i="1"/>
  <c r="O104" i="1"/>
  <c r="O84" i="1"/>
  <c r="O142" i="1"/>
  <c r="O176" i="1"/>
  <c r="O109" i="1"/>
  <c r="O179" i="1"/>
  <c r="O118" i="1"/>
  <c r="O129" i="1"/>
  <c r="O35" i="1"/>
  <c r="O49" i="1"/>
  <c r="O190" i="1"/>
  <c r="O130" i="1"/>
  <c r="O189" i="1"/>
  <c r="O30" i="1"/>
  <c r="O63" i="1"/>
  <c r="O111" i="1"/>
  <c r="O169" i="1"/>
  <c r="O197" i="1"/>
  <c r="O66" i="1"/>
  <c r="O154" i="1"/>
  <c r="O28" i="1"/>
  <c r="O160" i="1"/>
  <c r="O166" i="1"/>
  <c r="O134" i="1"/>
  <c r="O90" i="1"/>
  <c r="O31" i="1"/>
  <c r="O113" i="1"/>
  <c r="O120" i="1"/>
  <c r="O173" i="1"/>
  <c r="O78" i="1"/>
  <c r="O151" i="1"/>
  <c r="O33" i="1"/>
  <c r="O68" i="1"/>
  <c r="O123" i="1"/>
  <c r="O177" i="1"/>
  <c r="O162" i="1"/>
  <c r="O131" i="1"/>
  <c r="O41" i="1"/>
  <c r="O184" i="1"/>
  <c r="F18" i="1" l="1"/>
  <c r="F19" i="1" s="1"/>
</calcChain>
</file>

<file path=xl/sharedStrings.xml><?xml version="1.0" encoding="utf-8"?>
<sst xmlns="http://schemas.openxmlformats.org/spreadsheetml/2006/main" count="1902" uniqueCount="611">
  <si>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</si>
  <si>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</si>
  <si>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</si>
  <si>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</si>
  <si>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</si>
  <si>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</si>
  <si>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</si>
  <si>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</si>
  <si>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</si>
  <si>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</si>
  <si>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</si>
  <si>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</si>
  <si>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</si>
  <si>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</si>
  <si>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</si>
  <si>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</si>
  <si>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</si>
  <si>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</si>
  <si>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</si>
  <si>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</si>
  <si>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</si>
  <si>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</si>
  <si>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</si>
  <si>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</si>
  <si>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</si>
  <si>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</si>
  <si>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</si>
  <si>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</si>
  <si>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</si>
  <si>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</si>
  <si>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5484</t>
  </si>
  <si>
    <t>IBVS 0154</t>
  </si>
  <si>
    <t>IBVS 0795</t>
  </si>
  <si>
    <t>I</t>
  </si>
  <si>
    <t>IBVS 5636</t>
  </si>
  <si>
    <t>IBVS 5694</t>
  </si>
  <si>
    <t>AL Cam / GSC 4556-0835</t>
  </si>
  <si>
    <t>EA/SD: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</si>
  <si>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</si>
  <si>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</si>
  <si>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</si>
  <si>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</si>
  <si>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</si>
  <si>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</si>
  <si>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</si>
  <si>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5897</t>
  </si>
  <si>
    <t>IBVS 5874</t>
  </si>
  <si>
    <t>II</t>
  </si>
  <si>
    <t>Add cycle</t>
  </si>
  <si>
    <t>Old Cycle</t>
  </si>
  <si>
    <t>IBVS 5918</t>
  </si>
  <si>
    <t>IBVS 5992</t>
  </si>
  <si>
    <t>IBVS 6010</t>
  </si>
  <si>
    <t>JAVSO..36..171</t>
  </si>
  <si>
    <t>JAVSO..38...85</t>
  </si>
  <si>
    <t>JAVSO..36..186</t>
  </si>
  <si>
    <t>JAVSO..37...44</t>
  </si>
  <si>
    <t>JAVSO..38..183</t>
  </si>
  <si>
    <t>JAVSO..39..177</t>
  </si>
  <si>
    <t>IBVS 6029</t>
  </si>
  <si>
    <t>IBVS 6063</t>
  </si>
  <si>
    <t>p</t>
  </si>
  <si>
    <t>OEJV 0160</t>
  </si>
  <si>
    <t>2013JAVSO..41..328</t>
  </si>
  <si>
    <t>IBVS 6149</t>
  </si>
  <si>
    <t>OEJV 0165</t>
  </si>
  <si>
    <t>6,00E-05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</si>
  <si>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</si>
  <si>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</si>
  <si>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</si>
  <si>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</si>
  <si>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</si>
  <si>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</si>
  <si>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</si>
  <si>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</si>
  <si>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</si>
  <si>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</si>
  <si>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</si>
  <si>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2416172.778 </t>
  </si>
  <si>
    <t> 27.02.1903 06:40 </t>
  </si>
  <si>
    <t> -0.131 </t>
  </si>
  <si>
    <t>P </t>
  </si>
  <si>
    <t> W.Strohmeier </t>
  </si>
  <si>
    <t> VB 7.72 </t>
  </si>
  <si>
    <t>2416176.757 </t>
  </si>
  <si>
    <t> 03.03.1903 06:10 </t>
  </si>
  <si>
    <t> -0.137 </t>
  </si>
  <si>
    <t>2416180.710 </t>
  </si>
  <si>
    <t> 07.03.1903 05:02 </t>
  </si>
  <si>
    <t> -0.169 </t>
  </si>
  <si>
    <t>2416224.635 </t>
  </si>
  <si>
    <t> 20.04.1903 03:14 </t>
  </si>
  <si>
    <t> -0.079 </t>
  </si>
  <si>
    <t>2416536.733 </t>
  </si>
  <si>
    <t> 26.02.1904 05:35 </t>
  </si>
  <si>
    <t> -0.138 </t>
  </si>
  <si>
    <t>2416900.731 </t>
  </si>
  <si>
    <t> 24.02.1905 05:32 </t>
  </si>
  <si>
    <t> -0.101 </t>
  </si>
  <si>
    <t>2417244.735 </t>
  </si>
  <si>
    <t> 03.02.1906 05:38 </t>
  </si>
  <si>
    <t> -0.133 </t>
  </si>
  <si>
    <t>2418349.942 </t>
  </si>
  <si>
    <t> 12.02.1909 10:36 </t>
  </si>
  <si>
    <t> -0.094 </t>
  </si>
  <si>
    <t>2419218.630 </t>
  </si>
  <si>
    <t> 01.07.1911 03:07 </t>
  </si>
  <si>
    <t>2419226.627 </t>
  </si>
  <si>
    <t> 09.07.1911 03:02 </t>
  </si>
  <si>
    <t> -0.104 </t>
  </si>
  <si>
    <t>2419902.711 </t>
  </si>
  <si>
    <t> 15.05.1913 05:03 </t>
  </si>
  <si>
    <t>2420121.926 </t>
  </si>
  <si>
    <t> 20.12.1913 10:13 </t>
  </si>
  <si>
    <t> -0.096 </t>
  </si>
  <si>
    <t>2420755.522 </t>
  </si>
  <si>
    <t> 15.09.1915 00:31 </t>
  </si>
  <si>
    <t> -0.112 </t>
  </si>
  <si>
    <t>2420990.678 </t>
  </si>
  <si>
    <t> 07.05.1916 04:16 </t>
  </si>
  <si>
    <t> -0.070 </t>
  </si>
  <si>
    <t>2421165.912 </t>
  </si>
  <si>
    <t> 29.10.1916 09:53 </t>
  </si>
  <si>
    <t> -0.175 </t>
  </si>
  <si>
    <t>2421169.928 </t>
  </si>
  <si>
    <t> 02.11.1916 10:16 </t>
  </si>
  <si>
    <t> -0.144 </t>
  </si>
  <si>
    <t>2421322.672 </t>
  </si>
  <si>
    <t> 04.04.1917 04:07 </t>
  </si>
  <si>
    <t> -0.157 </t>
  </si>
  <si>
    <t>2421783.667 </t>
  </si>
  <si>
    <t> 09.07.1918 04:00 </t>
  </si>
  <si>
    <t> -0.091 </t>
  </si>
  <si>
    <t>2422050.603 </t>
  </si>
  <si>
    <t> 02.04.1919 02:28 </t>
  </si>
  <si>
    <t> -0.149 </t>
  </si>
  <si>
    <t>2422811.707 </t>
  </si>
  <si>
    <t> 02.05.1921 04:58 </t>
  </si>
  <si>
    <t> -0.176 </t>
  </si>
  <si>
    <t>2422855.634 </t>
  </si>
  <si>
    <t> 15.06.1921 03:12 </t>
  </si>
  <si>
    <t> -0.083 </t>
  </si>
  <si>
    <t>2422973.823 </t>
  </si>
  <si>
    <t> 11.10.1921 07:45 </t>
  </si>
  <si>
    <t> -0.115 </t>
  </si>
  <si>
    <t>2424535.861 </t>
  </si>
  <si>
    <t> 20.01.1926 08:39 </t>
  </si>
  <si>
    <t> -0.189 </t>
  </si>
  <si>
    <t>2424620.815 </t>
  </si>
  <si>
    <t> 15.04.1926 07:33 </t>
  </si>
  <si>
    <t> -0.248 </t>
  </si>
  <si>
    <t>2424939.739 </t>
  </si>
  <si>
    <t> 28.02.1927 05:44 </t>
  </si>
  <si>
    <t> -0.122 </t>
  </si>
  <si>
    <t>2424943.717 </t>
  </si>
  <si>
    <t> 04.03.1927 05:12 </t>
  </si>
  <si>
    <t> -0.129 </t>
  </si>
  <si>
    <t>2424963.665 </t>
  </si>
  <si>
    <t> 24.03.1927 03:57 </t>
  </si>
  <si>
    <t> -0.106 </t>
  </si>
  <si>
    <t>2425231.907 </t>
  </si>
  <si>
    <t> 17.12.1927 09:46 </t>
  </si>
  <si>
    <t> -0.186 </t>
  </si>
  <si>
    <t>2425627.787 </t>
  </si>
  <si>
    <t> 16.01.1929 06:53 </t>
  </si>
  <si>
    <t> -0.147 </t>
  </si>
  <si>
    <t>2426372.887 </t>
  </si>
  <si>
    <t> 31.01.1931 09:17 </t>
  </si>
  <si>
    <t> -0.238 </t>
  </si>
  <si>
    <t>2426411.529 </t>
  </si>
  <si>
    <t> 11.03.1931 00:41 </t>
  </si>
  <si>
    <t> -0.117 </t>
  </si>
  <si>
    <t> KVB 23.4 </t>
  </si>
  <si>
    <t>2426412.806 </t>
  </si>
  <si>
    <t> 12.03.1931 07:20 </t>
  </si>
  <si>
    <t> -0.168 </t>
  </si>
  <si>
    <t>2426428.748 </t>
  </si>
  <si>
    <t> 28.03.1931 05:57 </t>
  </si>
  <si>
    <t> -0.166 </t>
  </si>
  <si>
    <t>2426436.752 </t>
  </si>
  <si>
    <t> 05.04.1931 06:02 </t>
  </si>
  <si>
    <t> -0.132 </t>
  </si>
  <si>
    <t>2426452.707 </t>
  </si>
  <si>
    <t> 21.04.1931 04:58 </t>
  </si>
  <si>
    <t>2426711.764 </t>
  </si>
  <si>
    <t> 05.01.1932 06:20 </t>
  </si>
  <si>
    <t> -0.084 </t>
  </si>
  <si>
    <t>2426751.538 </t>
  </si>
  <si>
    <t> 14.02.1932 00:54 </t>
  </si>
  <si>
    <t> -0.159 </t>
  </si>
  <si>
    <t>2426767.565 </t>
  </si>
  <si>
    <t> 01.03.1932 01:33 </t>
  </si>
  <si>
    <t> -0.072 </t>
  </si>
  <si>
    <t>2426892.431 </t>
  </si>
  <si>
    <t> 03.07.1932 22:20 </t>
  </si>
  <si>
    <t> -0.069 </t>
  </si>
  <si>
    <t>2427147.371 </t>
  </si>
  <si>
    <t> 15.03.1933 20:54 </t>
  </si>
  <si>
    <t>2427212.458 </t>
  </si>
  <si>
    <t> 19.05.1933 22:59 </t>
  </si>
  <si>
    <t>2427459.576 </t>
  </si>
  <si>
    <t> 22.01.1934 01:49 </t>
  </si>
  <si>
    <t> -0.119 </t>
  </si>
  <si>
    <t>2427532.687 </t>
  </si>
  <si>
    <t> 05.04.1934 04:29 </t>
  </si>
  <si>
    <t> -0.066 </t>
  </si>
  <si>
    <t>2427568.486 </t>
  </si>
  <si>
    <t> 10.05.1934 23:39 </t>
  </si>
  <si>
    <t>2427840.850 </t>
  </si>
  <si>
    <t> 07.02.1935 08:24 </t>
  </si>
  <si>
    <t> -0.075 </t>
  </si>
  <si>
    <t>2428211.392 </t>
  </si>
  <si>
    <t> 12.02.1936 21:24 </t>
  </si>
  <si>
    <t> -0.136 </t>
  </si>
  <si>
    <t>2428247.326 </t>
  </si>
  <si>
    <t> 19.03.1936 19:49 </t>
  </si>
  <si>
    <t> -0.067 </t>
  </si>
  <si>
    <t>2428304.451 </t>
  </si>
  <si>
    <t> 15.05.1936 22:49 </t>
  </si>
  <si>
    <t> -0.060 </t>
  </si>
  <si>
    <t>2428397.466 </t>
  </si>
  <si>
    <t> 16.08.1936 23:11 </t>
  </si>
  <si>
    <t> -0.027 </t>
  </si>
  <si>
    <t>2428616.597 </t>
  </si>
  <si>
    <t> 24.03.1937 02:19 </t>
  </si>
  <si>
    <t>2428636.481 </t>
  </si>
  <si>
    <t> 12.04.1937 23:32 </t>
  </si>
  <si>
    <t> -0.111 </t>
  </si>
  <si>
    <t>2428656.414 </t>
  </si>
  <si>
    <t> 02.05.1937 21:56 </t>
  </si>
  <si>
    <t> -0.103 </t>
  </si>
  <si>
    <t>2428879.581 </t>
  </si>
  <si>
    <t> 12.12.1937 01:56 </t>
  </si>
  <si>
    <t> -0.095 </t>
  </si>
  <si>
    <t>2428992.410 </t>
  </si>
  <si>
    <t> 03.04.1938 21:50 </t>
  </si>
  <si>
    <t> -0.173 </t>
  </si>
  <si>
    <t>2429357.715 </t>
  </si>
  <si>
    <t> 04.04.1939 05:09 </t>
  </si>
  <si>
    <t> -0.158 </t>
  </si>
  <si>
    <t>2429364.371 </t>
  </si>
  <si>
    <t> 10.04.1939 20:54 </t>
  </si>
  <si>
    <t>2429364.435 </t>
  </si>
  <si>
    <t> 10.04.1939 22:26 </t>
  </si>
  <si>
    <t> -0.080 </t>
  </si>
  <si>
    <t>2429401.591 </t>
  </si>
  <si>
    <t> 18.05.1939 02:11 </t>
  </si>
  <si>
    <t>2429429.446 </t>
  </si>
  <si>
    <t> 14.06.1939 22:42 </t>
  </si>
  <si>
    <t>2429616.813 </t>
  </si>
  <si>
    <t> 19.12.1939 07:30 </t>
  </si>
  <si>
    <t>2430109.590 </t>
  </si>
  <si>
    <t> 25.04.1941 02:09 </t>
  </si>
  <si>
    <t> -0.116 </t>
  </si>
  <si>
    <t>2430377.900 </t>
  </si>
  <si>
    <t> 18.01.1942 09:36 </t>
  </si>
  <si>
    <t> -0.127 </t>
  </si>
  <si>
    <t>2431181.705 </t>
  </si>
  <si>
    <t> 01.04.1944 04:55 </t>
  </si>
  <si>
    <t> 0.040 </t>
  </si>
  <si>
    <t>2431813.904 </t>
  </si>
  <si>
    <t> 24.12.1945 09:41 </t>
  </si>
  <si>
    <t> -0.044 </t>
  </si>
  <si>
    <t>2432173.831 </t>
  </si>
  <si>
    <t> 19.12.1946 07:56 </t>
  </si>
  <si>
    <t> -0.093 </t>
  </si>
  <si>
    <t>2432294.652 </t>
  </si>
  <si>
    <t> 19.04.1947 03:38 </t>
  </si>
  <si>
    <t> -0.150 </t>
  </si>
  <si>
    <t>2433338.700 </t>
  </si>
  <si>
    <t> 26.02.1950 04:48 </t>
  </si>
  <si>
    <t>2439029.356 </t>
  </si>
  <si>
    <t> 25.09.1965 20:32 </t>
  </si>
  <si>
    <t> -0.059 </t>
  </si>
  <si>
    <t>V </t>
  </si>
  <si>
    <t> W.Eckert </t>
  </si>
  <si>
    <t>BAVM 16 </t>
  </si>
  <si>
    <t>2439029.365 </t>
  </si>
  <si>
    <t> 25.09.1965 20:45 </t>
  </si>
  <si>
    <t> -0.050 </t>
  </si>
  <si>
    <t> W.Braune </t>
  </si>
  <si>
    <t>2439033.347 </t>
  </si>
  <si>
    <t> 29.09.1965 20:19 </t>
  </si>
  <si>
    <t> -0.053 </t>
  </si>
  <si>
    <t>2439053.272 </t>
  </si>
  <si>
    <t> 19.10.1965 18:31 </t>
  </si>
  <si>
    <t>2439057.254 </t>
  </si>
  <si>
    <t> 23.10.1965 18:05 </t>
  </si>
  <si>
    <t> -0.056 </t>
  </si>
  <si>
    <t>2439057.259 </t>
  </si>
  <si>
    <t> 23.10.1965 18:12 </t>
  </si>
  <si>
    <t> -0.051 </t>
  </si>
  <si>
    <t>2439057.263 </t>
  </si>
  <si>
    <t> 23.10.1965 18:18 </t>
  </si>
  <si>
    <t> -0.047 </t>
  </si>
  <si>
    <t> J.Hübscher </t>
  </si>
  <si>
    <t>2439207.360 </t>
  </si>
  <si>
    <t> 22.03.1966 20:38 </t>
  </si>
  <si>
    <t> H.Peter </t>
  </si>
  <si>
    <t> ORI 97 </t>
  </si>
  <si>
    <t>2439260.493 </t>
  </si>
  <si>
    <t> 14.05.1966 23:49 </t>
  </si>
  <si>
    <t> A.Howell </t>
  </si>
  <si>
    <t>IBVS 154 </t>
  </si>
  <si>
    <t>2439280.411 </t>
  </si>
  <si>
    <t> 03.06.1966 21:51 </t>
  </si>
  <si>
    <t> -0.057 </t>
  </si>
  <si>
    <t>2439389.334 </t>
  </si>
  <si>
    <t> 20.09.1966 20:00 </t>
  </si>
  <si>
    <t>BAVM 23 </t>
  </si>
  <si>
    <t>2439935.326 </t>
  </si>
  <si>
    <t> 19.03.1968 19:49 </t>
  </si>
  <si>
    <t> -0.007 </t>
  </si>
  <si>
    <t> ORI 106 </t>
  </si>
  <si>
    <t>2439992.408 </t>
  </si>
  <si>
    <t> 15.05.1968 21:47 </t>
  </si>
  <si>
    <t> -0.043 </t>
  </si>
  <si>
    <t> ORI 107 </t>
  </si>
  <si>
    <t>2440065.456 </t>
  </si>
  <si>
    <t> 27.07.1968 22:56 </t>
  </si>
  <si>
    <t>2440073.429 </t>
  </si>
  <si>
    <t> 04.08.1968 22:17 </t>
  </si>
  <si>
    <t>2440093.354 </t>
  </si>
  <si>
    <t> 24.08.1968 20:29 </t>
  </si>
  <si>
    <t> ORI 109 </t>
  </si>
  <si>
    <t>2440296.590 </t>
  </si>
  <si>
    <t> 16.03.1969 02:09 </t>
  </si>
  <si>
    <t> -0.048 </t>
  </si>
  <si>
    <t> J.Bortle </t>
  </si>
  <si>
    <t>IBVS 795 </t>
  </si>
  <si>
    <t>2440369.652 </t>
  </si>
  <si>
    <t> 28.05.1969 03:38 </t>
  </si>
  <si>
    <t>2440373.635 </t>
  </si>
  <si>
    <t> 01.06.1969 03:14 </t>
  </si>
  <si>
    <t> -0.046 </t>
  </si>
  <si>
    <t>2440454.660 </t>
  </si>
  <si>
    <t> 21.08.1969 03:50 </t>
  </si>
  <si>
    <t> -0.049 </t>
  </si>
  <si>
    <t>2440530.376 </t>
  </si>
  <si>
    <t> 04.11.1969 21:01 </t>
  </si>
  <si>
    <t> ORI 116 </t>
  </si>
  <si>
    <t>2440656.568 </t>
  </si>
  <si>
    <t> 11.03.1970 01:37 </t>
  </si>
  <si>
    <t> AVSJ 4.88 </t>
  </si>
  <si>
    <t>2440692.430 </t>
  </si>
  <si>
    <t> 15.04.1970 22:19 </t>
  </si>
  <si>
    <t> R.Diethelm </t>
  </si>
  <si>
    <t> ORI 119 </t>
  </si>
  <si>
    <t>2440701.728 </t>
  </si>
  <si>
    <t> 25.04.1970 05:28 </t>
  </si>
  <si>
    <t> E.Mayer </t>
  </si>
  <si>
    <t>2440745.558 </t>
  </si>
  <si>
    <t> 08.06.1970 01:23 </t>
  </si>
  <si>
    <t> -0.054 </t>
  </si>
  <si>
    <t>2441048.430 </t>
  </si>
  <si>
    <t> 06.04.1971 22:19 </t>
  </si>
  <si>
    <t> -0.040 </t>
  </si>
  <si>
    <t> ORI 125 </t>
  </si>
  <si>
    <t>2441049.754 </t>
  </si>
  <si>
    <t> 08.04.1971 06:05 </t>
  </si>
  <si>
    <t> -0.045 </t>
  </si>
  <si>
    <t> B.Conner </t>
  </si>
  <si>
    <t> AVSJ 5.32 </t>
  </si>
  <si>
    <t>2441053.762 </t>
  </si>
  <si>
    <t> 12.04.1971 06:17 </t>
  </si>
  <si>
    <t> -0.022 </t>
  </si>
  <si>
    <t>2441364.575 </t>
  </si>
  <si>
    <t> 17.02.1972 01:48 </t>
  </si>
  <si>
    <t> -0.037 </t>
  </si>
  <si>
    <t>2441396.456 </t>
  </si>
  <si>
    <t> 19.03.1972 22:56 </t>
  </si>
  <si>
    <t> -0.036 </t>
  </si>
  <si>
    <t> BBS 2 </t>
  </si>
  <si>
    <t>2441433.645 </t>
  </si>
  <si>
    <t> 26.04.1972 03:28 </t>
  </si>
  <si>
    <t>2441582.418 </t>
  </si>
  <si>
    <t> 21.09.1972 22:01 </t>
  </si>
  <si>
    <t> -0.039 </t>
  </si>
  <si>
    <t> BBS 5 </t>
  </si>
  <si>
    <t>2441764.403 </t>
  </si>
  <si>
    <t> 22.03.1973 21:40 </t>
  </si>
  <si>
    <t> -0.035 </t>
  </si>
  <si>
    <t>BAVM 28 </t>
  </si>
  <si>
    <t>2441776.356 </t>
  </si>
  <si>
    <t> 03.04.1973 20:32 </t>
  </si>
  <si>
    <t>2441853.394 </t>
  </si>
  <si>
    <t> 19.06.1973 21:27 </t>
  </si>
  <si>
    <t> -0.042 </t>
  </si>
  <si>
    <t> BBS 10 </t>
  </si>
  <si>
    <t>2442016.778 </t>
  </si>
  <si>
    <t> 30.11.1973 06:40 </t>
  </si>
  <si>
    <t> R.Harvin </t>
  </si>
  <si>
    <t> AVSJ 5.85 </t>
  </si>
  <si>
    <t>2442047.340 </t>
  </si>
  <si>
    <t> 30.12.1973 20:09 </t>
  </si>
  <si>
    <t> -0.031 </t>
  </si>
  <si>
    <t>2442132.340 </t>
  </si>
  <si>
    <t> 25.03.1974 20:09 </t>
  </si>
  <si>
    <t> BBS 14 </t>
  </si>
  <si>
    <t>2442327.584 </t>
  </si>
  <si>
    <t> 07.10.1974 02:00 </t>
  </si>
  <si>
    <t> -0.064 </t>
  </si>
  <si>
    <t> E.Halbach </t>
  </si>
  <si>
    <t> AVSJ 6.26 </t>
  </si>
  <si>
    <t>2442376.761 </t>
  </si>
  <si>
    <t> 25.11.1974 06:15 </t>
  </si>
  <si>
    <t> G.Samolyk </t>
  </si>
  <si>
    <t>2442376.762 </t>
  </si>
  <si>
    <t> 25.11.1974 06:17 </t>
  </si>
  <si>
    <t> -0.034 </t>
  </si>
  <si>
    <t> G.Wedemayer </t>
  </si>
  <si>
    <t>2442403.324 </t>
  </si>
  <si>
    <t> 21.12.1974 19:46 </t>
  </si>
  <si>
    <t> BBS 19 </t>
  </si>
  <si>
    <t>2442408.641 </t>
  </si>
  <si>
    <t> 27.12.1974 03:23 </t>
  </si>
  <si>
    <t> K.Locher </t>
  </si>
  <si>
    <t>2442424.582 </t>
  </si>
  <si>
    <t> 12.01.1975 01:58 </t>
  </si>
  <si>
    <t> M.Baldwin </t>
  </si>
  <si>
    <t> AVSJ 7.11 </t>
  </si>
  <si>
    <t>2442429.890 </t>
  </si>
  <si>
    <t> 17.01.1975 09:21 </t>
  </si>
  <si>
    <t>2442429.892 </t>
  </si>
  <si>
    <t> 17.01.1975 09:24 </t>
  </si>
  <si>
    <t>2442460.444 </t>
  </si>
  <si>
    <t> 16.02.1975 22:39 </t>
  </si>
  <si>
    <t> BBS 21 </t>
  </si>
  <si>
    <t>2442460.450 </t>
  </si>
  <si>
    <t> 16.02.1975 22:48 </t>
  </si>
  <si>
    <t>2442473.728 </t>
  </si>
  <si>
    <t> 02.03.1975 05:28 </t>
  </si>
  <si>
    <t>2442473.732 </t>
  </si>
  <si>
    <t> 02.03.1975 05:34 </t>
  </si>
  <si>
    <t> -0.032 </t>
  </si>
  <si>
    <t>2442485.683 </t>
  </si>
  <si>
    <t> 14.03.1975 04:23 </t>
  </si>
  <si>
    <t> G.Fortier </t>
  </si>
  <si>
    <t>2442728.765 </t>
  </si>
  <si>
    <t> 12.11.1975 06:21 </t>
  </si>
  <si>
    <t> -0.038 </t>
  </si>
  <si>
    <t> P.Atwood </t>
  </si>
  <si>
    <t>2442768.618 </t>
  </si>
  <si>
    <t> 22.12.1975 02:49 </t>
  </si>
  <si>
    <t>2442840.344 </t>
  </si>
  <si>
    <t> 02.03.1976 20:15 </t>
  </si>
  <si>
    <t>BAVM 29 </t>
  </si>
  <si>
    <t>2442913.420 </t>
  </si>
  <si>
    <t> 14.05.1976 22:04 </t>
  </si>
  <si>
    <t> -0.020 </t>
  </si>
  <si>
    <t> BBS 28 </t>
  </si>
  <si>
    <t>2442983.807 </t>
  </si>
  <si>
    <t> 24.07.1976 07:22 </t>
  </si>
  <si>
    <t> D.Ruokonen </t>
  </si>
  <si>
    <t> AOEB 2 </t>
  </si>
  <si>
    <t>2442983.812 </t>
  </si>
  <si>
    <t> 24.07.1976 07:29 </t>
  </si>
  <si>
    <t> -0.029 </t>
  </si>
  <si>
    <t>2443100.691 </t>
  </si>
  <si>
    <t> 18.11.1976 04:35 </t>
  </si>
  <si>
    <t>2443100.695 </t>
  </si>
  <si>
    <t> 18.11.1976 04:40 </t>
  </si>
  <si>
    <t>2443185.709 </t>
  </si>
  <si>
    <t> 11.02.1977 05:00 </t>
  </si>
  <si>
    <t>2443347.772 </t>
  </si>
  <si>
    <t> 23.07.1977 06:31 </t>
  </si>
  <si>
    <t>2443452.705 </t>
  </si>
  <si>
    <t> 05.11.1977 04:55 </t>
  </si>
  <si>
    <t>2443630.704 </t>
  </si>
  <si>
    <t> 02.05.1978 04:53 </t>
  </si>
  <si>
    <t>2443702.437 </t>
  </si>
  <si>
    <t> 12.07.1978 22:29 </t>
  </si>
  <si>
    <t> BBS 38 </t>
  </si>
  <si>
    <t>2443706.425 </t>
  </si>
  <si>
    <t> 16.07.1978 22:12 </t>
  </si>
  <si>
    <t> -0.026 </t>
  </si>
  <si>
    <t>2443909.649 </t>
  </si>
  <si>
    <t> 05.02.1979 03:34 </t>
  </si>
  <si>
    <t>2443986.691 </t>
  </si>
  <si>
    <t> 23.04.1979 04:35 </t>
  </si>
  <si>
    <t>2444431.689 </t>
  </si>
  <si>
    <t> 11.07.1980 04:32 </t>
  </si>
  <si>
    <t> -0.028 </t>
  </si>
  <si>
    <t>2444629.607 </t>
  </si>
  <si>
    <t> 25.01.1981 02:34 </t>
  </si>
  <si>
    <t> -0.030 </t>
  </si>
  <si>
    <t> G.Hanson </t>
  </si>
  <si>
    <t>2444685.390 </t>
  </si>
  <si>
    <t> 21.03.1981 21:21 </t>
  </si>
  <si>
    <t> R.Germann </t>
  </si>
  <si>
    <t> BBS 53 </t>
  </si>
  <si>
    <t>2444705.322 </t>
  </si>
  <si>
    <t> 10.04.1981 19:43 </t>
  </si>
  <si>
    <t> BBS 54 </t>
  </si>
  <si>
    <t>2444852.764 </t>
  </si>
  <si>
    <t> 05.09.1981 06:20 </t>
  </si>
  <si>
    <t>2444880.663 </t>
  </si>
  <si>
    <t> 03.10.1981 03:54 </t>
  </si>
  <si>
    <t> D.Williams </t>
  </si>
  <si>
    <t>2444884.646 </t>
  </si>
  <si>
    <t> 07.10.1981 03:30 </t>
  </si>
  <si>
    <t>2445034.744 </t>
  </si>
  <si>
    <t> 06.03.1982 05:51 </t>
  </si>
  <si>
    <t> -0.033 </t>
  </si>
  <si>
    <t>2445042.715 </t>
  </si>
  <si>
    <t> 14.03.1982 05:09 </t>
  </si>
  <si>
    <t>2445131.714 </t>
  </si>
  <si>
    <t> 11.06.1982 05:08 </t>
  </si>
  <si>
    <t>2445191.495 </t>
  </si>
  <si>
    <t> 09.08.1982 23:52 </t>
  </si>
  <si>
    <t> -0.024 </t>
  </si>
  <si>
    <t> T.Brelstaff </t>
  </si>
  <si>
    <t> VSSC 60.19 </t>
  </si>
  <si>
    <t>2445195.477 </t>
  </si>
  <si>
    <t> 13.08.1982 23:26 </t>
  </si>
  <si>
    <t>2445200.788 </t>
  </si>
  <si>
    <t> 19.08.1982 06:54 </t>
  </si>
  <si>
    <t>2445200.795 </t>
  </si>
  <si>
    <t> 19.08.1982 07:04 </t>
  </si>
  <si>
    <t> R.Lee </t>
  </si>
  <si>
    <t>2445227.362 </t>
  </si>
  <si>
    <t> 14.09.1982 20:41 </t>
  </si>
  <si>
    <t>2445252.592 </t>
  </si>
  <si>
    <t> 10.10.1982 02:12 </t>
  </si>
  <si>
    <t> BBS 63 </t>
  </si>
  <si>
    <t>2445584.674 </t>
  </si>
  <si>
    <t> 07.09.1983 04:10 </t>
  </si>
  <si>
    <t>2445762.671 </t>
  </si>
  <si>
    <t> 03.03.1984 04:06 </t>
  </si>
  <si>
    <t>2445814.473 </t>
  </si>
  <si>
    <t> 23.04.1984 23:21 </t>
  </si>
  <si>
    <t> VSSC 61.16 </t>
  </si>
  <si>
    <t>2445839.712 </t>
  </si>
  <si>
    <t> 19.05.1984 05:05 </t>
  </si>
  <si>
    <t>2446109.366 </t>
  </si>
  <si>
    <t> 12.02.1985 20:47 </t>
  </si>
  <si>
    <t> VSSC 63.23 </t>
  </si>
  <si>
    <t>2446113.351 </t>
  </si>
  <si>
    <t> 16.02.1985 20:25 </t>
  </si>
  <si>
    <t>2446121.314 </t>
  </si>
  <si>
    <t> 24.02.1985 19:32 </t>
  </si>
  <si>
    <t> M.Kohl </t>
  </si>
  <si>
    <t> BBS 76 </t>
  </si>
  <si>
    <t>2446167.812 </t>
  </si>
  <si>
    <t> 12.04.1985 07:29 </t>
  </si>
  <si>
    <t>2446259.464 </t>
  </si>
  <si>
    <t> 12.07.1985 23:08 </t>
  </si>
  <si>
    <t> BBS 77 </t>
  </si>
  <si>
    <t>2446271.417 </t>
  </si>
  <si>
    <t> 24.07.1985 22:00 </t>
  </si>
  <si>
    <t>2446413.557 </t>
  </si>
  <si>
    <t> 14.12.1985 01:22 </t>
  </si>
  <si>
    <t>2446441.442 </t>
  </si>
  <si>
    <t> 10.01.1986 22:36 </t>
  </si>
  <si>
    <t> VSSC 66.34 </t>
  </si>
  <si>
    <t>2446470.671 </t>
  </si>
  <si>
    <t> 09.02.1986 04:06 </t>
  </si>
  <si>
    <t>2446615.463 </t>
  </si>
  <si>
    <t> 03.07.1986 23:06 </t>
  </si>
  <si>
    <t> -0.021 </t>
  </si>
  <si>
    <t> V.Bulant </t>
  </si>
  <si>
    <t> BRNO 28 </t>
  </si>
  <si>
    <t>2446615.467 </t>
  </si>
  <si>
    <t> 03.07.1986 23:12 </t>
  </si>
  <si>
    <t> -0.017 </t>
  </si>
  <si>
    <t> D.Hanzl </t>
  </si>
  <si>
    <t>2446615.472 </t>
  </si>
  <si>
    <t> 03.07.1986 23:19 </t>
  </si>
  <si>
    <t> -0.012 </t>
  </si>
  <si>
    <t> P.Hajek </t>
  </si>
  <si>
    <t>2446615.473 </t>
  </si>
  <si>
    <t> 03.07.1986 23:21 </t>
  </si>
  <si>
    <t> -0.011 </t>
  </si>
  <si>
    <t> P.Wagner </t>
  </si>
  <si>
    <t>2446623.427 </t>
  </si>
  <si>
    <t> 11.07.1986 22:14 </t>
  </si>
  <si>
    <t> P.Kucera </t>
  </si>
  <si>
    <t>2446728.366 </t>
  </si>
  <si>
    <t> 24.10.1986 20:47 </t>
  </si>
  <si>
    <t> P.Znojilova </t>
  </si>
  <si>
    <t>2446875.803 </t>
  </si>
  <si>
    <t> 21.03.1987 07:16 </t>
  </si>
  <si>
    <t>2446879.800 </t>
  </si>
  <si>
    <t> 25.03.1987 07:12 </t>
  </si>
  <si>
    <t>2446910.351 </t>
  </si>
  <si>
    <t> 24.04.1987 20:25 </t>
  </si>
  <si>
    <t> BRNO 30 </t>
  </si>
  <si>
    <t>2447219.846 </t>
  </si>
  <si>
    <t> 28.02.1988 08:18 </t>
  </si>
  <si>
    <t>2447247.741 </t>
  </si>
  <si>
    <t> 27.03.1988 05:47 </t>
  </si>
  <si>
    <t>2447262.354 </t>
  </si>
  <si>
    <t> 10.04.1988 20:29 </t>
  </si>
  <si>
    <t> -0.025 </t>
  </si>
  <si>
    <t> G.Mavrofridis </t>
  </si>
  <si>
    <t> BBS 88 </t>
  </si>
  <si>
    <t>2447307.518 </t>
  </si>
  <si>
    <t> 26.05.1988 00:25 </t>
  </si>
  <si>
    <t>2447614.367 </t>
  </si>
  <si>
    <t> 28.03.1989 20:48 </t>
  </si>
  <si>
    <t> -0.019 </t>
  </si>
  <si>
    <t> BBS 91 </t>
  </si>
  <si>
    <t>IBVS 6157</t>
  </si>
  <si>
    <t>JAVSO 43, 77</t>
  </si>
  <si>
    <t>IBVS 6230</t>
  </si>
  <si>
    <t>JAVSO..46..184</t>
  </si>
  <si>
    <t>JAVSO..48…87</t>
  </si>
  <si>
    <t>JAVSO..48..256</t>
  </si>
  <si>
    <t>JAVSO 49, 256</t>
  </si>
  <si>
    <t>JAAVSO, 50, 255</t>
  </si>
  <si>
    <t>BAAVSSC, 196,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</si>
</sst>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6" fillId="0" borderId="0"/>
    <xf numFmtId="0" fontId="8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>
      <alignment vertical="top"/>
    </xf>
    <xf numFmtId="0" fontId="5" fillId="0" borderId="11" xfId="0" applyFont="1" applyBorder="1" applyAlignment="1">
      <alignment horizontal="left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2" fillId="0" borderId="0" xfId="0" applyFont="1">
      <alignment vertical="top"/>
    </xf>
    <xf numFmtId="22" fontId="9" fillId="0" borderId="0" xfId="0" applyNumberFormat="1" applyFo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4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4" fillId="24" borderId="18" xfId="38" applyFill="1" applyBorder="1" applyAlignment="1" applyProtection="1">
      <alignment horizontal="righ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42" applyFont="1" applyAlignment="1">
      <alignment horizontal="left" vertical="center" wrapText="1"/>
    </xf>
    <xf numFmtId="0" fontId="32" fillId="0" borderId="0" xfId="42" applyFont="1" applyAlignment="1">
      <alignment horizontal="center" vertical="center" wrapText="1"/>
    </xf>
    <xf numFmtId="0" fontId="5" fillId="0" borderId="0" xfId="42" applyFont="1"/>
    <xf numFmtId="0" fontId="5" fillId="0" borderId="0" xfId="42" applyFont="1" applyAlignment="1">
      <alignment horizontal="center" wrapText="1"/>
    </xf>
    <xf numFmtId="0" fontId="33" fillId="0" borderId="0" xfId="0" applyFont="1">
      <alignment vertical="top"/>
    </xf>
    <xf numFmtId="0" fontId="33" fillId="0" borderId="0" xfId="0" applyFont="1" applyAlignment="1">
      <alignment horizontal="center"/>
    </xf>
    <xf numFmtId="0" fontId="33" fillId="0" borderId="0" xfId="42" applyFont="1"/>
    <xf numFmtId="0" fontId="33" fillId="0" borderId="0" xfId="42" applyFont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5" fillId="0" borderId="0" xfId="42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/>
    <xf numFmtId="165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5" fontId="3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42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4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0" xfId="0" applyFont="1">
      <alignment vertical="top"/>
    </xf>
    <xf numFmtId="0" fontId="6" fillId="0" borderId="10" xfId="0" applyFont="1" applyBorder="1" applyAlignment="1">
      <alignment horizontal="center"/>
    </xf>
    <xf numFmtId="0" fontId="6" fillId="0" borderId="8" xfId="0" applyFont="1" applyBorder="1">
      <alignment vertical="top"/>
    </xf>
    <xf numFmtId="0" fontId="6" fillId="0" borderId="9" xfId="0" applyFont="1" applyBorder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AL Cam - O-C Diagr.</a:t>
            </a:r>
          </a:p>
        </c:rich>
      </c:tx>
      <c:layout>
        <c:manualLayout>
          <c:xMode val="edge"/>
          <c:yMode val="edge"/>
          <c:x val="0.3388434090366803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5060081857812"/>
          <c:y val="0.14769252958613219"/>
          <c:w val="0.75000075663493171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8A-4983-843B-888553D5FF0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5.9999999999999995E-4</c:v>
                  </c:pt>
                  <c:pt idx="181">
                    <c:v>2.3999999999999998E-3</c:v>
                  </c:pt>
                  <c:pt idx="182">
                    <c:v>1E-4</c:v>
                  </c:pt>
                  <c:pt idx="183">
                    <c:v>6.9999999999999994E-5</c:v>
                  </c:pt>
                  <c:pt idx="184">
                    <c:v>2.9999999999999997E-4</c:v>
                  </c:pt>
                  <c:pt idx="185">
                    <c:v>1.5E-3</c:v>
                  </c:pt>
                  <c:pt idx="186">
                    <c:v>8.0000000000000004E-4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6.9999999999999999E-4</c:v>
                  </c:pt>
                  <c:pt idx="190">
                    <c:v>4.0000000000000002E-4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3.7000000000000002E-3</c:v>
                  </c:pt>
                  <c:pt idx="201">
                    <c:v>1E-4</c:v>
                  </c:pt>
                  <c:pt idx="202">
                    <c:v>4.0000000000000002E-4</c:v>
                  </c:pt>
                  <c:pt idx="203">
                    <c:v>9.0000000000000006E-5</c:v>
                  </c:pt>
                  <c:pt idx="204">
                    <c:v>1.8000000000000001E-4</c:v>
                  </c:pt>
                  <c:pt idx="205">
                    <c:v>1.1E-4</c:v>
                  </c:pt>
                  <c:pt idx="206">
                    <c:v>1E-4</c:v>
                  </c:pt>
                  <c:pt idx="207">
                    <c:v>0</c:v>
                  </c:pt>
                  <c:pt idx="208">
                    <c:v>1E-4</c:v>
                  </c:pt>
                  <c:pt idx="209">
                    <c:v>2.7000000000000001E-3</c:v>
                  </c:pt>
                  <c:pt idx="210">
                    <c:v>1E-4</c:v>
                  </c:pt>
                  <c:pt idx="211">
                    <c:v>8.8999999999999999E-3</c:v>
                  </c:pt>
                  <c:pt idx="212">
                    <c:v>1.6999999999999999E-3</c:v>
                  </c:pt>
                  <c:pt idx="213">
                    <c:v>5.1000000000000004E-3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2.0000000000000001E-4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5.9999999999999995E-4</c:v>
                  </c:pt>
                  <c:pt idx="181">
                    <c:v>2.3999999999999998E-3</c:v>
                  </c:pt>
                  <c:pt idx="182">
                    <c:v>1E-4</c:v>
                  </c:pt>
                  <c:pt idx="183">
                    <c:v>6.9999999999999994E-5</c:v>
                  </c:pt>
                  <c:pt idx="184">
                    <c:v>2.9999999999999997E-4</c:v>
                  </c:pt>
                  <c:pt idx="185">
                    <c:v>1.5E-3</c:v>
                  </c:pt>
                  <c:pt idx="186">
                    <c:v>8.0000000000000004E-4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6.9999999999999999E-4</c:v>
                  </c:pt>
                  <c:pt idx="190">
                    <c:v>4.0000000000000002E-4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3.7000000000000002E-3</c:v>
                  </c:pt>
                  <c:pt idx="201">
                    <c:v>1E-4</c:v>
                  </c:pt>
                  <c:pt idx="202">
                    <c:v>4.0000000000000002E-4</c:v>
                  </c:pt>
                  <c:pt idx="203">
                    <c:v>9.0000000000000006E-5</c:v>
                  </c:pt>
                  <c:pt idx="204">
                    <c:v>1.8000000000000001E-4</c:v>
                  </c:pt>
                  <c:pt idx="205">
                    <c:v>1.1E-4</c:v>
                  </c:pt>
                  <c:pt idx="206">
                    <c:v>1E-4</c:v>
                  </c:pt>
                  <c:pt idx="207">
                    <c:v>0</c:v>
                  </c:pt>
                  <c:pt idx="208">
                    <c:v>1E-4</c:v>
                  </c:pt>
                  <c:pt idx="209">
                    <c:v>2.7000000000000001E-3</c:v>
                  </c:pt>
                  <c:pt idx="210">
                    <c:v>1E-4</c:v>
                  </c:pt>
                  <c:pt idx="211">
                    <c:v>8.8999999999999999E-3</c:v>
                  </c:pt>
                  <c:pt idx="212">
                    <c:v>1.6999999999999999E-3</c:v>
                  </c:pt>
                  <c:pt idx="213">
                    <c:v>5.1000000000000004E-3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0">
                  <c:v>4.8461799999131472E-2</c:v>
                </c:pt>
                <c:pt idx="1">
                  <c:v>4.2461749999347376E-2</c:v>
                </c:pt>
                <c:pt idx="2">
                  <c:v>1.0461699997904361E-2</c:v>
                </c:pt>
                <c:pt idx="3">
                  <c:v>0.10046114999931888</c:v>
                </c:pt>
                <c:pt idx="4">
                  <c:v>4.0123899998434354E-2</c:v>
                </c:pt>
                <c:pt idx="5">
                  <c:v>7.4785999997402541E-2</c:v>
                </c:pt>
                <c:pt idx="6">
                  <c:v>4.0448350002407096E-2</c:v>
                </c:pt>
                <c:pt idx="7">
                  <c:v>7.4101149999478366E-2</c:v>
                </c:pt>
                <c:pt idx="8">
                  <c:v>3.2090249998873333E-2</c:v>
                </c:pt>
                <c:pt idx="9">
                  <c:v>5.9090149999974528E-2</c:v>
                </c:pt>
                <c:pt idx="10">
                  <c:v>2.1414999999251449E-2</c:v>
                </c:pt>
                <c:pt idx="11">
                  <c:v>6.1412249997374602E-2</c:v>
                </c:pt>
                <c:pt idx="12">
                  <c:v>4.2404299998452188E-2</c:v>
                </c:pt>
                <c:pt idx="13">
                  <c:v>8.3401349998894148E-2</c:v>
                </c:pt>
                <c:pt idx="14">
                  <c:v>-2.2600849999435013E-2</c:v>
                </c:pt>
                <c:pt idx="15">
                  <c:v>8.3990999992238358E-3</c:v>
                </c:pt>
                <c:pt idx="16">
                  <c:v>-5.9361500025261194E-3</c:v>
                </c:pt>
                <c:pt idx="17">
                  <c:v>5.7391400001506554E-2</c:v>
                </c:pt>
                <c:pt idx="18">
                  <c:v>-1.6119500032800715E-3</c:v>
                </c:pt>
                <c:pt idx="19">
                  <c:v>-3.2621500002278481E-2</c:v>
                </c:pt>
                <c:pt idx="20">
                  <c:v>5.93779499977245E-2</c:v>
                </c:pt>
                <c:pt idx="21">
                  <c:v>2.6709800000389805E-2</c:v>
                </c:pt>
                <c:pt idx="22">
                  <c:v>-5.5309800001850817E-2</c:v>
                </c:pt>
                <c:pt idx="23">
                  <c:v>-0.11464420000265818</c:v>
                </c:pt>
                <c:pt idx="24">
                  <c:v>9.3517999994219281E-3</c:v>
                </c:pt>
                <c:pt idx="25">
                  <c:v>2.3517500012530945E-3</c:v>
                </c:pt>
                <c:pt idx="26">
                  <c:v>2.5351500000397209E-2</c:v>
                </c:pt>
                <c:pt idx="27">
                  <c:v>-5.5985200000577606E-2</c:v>
                </c:pt>
                <c:pt idx="28">
                  <c:v>-1.9323500000609783E-2</c:v>
                </c:pt>
                <c:pt idx="29">
                  <c:v>-0.11433285000384785</c:v>
                </c:pt>
                <c:pt idx="31">
                  <c:v>5.9999999975843821E-3</c:v>
                </c:pt>
                <c:pt idx="32">
                  <c:v>-4.5333350000873907E-2</c:v>
                </c:pt>
                <c:pt idx="33">
                  <c:v>-4.3333550001989352E-2</c:v>
                </c:pt>
                <c:pt idx="34">
                  <c:v>-9.3336499994620681E-3</c:v>
                </c:pt>
                <c:pt idx="35">
                  <c:v>5.6661499984329566E-3</c:v>
                </c:pt>
                <c:pt idx="36">
                  <c:v>3.7662899998395005E-2</c:v>
                </c:pt>
                <c:pt idx="37">
                  <c:v>-3.8337599999067606E-2</c:v>
                </c:pt>
                <c:pt idx="38">
                  <c:v>4.8662199998943834E-2</c:v>
                </c:pt>
                <c:pt idx="39">
                  <c:v>5.1327299999684328E-2</c:v>
                </c:pt>
                <c:pt idx="40">
                  <c:v>-4.8675900001398986E-2</c:v>
                </c:pt>
                <c:pt idx="41">
                  <c:v>-5.0010050003038486E-2</c:v>
                </c:pt>
                <c:pt idx="42">
                  <c:v>-2.0131499986746348E-3</c:v>
                </c:pt>
                <c:pt idx="43">
                  <c:v>5.0652599999011727E-2</c:v>
                </c:pt>
                <c:pt idx="44">
                  <c:v>-1.5347849999670871E-2</c:v>
                </c:pt>
                <c:pt idx="45">
                  <c:v>4.0315399997780332E-2</c:v>
                </c:pt>
                <c:pt idx="46">
                  <c:v>-2.2689249999530148E-2</c:v>
                </c:pt>
                <c:pt idx="47">
                  <c:v>4.6310300000186544E-2</c:v>
                </c:pt>
                <c:pt idx="48">
                  <c:v>5.2976250000938307E-2</c:v>
                </c:pt>
                <c:pt idx="49">
                  <c:v>8.4641749999718741E-2</c:v>
                </c:pt>
                <c:pt idx="50">
                  <c:v>4.0638999998918734E-2</c:v>
                </c:pt>
                <c:pt idx="51">
                  <c:v>-3.6125000042375177E-4</c:v>
                </c:pt>
                <c:pt idx="52">
                  <c:v>7.6384999993024394E-3</c:v>
                </c:pt>
                <c:pt idx="53">
                  <c:v>1.463569999759784E-2</c:v>
                </c:pt>
                <c:pt idx="54">
                  <c:v>-6.4699050002673175E-2</c:v>
                </c:pt>
                <c:pt idx="55">
                  <c:v>-5.137029999968945E-2</c:v>
                </c:pt>
                <c:pt idx="56">
                  <c:v>-3.7037050002254546E-2</c:v>
                </c:pt>
                <c:pt idx="57">
                  <c:v>2.6962949999870034E-2</c:v>
                </c:pt>
                <c:pt idx="58">
                  <c:v>-1.037085000280058E-2</c:v>
                </c:pt>
                <c:pt idx="59">
                  <c:v>-5.0371200002700789E-2</c:v>
                </c:pt>
                <c:pt idx="60">
                  <c:v>2.1626449997711461E-2</c:v>
                </c:pt>
                <c:pt idx="61">
                  <c:v>-1.3046399999439018E-2</c:v>
                </c:pt>
                <c:pt idx="62">
                  <c:v>-2.6383100001112325E-2</c:v>
                </c:pt>
                <c:pt idx="63">
                  <c:v>0.13694015000146464</c:v>
                </c:pt>
                <c:pt idx="64">
                  <c:v>4.9265549998381175E-2</c:v>
                </c:pt>
                <c:pt idx="65">
                  <c:v>-2.0723000052385032E-3</c:v>
                </c:pt>
                <c:pt idx="66">
                  <c:v>-5.9407150005426956E-2</c:v>
                </c:pt>
                <c:pt idx="67">
                  <c:v>-8.1420250004157424E-2</c:v>
                </c:pt>
                <c:pt idx="68">
                  <c:v>-5.491650001204107E-3</c:v>
                </c:pt>
                <c:pt idx="69">
                  <c:v>3.5083499969914556E-3</c:v>
                </c:pt>
                <c:pt idx="70">
                  <c:v>5.0829999963752925E-4</c:v>
                </c:pt>
                <c:pt idx="71">
                  <c:v>5.0804999773390591E-4</c:v>
                </c:pt>
                <c:pt idx="72">
                  <c:v>-2.4919999996200204E-3</c:v>
                </c:pt>
                <c:pt idx="73">
                  <c:v>2.5079999977606349E-3</c:v>
                </c:pt>
                <c:pt idx="74">
                  <c:v>6.5079999985755421E-3</c:v>
                </c:pt>
                <c:pt idx="75">
                  <c:v>1.8394500002614222E-3</c:v>
                </c:pt>
                <c:pt idx="76">
                  <c:v>1.505449996329844E-3</c:v>
                </c:pt>
                <c:pt idx="77">
                  <c:v>-5.4948000033618882E-3</c:v>
                </c:pt>
                <c:pt idx="78">
                  <c:v>-5.8294999980716966E-3</c:v>
                </c:pt>
                <c:pt idx="79">
                  <c:v>4.1163649999361951E-2</c:v>
                </c:pt>
                <c:pt idx="80">
                  <c:v>4.8296000022673979E-3</c:v>
                </c:pt>
                <c:pt idx="81">
                  <c:v>-5.5046500056050718E-3</c:v>
                </c:pt>
                <c:pt idx="82">
                  <c:v>-2.5047500021173619E-3</c:v>
                </c:pt>
                <c:pt idx="83">
                  <c:v>-2.5050000040209852E-3</c:v>
                </c:pt>
                <c:pt idx="84">
                  <c:v>-1.5075500050443225E-3</c:v>
                </c:pt>
                <c:pt idx="85">
                  <c:v>2.1582000044872984E-3</c:v>
                </c:pt>
                <c:pt idx="86">
                  <c:v>1.5815000369912013E-4</c:v>
                </c:pt>
                <c:pt idx="87">
                  <c:v>-3.1761999998707324E-3</c:v>
                </c:pt>
                <c:pt idx="88">
                  <c:v>-2.1771500032627955E-3</c:v>
                </c:pt>
                <c:pt idx="89">
                  <c:v>-1.8454000019119121E-3</c:v>
                </c:pt>
                <c:pt idx="90">
                  <c:v>-4.8458500023116358E-3</c:v>
                </c:pt>
                <c:pt idx="91">
                  <c:v>-5.1793000020552427E-3</c:v>
                </c:pt>
                <c:pt idx="92">
                  <c:v>-1.0179850003623869E-2</c:v>
                </c:pt>
                <c:pt idx="93">
                  <c:v>1.8163499989896081E-3</c:v>
                </c:pt>
                <c:pt idx="94">
                  <c:v>-2.5170000008074567E-3</c:v>
                </c:pt>
                <c:pt idx="95">
                  <c:v>2.0482949999859557E-2</c:v>
                </c:pt>
                <c:pt idx="96">
                  <c:v>3.4790499921655282E-3</c:v>
                </c:pt>
                <c:pt idx="97">
                  <c:v>4.4786500002373941E-3</c:v>
                </c:pt>
                <c:pt idx="98">
                  <c:v>1.448499970138073E-4</c:v>
                </c:pt>
                <c:pt idx="99">
                  <c:v>-1.9035000150324777E-4</c:v>
                </c:pt>
                <c:pt idx="100">
                  <c:v>3.1406999987666495E-3</c:v>
                </c:pt>
                <c:pt idx="101">
                  <c:v>1.1405499972170219E-3</c:v>
                </c:pt>
                <c:pt idx="102">
                  <c:v>-4.193749999103602E-3</c:v>
                </c:pt>
                <c:pt idx="103">
                  <c:v>-5.1958000040031038E-3</c:v>
                </c:pt>
                <c:pt idx="104">
                  <c:v>5.1371499939705245E-3</c:v>
                </c:pt>
                <c:pt idx="105">
                  <c:v>-8.1972500047413632E-3</c:v>
                </c:pt>
                <c:pt idx="106">
                  <c:v>-2.9199700002209283E-2</c:v>
                </c:pt>
                <c:pt idx="107">
                  <c:v>-5.3365000349003822E-4</c:v>
                </c:pt>
                <c:pt idx="108">
                  <c:v>4.663500003516674E-4</c:v>
                </c:pt>
                <c:pt idx="109">
                  <c:v>-4.200650000711903E-3</c:v>
                </c:pt>
                <c:pt idx="110">
                  <c:v>-5.3404999925987795E-4</c:v>
                </c:pt>
                <c:pt idx="111">
                  <c:v>4.65750003058929E-4</c:v>
                </c:pt>
                <c:pt idx="112">
                  <c:v>-4.8676500009605661E-3</c:v>
                </c:pt>
                <c:pt idx="113">
                  <c:v>-2.8676500005531125E-3</c:v>
                </c:pt>
                <c:pt idx="114">
                  <c:v>-2.5346999973407947E-3</c:v>
                </c:pt>
                <c:pt idx="115">
                  <c:v>3.4652999966056086E-3</c:v>
                </c:pt>
                <c:pt idx="116">
                  <c:v>-1.8682000008993782E-3</c:v>
                </c:pt>
                <c:pt idx="117">
                  <c:v>2.131799999915529E-3</c:v>
                </c:pt>
                <c:pt idx="118">
                  <c:v>-1.8683500020415522E-3</c:v>
                </c:pt>
                <c:pt idx="119">
                  <c:v>-4.8714000004110858E-3</c:v>
                </c:pt>
                <c:pt idx="120">
                  <c:v>-1.8718999999691732E-3</c:v>
                </c:pt>
                <c:pt idx="121">
                  <c:v>-5.8728000003611669E-3</c:v>
                </c:pt>
                <c:pt idx="122">
                  <c:v>1.1792949997470714E-2</c:v>
                </c:pt>
                <c:pt idx="123">
                  <c:v>-2.8746000025421381E-3</c:v>
                </c:pt>
                <c:pt idx="124">
                  <c:v>2.1253999948385172E-3</c:v>
                </c:pt>
                <c:pt idx="125">
                  <c:v>-1.2209400003484916E-2</c:v>
                </c:pt>
                <c:pt idx="126">
                  <c:v>-8.2094000026700087E-3</c:v>
                </c:pt>
                <c:pt idx="127">
                  <c:v>-7.5437999985297211E-3</c:v>
                </c:pt>
                <c:pt idx="128">
                  <c:v>-1.2125000066589564E-3</c:v>
                </c:pt>
                <c:pt idx="129">
                  <c:v>-6.5471499983686954E-3</c:v>
                </c:pt>
                <c:pt idx="130">
                  <c:v>-4.216050001559779E-3</c:v>
                </c:pt>
                <c:pt idx="131">
                  <c:v>-1.2169500041636638E-3</c:v>
                </c:pt>
                <c:pt idx="132">
                  <c:v>1.7829999997047707E-3</c:v>
                </c:pt>
                <c:pt idx="133">
                  <c:v>-9.2195500037632883E-3</c:v>
                </c:pt>
                <c:pt idx="134">
                  <c:v>-1.0553849999269005E-2</c:v>
                </c:pt>
                <c:pt idx="135">
                  <c:v>-4.2261000053258613E-3</c:v>
                </c:pt>
                <c:pt idx="136">
                  <c:v>-7.8952499970910139E-3</c:v>
                </c:pt>
                <c:pt idx="137">
                  <c:v>-7.8952499970910139E-3</c:v>
                </c:pt>
                <c:pt idx="138">
                  <c:v>-1.4895950007485226E-2</c:v>
                </c:pt>
                <c:pt idx="139">
                  <c:v>-7.896199997048825E-3</c:v>
                </c:pt>
                <c:pt idx="140">
                  <c:v>-1.0898050000832882E-2</c:v>
                </c:pt>
                <c:pt idx="141">
                  <c:v>-6.8984000026830472E-3</c:v>
                </c:pt>
                <c:pt idx="142">
                  <c:v>-8.8984499961952679E-3</c:v>
                </c:pt>
                <c:pt idx="143">
                  <c:v>-1.2567000005219597E-2</c:v>
                </c:pt>
                <c:pt idx="144">
                  <c:v>-1.1567100009415299E-2</c:v>
                </c:pt>
                <c:pt idx="145">
                  <c:v>-1.0901549998379778E-2</c:v>
                </c:pt>
                <c:pt idx="146">
                  <c:v>-4.9022999955923297E-3</c:v>
                </c:pt>
                <c:pt idx="147">
                  <c:v>-7.9023500002222136E-3</c:v>
                </c:pt>
                <c:pt idx="148">
                  <c:v>-1.0235749999992549E-2</c:v>
                </c:pt>
                <c:pt idx="149">
                  <c:v>-3.2357500022044405E-3</c:v>
                </c:pt>
                <c:pt idx="150">
                  <c:v>-2.9027500058873557E-3</c:v>
                </c:pt>
                <c:pt idx="151">
                  <c:v>-1.1236400001507718E-2</c:v>
                </c:pt>
                <c:pt idx="152">
                  <c:v>-1.2573900006827898E-2</c:v>
                </c:pt>
                <c:pt idx="153">
                  <c:v>-1.2242800003150478E-2</c:v>
                </c:pt>
                <c:pt idx="154">
                  <c:v>-1.52434500050731E-2</c:v>
                </c:pt>
                <c:pt idx="155">
                  <c:v>-1.45771000024979E-2</c:v>
                </c:pt>
                <c:pt idx="156">
                  <c:v>-1.2247149999893736E-2</c:v>
                </c:pt>
                <c:pt idx="157">
                  <c:v>-1.2247200000274461E-2</c:v>
                </c:pt>
                <c:pt idx="158">
                  <c:v>-1.9247300006099977E-2</c:v>
                </c:pt>
                <c:pt idx="159">
                  <c:v>-1.2914550003188197E-2</c:v>
                </c:pt>
                <c:pt idx="160">
                  <c:v>-1.5915700001642108E-2</c:v>
                </c:pt>
                <c:pt idx="161">
                  <c:v>-1.7915849995915778E-2</c:v>
                </c:pt>
                <c:pt idx="162">
                  <c:v>-9.5843000017339364E-3</c:v>
                </c:pt>
                <c:pt idx="163">
                  <c:v>-1.958464999916032E-2</c:v>
                </c:pt>
                <c:pt idx="164">
                  <c:v>-1.3918349999585189E-2</c:v>
                </c:pt>
                <c:pt idx="165">
                  <c:v>-1.025350000418257E-2</c:v>
                </c:pt>
                <c:pt idx="166">
                  <c:v>-6.25350001064362E-3</c:v>
                </c:pt>
                <c:pt idx="167">
                  <c:v>-1.2535000059870072E-3</c:v>
                </c:pt>
                <c:pt idx="168">
                  <c:v>-2.5350000942125916E-4</c:v>
                </c:pt>
                <c:pt idx="169">
                  <c:v>-1.6253599998890422E-2</c:v>
                </c:pt>
                <c:pt idx="170">
                  <c:v>-1.5588250003929716E-2</c:v>
                </c:pt>
                <c:pt idx="171">
                  <c:v>-2.359009999781847E-2</c:v>
                </c:pt>
                <c:pt idx="172">
                  <c:v>-1.1590149995754473E-2</c:v>
                </c:pt>
                <c:pt idx="173">
                  <c:v>-1.2257200003659818E-2</c:v>
                </c:pt>
                <c:pt idx="174">
                  <c:v>-1.8927750003058463E-2</c:v>
                </c:pt>
                <c:pt idx="175">
                  <c:v>-1.8928099998447578E-2</c:v>
                </c:pt>
                <c:pt idx="176">
                  <c:v>-1.7594950004422572E-2</c:v>
                </c:pt>
                <c:pt idx="177">
                  <c:v>-1.6928850003750995E-2</c:v>
                </c:pt>
                <c:pt idx="178">
                  <c:v>-1.2932700003148057E-2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8A-4983-843B-888553D5FF0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179">
                  <c:v>-2.3792050000338349E-2</c:v>
                </c:pt>
                <c:pt idx="180">
                  <c:v>-2.2195500001544133E-2</c:v>
                </c:pt>
                <c:pt idx="181">
                  <c:v>-2.3129600005631801E-2</c:v>
                </c:pt>
                <c:pt idx="182">
                  <c:v>-2.3129800007154699E-2</c:v>
                </c:pt>
                <c:pt idx="189">
                  <c:v>-3.1819300005736295E-2</c:v>
                </c:pt>
                <c:pt idx="191">
                  <c:v>-3.2853550001163967E-2</c:v>
                </c:pt>
                <c:pt idx="200">
                  <c:v>-3.2366800005547702E-2</c:v>
                </c:pt>
                <c:pt idx="209">
                  <c:v>-2.8214175006723963E-2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8A-4983-843B-888553D5FF0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183">
                  <c:v>-2.5887700001476333E-2</c:v>
                </c:pt>
                <c:pt idx="184">
                  <c:v>-2.6839050005946774E-2</c:v>
                </c:pt>
                <c:pt idx="185">
                  <c:v>-2.2573600006580818E-2</c:v>
                </c:pt>
                <c:pt idx="186">
                  <c:v>-2.6873700007854495E-2</c:v>
                </c:pt>
                <c:pt idx="187">
                  <c:v>-3.2518100000743289E-2</c:v>
                </c:pt>
                <c:pt idx="188">
                  <c:v>-3.3119300001999363E-2</c:v>
                </c:pt>
                <c:pt idx="190">
                  <c:v>-3.3319425005174708E-2</c:v>
                </c:pt>
                <c:pt idx="192">
                  <c:v>-3.3187150002049748E-2</c:v>
                </c:pt>
                <c:pt idx="193">
                  <c:v>-3.2555799996771384E-2</c:v>
                </c:pt>
                <c:pt idx="194">
                  <c:v>-3.2656100003805477E-2</c:v>
                </c:pt>
                <c:pt idx="195">
                  <c:v>-3.2290700000885408E-2</c:v>
                </c:pt>
                <c:pt idx="196">
                  <c:v>-3.1593749998137355E-2</c:v>
                </c:pt>
                <c:pt idx="197">
                  <c:v>-3.1395100006193388E-2</c:v>
                </c:pt>
                <c:pt idx="198">
                  <c:v>-3.2666100007190835E-2</c:v>
                </c:pt>
                <c:pt idx="199">
                  <c:v>-3.1199749995721504E-2</c:v>
                </c:pt>
                <c:pt idx="201">
                  <c:v>-2.9500400007236749E-2</c:v>
                </c:pt>
                <c:pt idx="202">
                  <c:v>-3.443764999974519E-2</c:v>
                </c:pt>
                <c:pt idx="203">
                  <c:v>-3.443544999754522E-2</c:v>
                </c:pt>
                <c:pt idx="204">
                  <c:v>-3.4185450000222772E-2</c:v>
                </c:pt>
                <c:pt idx="205">
                  <c:v>-3.3475449999968987E-2</c:v>
                </c:pt>
                <c:pt idx="206">
                  <c:v>-3.2812400000693742E-2</c:v>
                </c:pt>
                <c:pt idx="207">
                  <c:v>-3.2582400002866052E-2</c:v>
                </c:pt>
                <c:pt idx="208">
                  <c:v>-3.3844850004243199E-2</c:v>
                </c:pt>
                <c:pt idx="210">
                  <c:v>-3.1451600007130764E-2</c:v>
                </c:pt>
                <c:pt idx="211">
                  <c:v>-3.4118274998036213E-2</c:v>
                </c:pt>
                <c:pt idx="212">
                  <c:v>-2.9689750001125503E-2</c:v>
                </c:pt>
                <c:pt idx="213">
                  <c:v>-2.4194024997996166E-2</c:v>
                </c:pt>
                <c:pt idx="214">
                  <c:v>-2.2164100002555642E-2</c:v>
                </c:pt>
                <c:pt idx="215">
                  <c:v>-2.389940000284696E-2</c:v>
                </c:pt>
                <c:pt idx="216">
                  <c:v>-2.3971350005012937E-2</c:v>
                </c:pt>
                <c:pt idx="217">
                  <c:v>-2.3075050004990771E-2</c:v>
                </c:pt>
                <c:pt idx="218">
                  <c:v>-2.3112700000638142E-2</c:v>
                </c:pt>
                <c:pt idx="219">
                  <c:v>-2.2949900005187374E-2</c:v>
                </c:pt>
                <c:pt idx="220">
                  <c:v>-2.236474984238157E-2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8A-4983-843B-888553D5FF0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8A-4983-843B-888553D5FF0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8A-4983-843B-888553D5FF0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8A-4983-843B-888553D5FF0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0">
                  <c:v>-4.1426807895272769E-2</c:v>
                </c:pt>
                <c:pt idx="1">
                  <c:v>-4.1425567716422224E-2</c:v>
                </c:pt>
                <c:pt idx="2">
                  <c:v>-4.1424327537571672E-2</c:v>
                </c:pt>
                <c:pt idx="3">
                  <c:v>-4.141068557021562E-2</c:v>
                </c:pt>
                <c:pt idx="4">
                  <c:v>-4.1313538226922512E-2</c:v>
                </c:pt>
                <c:pt idx="5">
                  <c:v>-4.1200268558572256E-2</c:v>
                </c:pt>
                <c:pt idx="6">
                  <c:v>-4.1093199784474746E-2</c:v>
                </c:pt>
                <c:pt idx="7">
                  <c:v>-4.0749256849922137E-2</c:v>
                </c:pt>
                <c:pt idx="8">
                  <c:v>-4.0478897860502176E-2</c:v>
                </c:pt>
                <c:pt idx="9">
                  <c:v>-4.0476417502801079E-2</c:v>
                </c:pt>
                <c:pt idx="10">
                  <c:v>-4.0266000491157715E-2</c:v>
                </c:pt>
                <c:pt idx="11">
                  <c:v>-4.0197790654377452E-2</c:v>
                </c:pt>
                <c:pt idx="12">
                  <c:v>-4.0000602217139955E-2</c:v>
                </c:pt>
                <c:pt idx="13">
                  <c:v>-3.9927431664957491E-2</c:v>
                </c:pt>
                <c:pt idx="14">
                  <c:v>-3.987286379553328E-2</c:v>
                </c:pt>
                <c:pt idx="15">
                  <c:v>-3.9871623616682728E-2</c:v>
                </c:pt>
                <c:pt idx="16">
                  <c:v>-3.9824083427411637E-2</c:v>
                </c:pt>
                <c:pt idx="17">
                  <c:v>-3.9680636073697984E-2</c:v>
                </c:pt>
                <c:pt idx="18">
                  <c:v>-3.9597544090711118E-2</c:v>
                </c:pt>
                <c:pt idx="19">
                  <c:v>-3.9360669930256012E-2</c:v>
                </c:pt>
                <c:pt idx="20">
                  <c:v>-3.9347027962899961E-2</c:v>
                </c:pt>
                <c:pt idx="21">
                  <c:v>-3.931023599033364E-2</c:v>
                </c:pt>
                <c:pt idx="22">
                  <c:v>-3.882408588091793E-2</c:v>
                </c:pt>
                <c:pt idx="23">
                  <c:v>-3.8797628732106189E-2</c:v>
                </c:pt>
                <c:pt idx="24">
                  <c:v>-3.8698414424062168E-2</c:v>
                </c:pt>
                <c:pt idx="25">
                  <c:v>-3.8697174245211616E-2</c:v>
                </c:pt>
                <c:pt idx="26">
                  <c:v>-3.869097335095887E-2</c:v>
                </c:pt>
                <c:pt idx="27">
                  <c:v>-3.8607467975021813E-2</c:v>
                </c:pt>
                <c:pt idx="28">
                  <c:v>-3.8484276875867154E-2</c:v>
                </c:pt>
                <c:pt idx="29">
                  <c:v>-3.8252363430814257E-2</c:v>
                </c:pt>
                <c:pt idx="30">
                  <c:v>-3.8240375035258935E-2</c:v>
                </c:pt>
                <c:pt idx="31">
                  <c:v>-3.8240375035258935E-2</c:v>
                </c:pt>
                <c:pt idx="32">
                  <c:v>-3.8239961642308751E-2</c:v>
                </c:pt>
                <c:pt idx="33">
                  <c:v>-3.823500092690655E-2</c:v>
                </c:pt>
                <c:pt idx="34">
                  <c:v>-3.8232520569205453E-2</c:v>
                </c:pt>
                <c:pt idx="35">
                  <c:v>-3.8227559853803252E-2</c:v>
                </c:pt>
                <c:pt idx="36">
                  <c:v>-3.8146948228517483E-2</c:v>
                </c:pt>
                <c:pt idx="37">
                  <c:v>-3.8134546440011977E-2</c:v>
                </c:pt>
                <c:pt idx="38">
                  <c:v>-3.8129585724609776E-2</c:v>
                </c:pt>
                <c:pt idx="39">
                  <c:v>-3.8090726787292535E-2</c:v>
                </c:pt>
                <c:pt idx="40">
                  <c:v>-3.8011355340857318E-2</c:v>
                </c:pt>
                <c:pt idx="41">
                  <c:v>-3.799109908629833E-2</c:v>
                </c:pt>
                <c:pt idx="42">
                  <c:v>-3.791420799756421E-2</c:v>
                </c:pt>
                <c:pt idx="43">
                  <c:v>-3.7891471385304125E-2</c:v>
                </c:pt>
                <c:pt idx="44">
                  <c:v>-3.7880309775649171E-2</c:v>
                </c:pt>
                <c:pt idx="45">
                  <c:v>-3.7795564220861569E-2</c:v>
                </c:pt>
                <c:pt idx="46">
                  <c:v>-3.7680227587760393E-2</c:v>
                </c:pt>
                <c:pt idx="47">
                  <c:v>-3.7669065978105438E-2</c:v>
                </c:pt>
                <c:pt idx="48">
                  <c:v>-3.7651290081247554E-2</c:v>
                </c:pt>
                <c:pt idx="49">
                  <c:v>-3.7622352574734716E-2</c:v>
                </c:pt>
                <c:pt idx="50">
                  <c:v>-3.7554142737954453E-2</c:v>
                </c:pt>
                <c:pt idx="51">
                  <c:v>-3.75479418437017E-2</c:v>
                </c:pt>
                <c:pt idx="52">
                  <c:v>-3.7541740949448947E-2</c:v>
                </c:pt>
                <c:pt idx="53">
                  <c:v>-3.7472290933818132E-2</c:v>
                </c:pt>
                <c:pt idx="54">
                  <c:v>-3.7437152533052541E-2</c:v>
                </c:pt>
                <c:pt idx="55">
                  <c:v>-3.7323469471752101E-2</c:v>
                </c:pt>
                <c:pt idx="56">
                  <c:v>-3.7321402507001181E-2</c:v>
                </c:pt>
                <c:pt idx="57">
                  <c:v>-3.7321402507001181E-2</c:v>
                </c:pt>
                <c:pt idx="58">
                  <c:v>-3.7309827504396043E-2</c:v>
                </c:pt>
                <c:pt idx="59">
                  <c:v>-3.7301146252442192E-2</c:v>
                </c:pt>
                <c:pt idx="60">
                  <c:v>-3.7242857846466332E-2</c:v>
                </c:pt>
                <c:pt idx="61">
                  <c:v>-3.7089489061948283E-2</c:v>
                </c:pt>
                <c:pt idx="62">
                  <c:v>-3.7005983686011226E-2</c:v>
                </c:pt>
                <c:pt idx="63">
                  <c:v>-3.6755880951150253E-2</c:v>
                </c:pt>
                <c:pt idx="64">
                  <c:v>-3.6559105906862947E-2</c:v>
                </c:pt>
                <c:pt idx="65">
                  <c:v>-3.6447076417363236E-2</c:v>
                </c:pt>
                <c:pt idx="66">
                  <c:v>-3.6409457658896548E-2</c:v>
                </c:pt>
                <c:pt idx="67">
                  <c:v>-3.6084530800052375E-2</c:v>
                </c:pt>
                <c:pt idx="68">
                  <c:v>-3.4313555401466585E-2</c:v>
                </c:pt>
                <c:pt idx="69">
                  <c:v>-3.4313555401466585E-2</c:v>
                </c:pt>
                <c:pt idx="70">
                  <c:v>-3.4312315222616033E-2</c:v>
                </c:pt>
                <c:pt idx="71">
                  <c:v>-3.430611432836328E-2</c:v>
                </c:pt>
                <c:pt idx="72">
                  <c:v>-3.4304874149512735E-2</c:v>
                </c:pt>
                <c:pt idx="73">
                  <c:v>-3.4304874149512735E-2</c:v>
                </c:pt>
                <c:pt idx="74">
                  <c:v>-3.4304874149512735E-2</c:v>
                </c:pt>
                <c:pt idx="75">
                  <c:v>-3.4258160746142005E-2</c:v>
                </c:pt>
                <c:pt idx="76">
                  <c:v>-3.4241625028134666E-2</c:v>
                </c:pt>
                <c:pt idx="77">
                  <c:v>-3.423542413388192E-2</c:v>
                </c:pt>
                <c:pt idx="78">
                  <c:v>-3.4201525911966874E-2</c:v>
                </c:pt>
                <c:pt idx="79">
                  <c:v>-3.4031621409441486E-2</c:v>
                </c:pt>
                <c:pt idx="80">
                  <c:v>-3.4013845512583601E-2</c:v>
                </c:pt>
                <c:pt idx="81">
                  <c:v>-3.3991108900323516E-2</c:v>
                </c:pt>
                <c:pt idx="82">
                  <c:v>-3.3988628542622412E-2</c:v>
                </c:pt>
                <c:pt idx="83">
                  <c:v>-3.3982427648369659E-2</c:v>
                </c:pt>
                <c:pt idx="84">
                  <c:v>-3.3919178526991597E-2</c:v>
                </c:pt>
                <c:pt idx="85">
                  <c:v>-3.3896441914731512E-2</c:v>
                </c:pt>
                <c:pt idx="86">
                  <c:v>-3.389520173588096E-2</c:v>
                </c:pt>
                <c:pt idx="87">
                  <c:v>-3.3869984765919771E-2</c:v>
                </c:pt>
                <c:pt idx="88">
                  <c:v>-3.3846421367759311E-2</c:v>
                </c:pt>
                <c:pt idx="89">
                  <c:v>-3.3807149037491886E-2</c:v>
                </c:pt>
                <c:pt idx="90">
                  <c:v>-3.3795987427836939E-2</c:v>
                </c:pt>
                <c:pt idx="91">
                  <c:v>-3.3793093677185651E-2</c:v>
                </c:pt>
                <c:pt idx="92">
                  <c:v>-3.37794517098296E-2</c:v>
                </c:pt>
                <c:pt idx="93">
                  <c:v>-3.368519811718778E-2</c:v>
                </c:pt>
                <c:pt idx="94">
                  <c:v>-3.3684784724237596E-2</c:v>
                </c:pt>
                <c:pt idx="95">
                  <c:v>-3.3683544545387044E-2</c:v>
                </c:pt>
                <c:pt idx="96">
                  <c:v>-3.358681059504412E-2</c:v>
                </c:pt>
                <c:pt idx="97">
                  <c:v>-3.3576889164239718E-2</c:v>
                </c:pt>
                <c:pt idx="98">
                  <c:v>-3.3565314161634587E-2</c:v>
                </c:pt>
                <c:pt idx="99">
                  <c:v>-3.3519014151214041E-2</c:v>
                </c:pt>
                <c:pt idx="100">
                  <c:v>-3.3462379317038909E-2</c:v>
                </c:pt>
                <c:pt idx="101">
                  <c:v>-3.345865878048726E-2</c:v>
                </c:pt>
                <c:pt idx="102">
                  <c:v>-3.3434681989376623E-2</c:v>
                </c:pt>
                <c:pt idx="103">
                  <c:v>-3.3383834656504061E-2</c:v>
                </c:pt>
                <c:pt idx="104">
                  <c:v>-3.3374326618649842E-2</c:v>
                </c:pt>
                <c:pt idx="105">
                  <c:v>-3.3347869469838101E-2</c:v>
                </c:pt>
                <c:pt idx="106">
                  <c:v>-3.3287100706161143E-2</c:v>
                </c:pt>
                <c:pt idx="107">
                  <c:v>-3.3271805167004356E-2</c:v>
                </c:pt>
                <c:pt idx="108">
                  <c:v>-3.3271805167004356E-2</c:v>
                </c:pt>
                <c:pt idx="109">
                  <c:v>-3.3263537308000683E-2</c:v>
                </c:pt>
                <c:pt idx="110">
                  <c:v>-3.3261883736199954E-2</c:v>
                </c:pt>
                <c:pt idx="111">
                  <c:v>-3.3256923020797753E-2</c:v>
                </c:pt>
                <c:pt idx="112">
                  <c:v>-3.3255269448997017E-2</c:v>
                </c:pt>
                <c:pt idx="113">
                  <c:v>-3.3255269448997017E-2</c:v>
                </c:pt>
                <c:pt idx="114">
                  <c:v>-3.3245761411142799E-2</c:v>
                </c:pt>
                <c:pt idx="115">
                  <c:v>-3.3245761411142799E-2</c:v>
                </c:pt>
                <c:pt idx="116">
                  <c:v>-3.3241627481640966E-2</c:v>
                </c:pt>
                <c:pt idx="117">
                  <c:v>-3.3241627481640966E-2</c:v>
                </c:pt>
                <c:pt idx="118">
                  <c:v>-3.323790694508931E-2</c:v>
                </c:pt>
                <c:pt idx="119">
                  <c:v>-3.3162256035205749E-2</c:v>
                </c:pt>
                <c:pt idx="120">
                  <c:v>-3.3149854246700243E-2</c:v>
                </c:pt>
                <c:pt idx="121">
                  <c:v>-3.3127531027390342E-2</c:v>
                </c:pt>
                <c:pt idx="122">
                  <c:v>-3.310479441513025E-2</c:v>
                </c:pt>
                <c:pt idx="123">
                  <c:v>-3.3082884588770525E-2</c:v>
                </c:pt>
                <c:pt idx="124">
                  <c:v>-3.3082884588770525E-2</c:v>
                </c:pt>
                <c:pt idx="125">
                  <c:v>-3.3046506009154389E-2</c:v>
                </c:pt>
                <c:pt idx="126">
                  <c:v>-3.3046506009154389E-2</c:v>
                </c:pt>
                <c:pt idx="127">
                  <c:v>-3.3020048860342648E-2</c:v>
                </c:pt>
                <c:pt idx="128">
                  <c:v>-3.2969614920420269E-2</c:v>
                </c:pt>
                <c:pt idx="129">
                  <c:v>-3.2936956877355782E-2</c:v>
                </c:pt>
                <c:pt idx="130">
                  <c:v>-3.2881562222031202E-2</c:v>
                </c:pt>
                <c:pt idx="131">
                  <c:v>-3.2859239002721294E-2</c:v>
                </c:pt>
                <c:pt idx="132">
                  <c:v>-3.2857998823870749E-2</c:v>
                </c:pt>
                <c:pt idx="133">
                  <c:v>-3.279474970249268E-2</c:v>
                </c:pt>
                <c:pt idx="134">
                  <c:v>-3.2770772911382043E-2</c:v>
                </c:pt>
                <c:pt idx="135">
                  <c:v>-3.2632286273070597E-2</c:v>
                </c:pt>
                <c:pt idx="136">
                  <c:v>-3.2570690723493265E-2</c:v>
                </c:pt>
                <c:pt idx="137">
                  <c:v>-3.2570690723493265E-2</c:v>
                </c:pt>
                <c:pt idx="138">
                  <c:v>-3.2553328219585564E-2</c:v>
                </c:pt>
                <c:pt idx="139">
                  <c:v>-3.2547127325332811E-2</c:v>
                </c:pt>
                <c:pt idx="140">
                  <c:v>-3.250124070786245E-2</c:v>
                </c:pt>
                <c:pt idx="141">
                  <c:v>-3.24925594559086E-2</c:v>
                </c:pt>
                <c:pt idx="142">
                  <c:v>-3.2491319277058048E-2</c:v>
                </c:pt>
                <c:pt idx="143">
                  <c:v>-3.2444605873687318E-2</c:v>
                </c:pt>
                <c:pt idx="144">
                  <c:v>-3.2442125515986221E-2</c:v>
                </c:pt>
                <c:pt idx="145">
                  <c:v>-3.2414428188323935E-2</c:v>
                </c:pt>
                <c:pt idx="146">
                  <c:v>-3.2395825505565676E-2</c:v>
                </c:pt>
                <c:pt idx="147">
                  <c:v>-3.2394585326715131E-2</c:v>
                </c:pt>
                <c:pt idx="148">
                  <c:v>-3.2392931754914395E-2</c:v>
                </c:pt>
                <c:pt idx="149">
                  <c:v>-3.2392931754914395E-2</c:v>
                </c:pt>
                <c:pt idx="150">
                  <c:v>-3.2384663895910722E-2</c:v>
                </c:pt>
                <c:pt idx="151">
                  <c:v>-3.237680942985724E-2</c:v>
                </c:pt>
                <c:pt idx="152">
                  <c:v>-3.2273461192311385E-2</c:v>
                </c:pt>
                <c:pt idx="153">
                  <c:v>-3.2218066536986806E-2</c:v>
                </c:pt>
                <c:pt idx="154">
                  <c:v>-3.2201944211929651E-2</c:v>
                </c:pt>
                <c:pt idx="155">
                  <c:v>-3.2194089745876169E-2</c:v>
                </c:pt>
                <c:pt idx="156">
                  <c:v>-3.2110170976988928E-2</c:v>
                </c:pt>
                <c:pt idx="157">
                  <c:v>-3.2108930798138383E-2</c:v>
                </c:pt>
                <c:pt idx="158">
                  <c:v>-3.2106450440437279E-2</c:v>
                </c:pt>
                <c:pt idx="159">
                  <c:v>-3.2091981687180859E-2</c:v>
                </c:pt>
                <c:pt idx="160">
                  <c:v>-3.2063457573618205E-2</c:v>
                </c:pt>
                <c:pt idx="161">
                  <c:v>-3.2059737037066549E-2</c:v>
                </c:pt>
                <c:pt idx="162">
                  <c:v>-3.2015503991396924E-2</c:v>
                </c:pt>
                <c:pt idx="163">
                  <c:v>-3.2006822739443073E-2</c:v>
                </c:pt>
                <c:pt idx="164">
                  <c:v>-3.1997728094539039E-2</c:v>
                </c:pt>
                <c:pt idx="165">
                  <c:v>-3.1952668262969046E-2</c:v>
                </c:pt>
                <c:pt idx="166">
                  <c:v>-3.1952668262969046E-2</c:v>
                </c:pt>
                <c:pt idx="167">
                  <c:v>-3.1952668262969046E-2</c:v>
                </c:pt>
                <c:pt idx="168">
                  <c:v>-3.1952668262969046E-2</c:v>
                </c:pt>
                <c:pt idx="169">
                  <c:v>-3.1950187905267949E-2</c:v>
                </c:pt>
                <c:pt idx="170">
                  <c:v>-3.1917529862203455E-2</c:v>
                </c:pt>
                <c:pt idx="171">
                  <c:v>-3.1871643244733093E-2</c:v>
                </c:pt>
                <c:pt idx="172">
                  <c:v>-3.1870403065882541E-2</c:v>
                </c:pt>
                <c:pt idx="173">
                  <c:v>-3.1860895028028323E-2</c:v>
                </c:pt>
                <c:pt idx="174">
                  <c:v>-3.176457447063559E-2</c:v>
                </c:pt>
                <c:pt idx="175">
                  <c:v>-3.1755893218681733E-2</c:v>
                </c:pt>
                <c:pt idx="176">
                  <c:v>-3.1751345896229716E-2</c:v>
                </c:pt>
                <c:pt idx="177">
                  <c:v>-3.1737290535923481E-2</c:v>
                </c:pt>
                <c:pt idx="178">
                  <c:v>-3.1641796764431109E-2</c:v>
                </c:pt>
                <c:pt idx="179">
                  <c:v>-3.0169704468827933E-2</c:v>
                </c:pt>
                <c:pt idx="180">
                  <c:v>-3.0084132128139967E-2</c:v>
                </c:pt>
                <c:pt idx="181">
                  <c:v>-3.0065116052431527E-2</c:v>
                </c:pt>
                <c:pt idx="182">
                  <c:v>-3.0060155337029326E-2</c:v>
                </c:pt>
                <c:pt idx="183">
                  <c:v>-2.9864207078642385E-2</c:v>
                </c:pt>
                <c:pt idx="184">
                  <c:v>-2.9830722249677526E-2</c:v>
                </c:pt>
                <c:pt idx="185">
                  <c:v>-2.9800544564314135E-2</c:v>
                </c:pt>
                <c:pt idx="186">
                  <c:v>-2.9798064206613038E-2</c:v>
                </c:pt>
                <c:pt idx="187">
                  <c:v>-2.9523571287691244E-2</c:v>
                </c:pt>
                <c:pt idx="188">
                  <c:v>-2.9493806995278038E-2</c:v>
                </c:pt>
                <c:pt idx="189">
                  <c:v>-2.9493806995278038E-2</c:v>
                </c:pt>
                <c:pt idx="190">
                  <c:v>-2.9490706548151661E-2</c:v>
                </c:pt>
                <c:pt idx="191">
                  <c:v>-2.9471070383017946E-2</c:v>
                </c:pt>
                <c:pt idx="192">
                  <c:v>-2.9464456095815012E-2</c:v>
                </c:pt>
                <c:pt idx="193">
                  <c:v>-2.9415262334743186E-2</c:v>
                </c:pt>
                <c:pt idx="194">
                  <c:v>-2.9407821261639884E-2</c:v>
                </c:pt>
                <c:pt idx="195">
                  <c:v>-2.9376403397425942E-2</c:v>
                </c:pt>
                <c:pt idx="196">
                  <c:v>-2.9300752487542377E-2</c:v>
                </c:pt>
                <c:pt idx="197">
                  <c:v>-2.9267267658577518E-2</c:v>
                </c:pt>
                <c:pt idx="198">
                  <c:v>-2.9159785491529831E-2</c:v>
                </c:pt>
                <c:pt idx="199">
                  <c:v>-2.9151931025476342E-2</c:v>
                </c:pt>
                <c:pt idx="200">
                  <c:v>-2.9142422987622124E-2</c:v>
                </c:pt>
                <c:pt idx="201">
                  <c:v>-2.9135808700419191E-2</c:v>
                </c:pt>
                <c:pt idx="202">
                  <c:v>-2.9038661357126086E-2</c:v>
                </c:pt>
                <c:pt idx="203">
                  <c:v>-2.8927872046476927E-2</c:v>
                </c:pt>
                <c:pt idx="204">
                  <c:v>-2.8927872046476927E-2</c:v>
                </c:pt>
                <c:pt idx="205">
                  <c:v>-2.8927872046476927E-2</c:v>
                </c:pt>
                <c:pt idx="206">
                  <c:v>-2.8920844366323809E-2</c:v>
                </c:pt>
                <c:pt idx="207">
                  <c:v>-2.8920844366323809E-2</c:v>
                </c:pt>
                <c:pt idx="208">
                  <c:v>-2.8860075602646848E-2</c:v>
                </c:pt>
                <c:pt idx="209">
                  <c:v>-2.879413942709259E-2</c:v>
                </c:pt>
                <c:pt idx="210">
                  <c:v>-2.8692651457822557E-2</c:v>
                </c:pt>
                <c:pt idx="211">
                  <c:v>-2.8692444761347469E-2</c:v>
                </c:pt>
                <c:pt idx="212">
                  <c:v>-2.8573180895219548E-2</c:v>
                </c:pt>
                <c:pt idx="213">
                  <c:v>-2.8467145603497501E-2</c:v>
                </c:pt>
                <c:pt idx="214">
                  <c:v>-2.8382606745184991E-2</c:v>
                </c:pt>
                <c:pt idx="215">
                  <c:v>-2.8333826377063345E-2</c:v>
                </c:pt>
                <c:pt idx="216">
                  <c:v>-2.8202780811855201E-2</c:v>
                </c:pt>
                <c:pt idx="217">
                  <c:v>-2.8111007576914482E-2</c:v>
                </c:pt>
                <c:pt idx="218">
                  <c:v>-2.8003938802816972E-2</c:v>
                </c:pt>
                <c:pt idx="219">
                  <c:v>-2.7908031638374419E-2</c:v>
                </c:pt>
                <c:pt idx="220">
                  <c:v>-2.7787734289871042E-2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98A-4983-843B-888553D5F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42592"/>
        <c:axId val="1"/>
      </c:scatterChart>
      <c:valAx>
        <c:axId val="451142592"/>
        <c:scaling>
          <c:orientation val="minMax"/>
          <c:min val="18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99216936725879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42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09939046875338"/>
          <c:y val="0.92000129214617399"/>
          <c:w val="0.8636372312965011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AL Cam - O-C Diagr.</a:t>
            </a:r>
          </a:p>
        </c:rich>
      </c:tx>
      <c:layout>
        <c:manualLayout>
          <c:xMode val="edge"/>
          <c:yMode val="edge"/>
          <c:x val="0.3402061855670103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723926380368099"/>
          <c:w val="0.75876288659793811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B2-4A73-A0CD-3A32B6839E7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5.9999999999999995E-4</c:v>
                  </c:pt>
                  <c:pt idx="181">
                    <c:v>2.3999999999999998E-3</c:v>
                  </c:pt>
                  <c:pt idx="182">
                    <c:v>1E-4</c:v>
                  </c:pt>
                  <c:pt idx="183">
                    <c:v>6.9999999999999994E-5</c:v>
                  </c:pt>
                  <c:pt idx="184">
                    <c:v>2.9999999999999997E-4</c:v>
                  </c:pt>
                  <c:pt idx="185">
                    <c:v>1.5E-3</c:v>
                  </c:pt>
                  <c:pt idx="186">
                    <c:v>8.0000000000000004E-4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6.9999999999999999E-4</c:v>
                  </c:pt>
                  <c:pt idx="190">
                    <c:v>4.0000000000000002E-4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3.7000000000000002E-3</c:v>
                  </c:pt>
                  <c:pt idx="201">
                    <c:v>1E-4</c:v>
                  </c:pt>
                  <c:pt idx="202">
                    <c:v>4.0000000000000002E-4</c:v>
                  </c:pt>
                  <c:pt idx="203">
                    <c:v>9.0000000000000006E-5</c:v>
                  </c:pt>
                  <c:pt idx="204">
                    <c:v>1.8000000000000001E-4</c:v>
                  </c:pt>
                  <c:pt idx="205">
                    <c:v>1.1E-4</c:v>
                  </c:pt>
                  <c:pt idx="206">
                    <c:v>1E-4</c:v>
                  </c:pt>
                  <c:pt idx="207">
                    <c:v>0</c:v>
                  </c:pt>
                  <c:pt idx="208">
                    <c:v>1E-4</c:v>
                  </c:pt>
                  <c:pt idx="209">
                    <c:v>2.7000000000000001E-3</c:v>
                  </c:pt>
                  <c:pt idx="210">
                    <c:v>1E-4</c:v>
                  </c:pt>
                  <c:pt idx="211">
                    <c:v>8.8999999999999999E-3</c:v>
                  </c:pt>
                  <c:pt idx="212">
                    <c:v>1.6999999999999999E-3</c:v>
                  </c:pt>
                  <c:pt idx="213">
                    <c:v>5.1000000000000004E-3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2.0000000000000001E-4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5.9999999999999995E-4</c:v>
                  </c:pt>
                  <c:pt idx="181">
                    <c:v>2.3999999999999998E-3</c:v>
                  </c:pt>
                  <c:pt idx="182">
                    <c:v>1E-4</c:v>
                  </c:pt>
                  <c:pt idx="183">
                    <c:v>6.9999999999999994E-5</c:v>
                  </c:pt>
                  <c:pt idx="184">
                    <c:v>2.9999999999999997E-4</c:v>
                  </c:pt>
                  <c:pt idx="185">
                    <c:v>1.5E-3</c:v>
                  </c:pt>
                  <c:pt idx="186">
                    <c:v>8.0000000000000004E-4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6.9999999999999999E-4</c:v>
                  </c:pt>
                  <c:pt idx="190">
                    <c:v>4.0000000000000002E-4</c:v>
                  </c:pt>
                  <c:pt idx="191">
                    <c:v>1E-4</c:v>
                  </c:pt>
                  <c:pt idx="192">
                    <c:v>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1E-4</c:v>
                  </c:pt>
                  <c:pt idx="197">
                    <c:v>1E-4</c:v>
                  </c:pt>
                  <c:pt idx="198">
                    <c:v>1E-4</c:v>
                  </c:pt>
                  <c:pt idx="199">
                    <c:v>4.0000000000000002E-4</c:v>
                  </c:pt>
                  <c:pt idx="200">
                    <c:v>3.7000000000000002E-3</c:v>
                  </c:pt>
                  <c:pt idx="201">
                    <c:v>1E-4</c:v>
                  </c:pt>
                  <c:pt idx="202">
                    <c:v>4.0000000000000002E-4</c:v>
                  </c:pt>
                  <c:pt idx="203">
                    <c:v>9.0000000000000006E-5</c:v>
                  </c:pt>
                  <c:pt idx="204">
                    <c:v>1.8000000000000001E-4</c:v>
                  </c:pt>
                  <c:pt idx="205">
                    <c:v>1.1E-4</c:v>
                  </c:pt>
                  <c:pt idx="206">
                    <c:v>1E-4</c:v>
                  </c:pt>
                  <c:pt idx="207">
                    <c:v>0</c:v>
                  </c:pt>
                  <c:pt idx="208">
                    <c:v>1E-4</c:v>
                  </c:pt>
                  <c:pt idx="209">
                    <c:v>2.7000000000000001E-3</c:v>
                  </c:pt>
                  <c:pt idx="210">
                    <c:v>1E-4</c:v>
                  </c:pt>
                  <c:pt idx="211">
                    <c:v>8.8999999999999999E-3</c:v>
                  </c:pt>
                  <c:pt idx="212">
                    <c:v>1.6999999999999999E-3</c:v>
                  </c:pt>
                  <c:pt idx="213">
                    <c:v>5.1000000000000004E-3</c:v>
                  </c:pt>
                  <c:pt idx="214">
                    <c:v>1E-4</c:v>
                  </c:pt>
                  <c:pt idx="215">
                    <c:v>1E-4</c:v>
                  </c:pt>
                  <c:pt idx="216">
                    <c:v>2.0000000000000001E-4</c:v>
                  </c:pt>
                  <c:pt idx="217">
                    <c:v>1E-4</c:v>
                  </c:pt>
                  <c:pt idx="218">
                    <c:v>1E-4</c:v>
                  </c:pt>
                  <c:pt idx="219">
                    <c:v>1E-4</c:v>
                  </c:pt>
                  <c:pt idx="22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0">
                  <c:v>4.8461799999131472E-2</c:v>
                </c:pt>
                <c:pt idx="1">
                  <c:v>4.2461749999347376E-2</c:v>
                </c:pt>
                <c:pt idx="2">
                  <c:v>1.0461699997904361E-2</c:v>
                </c:pt>
                <c:pt idx="3">
                  <c:v>0.10046114999931888</c:v>
                </c:pt>
                <c:pt idx="4">
                  <c:v>4.0123899998434354E-2</c:v>
                </c:pt>
                <c:pt idx="5">
                  <c:v>7.4785999997402541E-2</c:v>
                </c:pt>
                <c:pt idx="6">
                  <c:v>4.0448350002407096E-2</c:v>
                </c:pt>
                <c:pt idx="7">
                  <c:v>7.4101149999478366E-2</c:v>
                </c:pt>
                <c:pt idx="8">
                  <c:v>3.2090249998873333E-2</c:v>
                </c:pt>
                <c:pt idx="9">
                  <c:v>5.9090149999974528E-2</c:v>
                </c:pt>
                <c:pt idx="10">
                  <c:v>2.1414999999251449E-2</c:v>
                </c:pt>
                <c:pt idx="11">
                  <c:v>6.1412249997374602E-2</c:v>
                </c:pt>
                <c:pt idx="12">
                  <c:v>4.2404299998452188E-2</c:v>
                </c:pt>
                <c:pt idx="13">
                  <c:v>8.3401349998894148E-2</c:v>
                </c:pt>
                <c:pt idx="14">
                  <c:v>-2.2600849999435013E-2</c:v>
                </c:pt>
                <c:pt idx="15">
                  <c:v>8.3990999992238358E-3</c:v>
                </c:pt>
                <c:pt idx="16">
                  <c:v>-5.9361500025261194E-3</c:v>
                </c:pt>
                <c:pt idx="17">
                  <c:v>5.7391400001506554E-2</c:v>
                </c:pt>
                <c:pt idx="18">
                  <c:v>-1.6119500032800715E-3</c:v>
                </c:pt>
                <c:pt idx="19">
                  <c:v>-3.2621500002278481E-2</c:v>
                </c:pt>
                <c:pt idx="20">
                  <c:v>5.93779499977245E-2</c:v>
                </c:pt>
                <c:pt idx="21">
                  <c:v>2.6709800000389805E-2</c:v>
                </c:pt>
                <c:pt idx="22">
                  <c:v>-5.5309800001850817E-2</c:v>
                </c:pt>
                <c:pt idx="23">
                  <c:v>-0.11464420000265818</c:v>
                </c:pt>
                <c:pt idx="24">
                  <c:v>9.3517999994219281E-3</c:v>
                </c:pt>
                <c:pt idx="25">
                  <c:v>2.3517500012530945E-3</c:v>
                </c:pt>
                <c:pt idx="26">
                  <c:v>2.5351500000397209E-2</c:v>
                </c:pt>
                <c:pt idx="27">
                  <c:v>-5.5985200000577606E-2</c:v>
                </c:pt>
                <c:pt idx="28">
                  <c:v>-1.9323500000609783E-2</c:v>
                </c:pt>
                <c:pt idx="29">
                  <c:v>-0.11433285000384785</c:v>
                </c:pt>
                <c:pt idx="31">
                  <c:v>5.9999999975843821E-3</c:v>
                </c:pt>
                <c:pt idx="32">
                  <c:v>-4.5333350000873907E-2</c:v>
                </c:pt>
                <c:pt idx="33">
                  <c:v>-4.3333550001989352E-2</c:v>
                </c:pt>
                <c:pt idx="34">
                  <c:v>-9.3336499994620681E-3</c:v>
                </c:pt>
                <c:pt idx="35">
                  <c:v>5.6661499984329566E-3</c:v>
                </c:pt>
                <c:pt idx="36">
                  <c:v>3.7662899998395005E-2</c:v>
                </c:pt>
                <c:pt idx="37">
                  <c:v>-3.8337599999067606E-2</c:v>
                </c:pt>
                <c:pt idx="38">
                  <c:v>4.8662199998943834E-2</c:v>
                </c:pt>
                <c:pt idx="39">
                  <c:v>5.1327299999684328E-2</c:v>
                </c:pt>
                <c:pt idx="40">
                  <c:v>-4.8675900001398986E-2</c:v>
                </c:pt>
                <c:pt idx="41">
                  <c:v>-5.0010050003038486E-2</c:v>
                </c:pt>
                <c:pt idx="42">
                  <c:v>-2.0131499986746348E-3</c:v>
                </c:pt>
                <c:pt idx="43">
                  <c:v>5.0652599999011727E-2</c:v>
                </c:pt>
                <c:pt idx="44">
                  <c:v>-1.5347849999670871E-2</c:v>
                </c:pt>
                <c:pt idx="45">
                  <c:v>4.0315399997780332E-2</c:v>
                </c:pt>
                <c:pt idx="46">
                  <c:v>-2.2689249999530148E-2</c:v>
                </c:pt>
                <c:pt idx="47">
                  <c:v>4.6310300000186544E-2</c:v>
                </c:pt>
                <c:pt idx="48">
                  <c:v>5.2976250000938307E-2</c:v>
                </c:pt>
                <c:pt idx="49">
                  <c:v>8.4641749999718741E-2</c:v>
                </c:pt>
                <c:pt idx="50">
                  <c:v>4.0638999998918734E-2</c:v>
                </c:pt>
                <c:pt idx="51">
                  <c:v>-3.6125000042375177E-4</c:v>
                </c:pt>
                <c:pt idx="52">
                  <c:v>7.6384999993024394E-3</c:v>
                </c:pt>
                <c:pt idx="53">
                  <c:v>1.463569999759784E-2</c:v>
                </c:pt>
                <c:pt idx="54">
                  <c:v>-6.4699050002673175E-2</c:v>
                </c:pt>
                <c:pt idx="55">
                  <c:v>-5.137029999968945E-2</c:v>
                </c:pt>
                <c:pt idx="56">
                  <c:v>-3.7037050002254546E-2</c:v>
                </c:pt>
                <c:pt idx="57">
                  <c:v>2.6962949999870034E-2</c:v>
                </c:pt>
                <c:pt idx="58">
                  <c:v>-1.037085000280058E-2</c:v>
                </c:pt>
                <c:pt idx="59">
                  <c:v>-5.0371200002700789E-2</c:v>
                </c:pt>
                <c:pt idx="60">
                  <c:v>2.1626449997711461E-2</c:v>
                </c:pt>
                <c:pt idx="61">
                  <c:v>-1.3046399999439018E-2</c:v>
                </c:pt>
                <c:pt idx="62">
                  <c:v>-2.6383100001112325E-2</c:v>
                </c:pt>
                <c:pt idx="63">
                  <c:v>0.13694015000146464</c:v>
                </c:pt>
                <c:pt idx="64">
                  <c:v>4.9265549998381175E-2</c:v>
                </c:pt>
                <c:pt idx="65">
                  <c:v>-2.0723000052385032E-3</c:v>
                </c:pt>
                <c:pt idx="66">
                  <c:v>-5.9407150005426956E-2</c:v>
                </c:pt>
                <c:pt idx="67">
                  <c:v>-8.1420250004157424E-2</c:v>
                </c:pt>
                <c:pt idx="68">
                  <c:v>-5.491650001204107E-3</c:v>
                </c:pt>
                <c:pt idx="69">
                  <c:v>3.5083499969914556E-3</c:v>
                </c:pt>
                <c:pt idx="70">
                  <c:v>5.0829999963752925E-4</c:v>
                </c:pt>
                <c:pt idx="71">
                  <c:v>5.0804999773390591E-4</c:v>
                </c:pt>
                <c:pt idx="72">
                  <c:v>-2.4919999996200204E-3</c:v>
                </c:pt>
                <c:pt idx="73">
                  <c:v>2.5079999977606349E-3</c:v>
                </c:pt>
                <c:pt idx="74">
                  <c:v>6.5079999985755421E-3</c:v>
                </c:pt>
                <c:pt idx="75">
                  <c:v>1.8394500002614222E-3</c:v>
                </c:pt>
                <c:pt idx="76">
                  <c:v>1.505449996329844E-3</c:v>
                </c:pt>
                <c:pt idx="77">
                  <c:v>-5.4948000033618882E-3</c:v>
                </c:pt>
                <c:pt idx="78">
                  <c:v>-5.8294999980716966E-3</c:v>
                </c:pt>
                <c:pt idx="79">
                  <c:v>4.1163649999361951E-2</c:v>
                </c:pt>
                <c:pt idx="80">
                  <c:v>4.8296000022673979E-3</c:v>
                </c:pt>
                <c:pt idx="81">
                  <c:v>-5.5046500056050718E-3</c:v>
                </c:pt>
                <c:pt idx="82">
                  <c:v>-2.5047500021173619E-3</c:v>
                </c:pt>
                <c:pt idx="83">
                  <c:v>-2.5050000040209852E-3</c:v>
                </c:pt>
                <c:pt idx="84">
                  <c:v>-1.5075500050443225E-3</c:v>
                </c:pt>
                <c:pt idx="85">
                  <c:v>2.1582000044872984E-3</c:v>
                </c:pt>
                <c:pt idx="86">
                  <c:v>1.5815000369912013E-4</c:v>
                </c:pt>
                <c:pt idx="87">
                  <c:v>-3.1761999998707324E-3</c:v>
                </c:pt>
                <c:pt idx="88">
                  <c:v>-2.1771500032627955E-3</c:v>
                </c:pt>
                <c:pt idx="89">
                  <c:v>-1.8454000019119121E-3</c:v>
                </c:pt>
                <c:pt idx="90">
                  <c:v>-4.8458500023116358E-3</c:v>
                </c:pt>
                <c:pt idx="91">
                  <c:v>-5.1793000020552427E-3</c:v>
                </c:pt>
                <c:pt idx="92">
                  <c:v>-1.0179850003623869E-2</c:v>
                </c:pt>
                <c:pt idx="93">
                  <c:v>1.8163499989896081E-3</c:v>
                </c:pt>
                <c:pt idx="94">
                  <c:v>-2.5170000008074567E-3</c:v>
                </c:pt>
                <c:pt idx="95">
                  <c:v>2.0482949999859557E-2</c:v>
                </c:pt>
                <c:pt idx="96">
                  <c:v>3.4790499921655282E-3</c:v>
                </c:pt>
                <c:pt idx="97">
                  <c:v>4.4786500002373941E-3</c:v>
                </c:pt>
                <c:pt idx="98">
                  <c:v>1.448499970138073E-4</c:v>
                </c:pt>
                <c:pt idx="99">
                  <c:v>-1.9035000150324777E-4</c:v>
                </c:pt>
                <c:pt idx="100">
                  <c:v>3.1406999987666495E-3</c:v>
                </c:pt>
                <c:pt idx="101">
                  <c:v>1.1405499972170219E-3</c:v>
                </c:pt>
                <c:pt idx="102">
                  <c:v>-4.193749999103602E-3</c:v>
                </c:pt>
                <c:pt idx="103">
                  <c:v>-5.1958000040031038E-3</c:v>
                </c:pt>
                <c:pt idx="104">
                  <c:v>5.1371499939705245E-3</c:v>
                </c:pt>
                <c:pt idx="105">
                  <c:v>-8.1972500047413632E-3</c:v>
                </c:pt>
                <c:pt idx="106">
                  <c:v>-2.9199700002209283E-2</c:v>
                </c:pt>
                <c:pt idx="107">
                  <c:v>-5.3365000349003822E-4</c:v>
                </c:pt>
                <c:pt idx="108">
                  <c:v>4.663500003516674E-4</c:v>
                </c:pt>
                <c:pt idx="109">
                  <c:v>-4.200650000711903E-3</c:v>
                </c:pt>
                <c:pt idx="110">
                  <c:v>-5.3404999925987795E-4</c:v>
                </c:pt>
                <c:pt idx="111">
                  <c:v>4.65750003058929E-4</c:v>
                </c:pt>
                <c:pt idx="112">
                  <c:v>-4.8676500009605661E-3</c:v>
                </c:pt>
                <c:pt idx="113">
                  <c:v>-2.8676500005531125E-3</c:v>
                </c:pt>
                <c:pt idx="114">
                  <c:v>-2.5346999973407947E-3</c:v>
                </c:pt>
                <c:pt idx="115">
                  <c:v>3.4652999966056086E-3</c:v>
                </c:pt>
                <c:pt idx="116">
                  <c:v>-1.8682000008993782E-3</c:v>
                </c:pt>
                <c:pt idx="117">
                  <c:v>2.131799999915529E-3</c:v>
                </c:pt>
                <c:pt idx="118">
                  <c:v>-1.8683500020415522E-3</c:v>
                </c:pt>
                <c:pt idx="119">
                  <c:v>-4.8714000004110858E-3</c:v>
                </c:pt>
                <c:pt idx="120">
                  <c:v>-1.8718999999691732E-3</c:v>
                </c:pt>
                <c:pt idx="121">
                  <c:v>-5.8728000003611669E-3</c:v>
                </c:pt>
                <c:pt idx="122">
                  <c:v>1.1792949997470714E-2</c:v>
                </c:pt>
                <c:pt idx="123">
                  <c:v>-2.8746000025421381E-3</c:v>
                </c:pt>
                <c:pt idx="124">
                  <c:v>2.1253999948385172E-3</c:v>
                </c:pt>
                <c:pt idx="125">
                  <c:v>-1.2209400003484916E-2</c:v>
                </c:pt>
                <c:pt idx="126">
                  <c:v>-8.2094000026700087E-3</c:v>
                </c:pt>
                <c:pt idx="127">
                  <c:v>-7.5437999985297211E-3</c:v>
                </c:pt>
                <c:pt idx="128">
                  <c:v>-1.2125000066589564E-3</c:v>
                </c:pt>
                <c:pt idx="129">
                  <c:v>-6.5471499983686954E-3</c:v>
                </c:pt>
                <c:pt idx="130">
                  <c:v>-4.216050001559779E-3</c:v>
                </c:pt>
                <c:pt idx="131">
                  <c:v>-1.2169500041636638E-3</c:v>
                </c:pt>
                <c:pt idx="132">
                  <c:v>1.7829999997047707E-3</c:v>
                </c:pt>
                <c:pt idx="133">
                  <c:v>-9.2195500037632883E-3</c:v>
                </c:pt>
                <c:pt idx="134">
                  <c:v>-1.0553849999269005E-2</c:v>
                </c:pt>
                <c:pt idx="135">
                  <c:v>-4.2261000053258613E-3</c:v>
                </c:pt>
                <c:pt idx="136">
                  <c:v>-7.8952499970910139E-3</c:v>
                </c:pt>
                <c:pt idx="137">
                  <c:v>-7.8952499970910139E-3</c:v>
                </c:pt>
                <c:pt idx="138">
                  <c:v>-1.4895950007485226E-2</c:v>
                </c:pt>
                <c:pt idx="139">
                  <c:v>-7.896199997048825E-3</c:v>
                </c:pt>
                <c:pt idx="140">
                  <c:v>-1.0898050000832882E-2</c:v>
                </c:pt>
                <c:pt idx="141">
                  <c:v>-6.8984000026830472E-3</c:v>
                </c:pt>
                <c:pt idx="142">
                  <c:v>-8.8984499961952679E-3</c:v>
                </c:pt>
                <c:pt idx="143">
                  <c:v>-1.2567000005219597E-2</c:v>
                </c:pt>
                <c:pt idx="144">
                  <c:v>-1.1567100009415299E-2</c:v>
                </c:pt>
                <c:pt idx="145">
                  <c:v>-1.0901549998379778E-2</c:v>
                </c:pt>
                <c:pt idx="146">
                  <c:v>-4.9022999955923297E-3</c:v>
                </c:pt>
                <c:pt idx="147">
                  <c:v>-7.9023500002222136E-3</c:v>
                </c:pt>
                <c:pt idx="148">
                  <c:v>-1.0235749999992549E-2</c:v>
                </c:pt>
                <c:pt idx="149">
                  <c:v>-3.2357500022044405E-3</c:v>
                </c:pt>
                <c:pt idx="150">
                  <c:v>-2.9027500058873557E-3</c:v>
                </c:pt>
                <c:pt idx="151">
                  <c:v>-1.1236400001507718E-2</c:v>
                </c:pt>
                <c:pt idx="152">
                  <c:v>-1.2573900006827898E-2</c:v>
                </c:pt>
                <c:pt idx="153">
                  <c:v>-1.2242800003150478E-2</c:v>
                </c:pt>
                <c:pt idx="154">
                  <c:v>-1.52434500050731E-2</c:v>
                </c:pt>
                <c:pt idx="155">
                  <c:v>-1.45771000024979E-2</c:v>
                </c:pt>
                <c:pt idx="156">
                  <c:v>-1.2247149999893736E-2</c:v>
                </c:pt>
                <c:pt idx="157">
                  <c:v>-1.2247200000274461E-2</c:v>
                </c:pt>
                <c:pt idx="158">
                  <c:v>-1.9247300006099977E-2</c:v>
                </c:pt>
                <c:pt idx="159">
                  <c:v>-1.2914550003188197E-2</c:v>
                </c:pt>
                <c:pt idx="160">
                  <c:v>-1.5915700001642108E-2</c:v>
                </c:pt>
                <c:pt idx="161">
                  <c:v>-1.7915849995915778E-2</c:v>
                </c:pt>
                <c:pt idx="162">
                  <c:v>-9.5843000017339364E-3</c:v>
                </c:pt>
                <c:pt idx="163">
                  <c:v>-1.958464999916032E-2</c:v>
                </c:pt>
                <c:pt idx="164">
                  <c:v>-1.3918349999585189E-2</c:v>
                </c:pt>
                <c:pt idx="165">
                  <c:v>-1.025350000418257E-2</c:v>
                </c:pt>
                <c:pt idx="166">
                  <c:v>-6.25350001064362E-3</c:v>
                </c:pt>
                <c:pt idx="167">
                  <c:v>-1.2535000059870072E-3</c:v>
                </c:pt>
                <c:pt idx="168">
                  <c:v>-2.5350000942125916E-4</c:v>
                </c:pt>
                <c:pt idx="169">
                  <c:v>-1.6253599998890422E-2</c:v>
                </c:pt>
                <c:pt idx="170">
                  <c:v>-1.5588250003929716E-2</c:v>
                </c:pt>
                <c:pt idx="171">
                  <c:v>-2.359009999781847E-2</c:v>
                </c:pt>
                <c:pt idx="172">
                  <c:v>-1.1590149995754473E-2</c:v>
                </c:pt>
                <c:pt idx="173">
                  <c:v>-1.2257200003659818E-2</c:v>
                </c:pt>
                <c:pt idx="174">
                  <c:v>-1.8927750003058463E-2</c:v>
                </c:pt>
                <c:pt idx="175">
                  <c:v>-1.8928099998447578E-2</c:v>
                </c:pt>
                <c:pt idx="176">
                  <c:v>-1.7594950004422572E-2</c:v>
                </c:pt>
                <c:pt idx="177">
                  <c:v>-1.6928850003750995E-2</c:v>
                </c:pt>
                <c:pt idx="178">
                  <c:v>-1.2932700003148057E-2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B2-4A73-A0CD-3A32B6839E7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179">
                  <c:v>-2.3792050000338349E-2</c:v>
                </c:pt>
                <c:pt idx="180">
                  <c:v>-2.2195500001544133E-2</c:v>
                </c:pt>
                <c:pt idx="181">
                  <c:v>-2.3129600005631801E-2</c:v>
                </c:pt>
                <c:pt idx="182">
                  <c:v>-2.3129800007154699E-2</c:v>
                </c:pt>
                <c:pt idx="189">
                  <c:v>-3.1819300005736295E-2</c:v>
                </c:pt>
                <c:pt idx="191">
                  <c:v>-3.2853550001163967E-2</c:v>
                </c:pt>
                <c:pt idx="200">
                  <c:v>-3.2366800005547702E-2</c:v>
                </c:pt>
                <c:pt idx="209">
                  <c:v>-2.8214175006723963E-2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B2-4A73-A0CD-3A32B6839E7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183">
                  <c:v>-2.5887700001476333E-2</c:v>
                </c:pt>
                <c:pt idx="184">
                  <c:v>-2.6839050005946774E-2</c:v>
                </c:pt>
                <c:pt idx="185">
                  <c:v>-2.2573600006580818E-2</c:v>
                </c:pt>
                <c:pt idx="186">
                  <c:v>-2.6873700007854495E-2</c:v>
                </c:pt>
                <c:pt idx="187">
                  <c:v>-3.2518100000743289E-2</c:v>
                </c:pt>
                <c:pt idx="188">
                  <c:v>-3.3119300001999363E-2</c:v>
                </c:pt>
                <c:pt idx="190">
                  <c:v>-3.3319425005174708E-2</c:v>
                </c:pt>
                <c:pt idx="192">
                  <c:v>-3.3187150002049748E-2</c:v>
                </c:pt>
                <c:pt idx="193">
                  <c:v>-3.2555799996771384E-2</c:v>
                </c:pt>
                <c:pt idx="194">
                  <c:v>-3.2656100003805477E-2</c:v>
                </c:pt>
                <c:pt idx="195">
                  <c:v>-3.2290700000885408E-2</c:v>
                </c:pt>
                <c:pt idx="196">
                  <c:v>-3.1593749998137355E-2</c:v>
                </c:pt>
                <c:pt idx="197">
                  <c:v>-3.1395100006193388E-2</c:v>
                </c:pt>
                <c:pt idx="198">
                  <c:v>-3.2666100007190835E-2</c:v>
                </c:pt>
                <c:pt idx="199">
                  <c:v>-3.1199749995721504E-2</c:v>
                </c:pt>
                <c:pt idx="201">
                  <c:v>-2.9500400007236749E-2</c:v>
                </c:pt>
                <c:pt idx="202">
                  <c:v>-3.443764999974519E-2</c:v>
                </c:pt>
                <c:pt idx="203">
                  <c:v>-3.443544999754522E-2</c:v>
                </c:pt>
                <c:pt idx="204">
                  <c:v>-3.4185450000222772E-2</c:v>
                </c:pt>
                <c:pt idx="205">
                  <c:v>-3.3475449999968987E-2</c:v>
                </c:pt>
                <c:pt idx="206">
                  <c:v>-3.2812400000693742E-2</c:v>
                </c:pt>
                <c:pt idx="207">
                  <c:v>-3.2582400002866052E-2</c:v>
                </c:pt>
                <c:pt idx="208">
                  <c:v>-3.3844850004243199E-2</c:v>
                </c:pt>
                <c:pt idx="210">
                  <c:v>-3.1451600007130764E-2</c:v>
                </c:pt>
                <c:pt idx="211">
                  <c:v>-3.4118274998036213E-2</c:v>
                </c:pt>
                <c:pt idx="212">
                  <c:v>-2.9689750001125503E-2</c:v>
                </c:pt>
                <c:pt idx="213">
                  <c:v>-2.4194024997996166E-2</c:v>
                </c:pt>
                <c:pt idx="214">
                  <c:v>-2.2164100002555642E-2</c:v>
                </c:pt>
                <c:pt idx="215">
                  <c:v>-2.389940000284696E-2</c:v>
                </c:pt>
                <c:pt idx="216">
                  <c:v>-2.3971350005012937E-2</c:v>
                </c:pt>
                <c:pt idx="217">
                  <c:v>-2.3075050004990771E-2</c:v>
                </c:pt>
                <c:pt idx="218">
                  <c:v>-2.3112700000638142E-2</c:v>
                </c:pt>
                <c:pt idx="219">
                  <c:v>-2.2949900005187374E-2</c:v>
                </c:pt>
                <c:pt idx="220">
                  <c:v>-2.236474984238157E-2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B2-4A73-A0CD-3A32B6839E7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B2-4A73-A0CD-3A32B6839E7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B2-4A73-A0CD-3A32B6839E7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B2-4A73-A0CD-3A32B6839E7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-7708</c:v>
                </c:pt>
                <c:pt idx="1">
                  <c:v>-7705</c:v>
                </c:pt>
                <c:pt idx="2">
                  <c:v>-7702</c:v>
                </c:pt>
                <c:pt idx="3">
                  <c:v>-7669</c:v>
                </c:pt>
                <c:pt idx="4">
                  <c:v>-7434</c:v>
                </c:pt>
                <c:pt idx="5">
                  <c:v>-7160</c:v>
                </c:pt>
                <c:pt idx="6">
                  <c:v>-6901</c:v>
                </c:pt>
                <c:pt idx="7">
                  <c:v>-6069</c:v>
                </c:pt>
                <c:pt idx="8">
                  <c:v>-5415</c:v>
                </c:pt>
                <c:pt idx="9">
                  <c:v>-5409</c:v>
                </c:pt>
                <c:pt idx="10">
                  <c:v>-4900</c:v>
                </c:pt>
                <c:pt idx="11">
                  <c:v>-4735</c:v>
                </c:pt>
                <c:pt idx="12">
                  <c:v>-4258</c:v>
                </c:pt>
                <c:pt idx="13">
                  <c:v>-4081</c:v>
                </c:pt>
                <c:pt idx="14">
                  <c:v>-3949</c:v>
                </c:pt>
                <c:pt idx="15">
                  <c:v>-3946</c:v>
                </c:pt>
                <c:pt idx="16">
                  <c:v>-3831</c:v>
                </c:pt>
                <c:pt idx="17">
                  <c:v>-3484</c:v>
                </c:pt>
                <c:pt idx="18">
                  <c:v>-3283</c:v>
                </c:pt>
                <c:pt idx="19">
                  <c:v>-2710</c:v>
                </c:pt>
                <c:pt idx="20">
                  <c:v>-2677</c:v>
                </c:pt>
                <c:pt idx="21">
                  <c:v>-2588</c:v>
                </c:pt>
                <c:pt idx="22">
                  <c:v>-1412</c:v>
                </c:pt>
                <c:pt idx="23">
                  <c:v>-1348</c:v>
                </c:pt>
                <c:pt idx="24">
                  <c:v>-1108</c:v>
                </c:pt>
                <c:pt idx="25">
                  <c:v>-1105</c:v>
                </c:pt>
                <c:pt idx="26">
                  <c:v>-1090</c:v>
                </c:pt>
                <c:pt idx="27">
                  <c:v>-888</c:v>
                </c:pt>
                <c:pt idx="28">
                  <c:v>-590</c:v>
                </c:pt>
                <c:pt idx="29">
                  <c:v>-29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13</c:v>
                </c:pt>
                <c:pt idx="34">
                  <c:v>19</c:v>
                </c:pt>
                <c:pt idx="35">
                  <c:v>31</c:v>
                </c:pt>
                <c:pt idx="36">
                  <c:v>226</c:v>
                </c:pt>
                <c:pt idx="37">
                  <c:v>256</c:v>
                </c:pt>
                <c:pt idx="38">
                  <c:v>268</c:v>
                </c:pt>
                <c:pt idx="39">
                  <c:v>362</c:v>
                </c:pt>
                <c:pt idx="40">
                  <c:v>554</c:v>
                </c:pt>
                <c:pt idx="41">
                  <c:v>603</c:v>
                </c:pt>
                <c:pt idx="42">
                  <c:v>789</c:v>
                </c:pt>
                <c:pt idx="43">
                  <c:v>844</c:v>
                </c:pt>
                <c:pt idx="44">
                  <c:v>871</c:v>
                </c:pt>
                <c:pt idx="45">
                  <c:v>1076</c:v>
                </c:pt>
                <c:pt idx="46">
                  <c:v>1355</c:v>
                </c:pt>
                <c:pt idx="47">
                  <c:v>1382</c:v>
                </c:pt>
                <c:pt idx="48">
                  <c:v>1425</c:v>
                </c:pt>
                <c:pt idx="49">
                  <c:v>1495</c:v>
                </c:pt>
                <c:pt idx="50">
                  <c:v>1660</c:v>
                </c:pt>
                <c:pt idx="51">
                  <c:v>1675</c:v>
                </c:pt>
                <c:pt idx="52">
                  <c:v>1690</c:v>
                </c:pt>
                <c:pt idx="53">
                  <c:v>1858</c:v>
                </c:pt>
                <c:pt idx="54">
                  <c:v>1943</c:v>
                </c:pt>
                <c:pt idx="55">
                  <c:v>2218</c:v>
                </c:pt>
                <c:pt idx="56">
                  <c:v>2223</c:v>
                </c:pt>
                <c:pt idx="57">
                  <c:v>2223</c:v>
                </c:pt>
                <c:pt idx="58">
                  <c:v>2251</c:v>
                </c:pt>
                <c:pt idx="59">
                  <c:v>2272</c:v>
                </c:pt>
                <c:pt idx="60">
                  <c:v>2413</c:v>
                </c:pt>
                <c:pt idx="61">
                  <c:v>2784</c:v>
                </c:pt>
                <c:pt idx="62">
                  <c:v>2986</c:v>
                </c:pt>
                <c:pt idx="63">
                  <c:v>3591</c:v>
                </c:pt>
                <c:pt idx="64">
                  <c:v>4067</c:v>
                </c:pt>
                <c:pt idx="65">
                  <c:v>4338</c:v>
                </c:pt>
                <c:pt idx="66">
                  <c:v>4429</c:v>
                </c:pt>
                <c:pt idx="67">
                  <c:v>5215</c:v>
                </c:pt>
                <c:pt idx="68">
                  <c:v>9499</c:v>
                </c:pt>
                <c:pt idx="69">
                  <c:v>9499</c:v>
                </c:pt>
                <c:pt idx="70">
                  <c:v>9502</c:v>
                </c:pt>
                <c:pt idx="71">
                  <c:v>9517</c:v>
                </c:pt>
                <c:pt idx="72">
                  <c:v>9520</c:v>
                </c:pt>
                <c:pt idx="73">
                  <c:v>9520</c:v>
                </c:pt>
                <c:pt idx="74">
                  <c:v>9520</c:v>
                </c:pt>
                <c:pt idx="75">
                  <c:v>9633</c:v>
                </c:pt>
                <c:pt idx="76">
                  <c:v>9673</c:v>
                </c:pt>
                <c:pt idx="77">
                  <c:v>9688</c:v>
                </c:pt>
                <c:pt idx="78">
                  <c:v>9770</c:v>
                </c:pt>
                <c:pt idx="79">
                  <c:v>10181</c:v>
                </c:pt>
                <c:pt idx="80">
                  <c:v>10224</c:v>
                </c:pt>
                <c:pt idx="81">
                  <c:v>10279</c:v>
                </c:pt>
                <c:pt idx="82">
                  <c:v>10285</c:v>
                </c:pt>
                <c:pt idx="83">
                  <c:v>10300</c:v>
                </c:pt>
                <c:pt idx="84">
                  <c:v>10453</c:v>
                </c:pt>
                <c:pt idx="85">
                  <c:v>10508</c:v>
                </c:pt>
                <c:pt idx="86">
                  <c:v>10511</c:v>
                </c:pt>
                <c:pt idx="87">
                  <c:v>10572</c:v>
                </c:pt>
                <c:pt idx="88">
                  <c:v>10629</c:v>
                </c:pt>
                <c:pt idx="89">
                  <c:v>10724</c:v>
                </c:pt>
                <c:pt idx="90">
                  <c:v>10751</c:v>
                </c:pt>
                <c:pt idx="91">
                  <c:v>10758</c:v>
                </c:pt>
                <c:pt idx="92">
                  <c:v>10791</c:v>
                </c:pt>
                <c:pt idx="93">
                  <c:v>11019</c:v>
                </c:pt>
                <c:pt idx="94">
                  <c:v>11020</c:v>
                </c:pt>
                <c:pt idx="95">
                  <c:v>11023</c:v>
                </c:pt>
                <c:pt idx="96">
                  <c:v>11257</c:v>
                </c:pt>
                <c:pt idx="97">
                  <c:v>11281</c:v>
                </c:pt>
                <c:pt idx="98">
                  <c:v>11309</c:v>
                </c:pt>
                <c:pt idx="99">
                  <c:v>11421</c:v>
                </c:pt>
                <c:pt idx="100">
                  <c:v>11558</c:v>
                </c:pt>
                <c:pt idx="101">
                  <c:v>11567</c:v>
                </c:pt>
                <c:pt idx="102">
                  <c:v>11625</c:v>
                </c:pt>
                <c:pt idx="103">
                  <c:v>11748</c:v>
                </c:pt>
                <c:pt idx="104">
                  <c:v>11771</c:v>
                </c:pt>
                <c:pt idx="105">
                  <c:v>11835</c:v>
                </c:pt>
                <c:pt idx="106">
                  <c:v>11982</c:v>
                </c:pt>
                <c:pt idx="107">
                  <c:v>12019</c:v>
                </c:pt>
                <c:pt idx="108">
                  <c:v>12019</c:v>
                </c:pt>
                <c:pt idx="109">
                  <c:v>12039</c:v>
                </c:pt>
                <c:pt idx="110">
                  <c:v>12043</c:v>
                </c:pt>
                <c:pt idx="111">
                  <c:v>12055</c:v>
                </c:pt>
                <c:pt idx="112">
                  <c:v>12059</c:v>
                </c:pt>
                <c:pt idx="113">
                  <c:v>12059</c:v>
                </c:pt>
                <c:pt idx="114">
                  <c:v>12082</c:v>
                </c:pt>
                <c:pt idx="115">
                  <c:v>12082</c:v>
                </c:pt>
                <c:pt idx="116">
                  <c:v>12092</c:v>
                </c:pt>
                <c:pt idx="117">
                  <c:v>12092</c:v>
                </c:pt>
                <c:pt idx="118">
                  <c:v>12101</c:v>
                </c:pt>
                <c:pt idx="119">
                  <c:v>12284</c:v>
                </c:pt>
                <c:pt idx="120">
                  <c:v>12314</c:v>
                </c:pt>
                <c:pt idx="121">
                  <c:v>12368</c:v>
                </c:pt>
                <c:pt idx="122">
                  <c:v>12423</c:v>
                </c:pt>
                <c:pt idx="123">
                  <c:v>12476</c:v>
                </c:pt>
                <c:pt idx="124">
                  <c:v>12476</c:v>
                </c:pt>
                <c:pt idx="125">
                  <c:v>12564</c:v>
                </c:pt>
                <c:pt idx="126">
                  <c:v>12564</c:v>
                </c:pt>
                <c:pt idx="127">
                  <c:v>12628</c:v>
                </c:pt>
                <c:pt idx="128">
                  <c:v>12750</c:v>
                </c:pt>
                <c:pt idx="129">
                  <c:v>12829</c:v>
                </c:pt>
                <c:pt idx="130">
                  <c:v>12963</c:v>
                </c:pt>
                <c:pt idx="131">
                  <c:v>13017</c:v>
                </c:pt>
                <c:pt idx="132">
                  <c:v>13020</c:v>
                </c:pt>
                <c:pt idx="133">
                  <c:v>13173</c:v>
                </c:pt>
                <c:pt idx="134">
                  <c:v>13231</c:v>
                </c:pt>
                <c:pt idx="135">
                  <c:v>13566</c:v>
                </c:pt>
                <c:pt idx="136">
                  <c:v>13715</c:v>
                </c:pt>
                <c:pt idx="137">
                  <c:v>13715</c:v>
                </c:pt>
                <c:pt idx="138">
                  <c:v>13757</c:v>
                </c:pt>
                <c:pt idx="139">
                  <c:v>13772</c:v>
                </c:pt>
                <c:pt idx="140">
                  <c:v>13883</c:v>
                </c:pt>
                <c:pt idx="141">
                  <c:v>13904</c:v>
                </c:pt>
                <c:pt idx="142">
                  <c:v>13907</c:v>
                </c:pt>
                <c:pt idx="143">
                  <c:v>14020</c:v>
                </c:pt>
                <c:pt idx="144">
                  <c:v>14026</c:v>
                </c:pt>
                <c:pt idx="145">
                  <c:v>14093</c:v>
                </c:pt>
                <c:pt idx="146">
                  <c:v>14138</c:v>
                </c:pt>
                <c:pt idx="147">
                  <c:v>14141</c:v>
                </c:pt>
                <c:pt idx="148">
                  <c:v>14145</c:v>
                </c:pt>
                <c:pt idx="149">
                  <c:v>14145</c:v>
                </c:pt>
                <c:pt idx="150">
                  <c:v>14165</c:v>
                </c:pt>
                <c:pt idx="151">
                  <c:v>14184</c:v>
                </c:pt>
                <c:pt idx="152">
                  <c:v>14434</c:v>
                </c:pt>
                <c:pt idx="153">
                  <c:v>14568</c:v>
                </c:pt>
                <c:pt idx="154">
                  <c:v>14607</c:v>
                </c:pt>
                <c:pt idx="155">
                  <c:v>14626</c:v>
                </c:pt>
                <c:pt idx="156">
                  <c:v>14829</c:v>
                </c:pt>
                <c:pt idx="157">
                  <c:v>14832</c:v>
                </c:pt>
                <c:pt idx="158">
                  <c:v>14838</c:v>
                </c:pt>
                <c:pt idx="159">
                  <c:v>14873</c:v>
                </c:pt>
                <c:pt idx="160">
                  <c:v>14942</c:v>
                </c:pt>
                <c:pt idx="161">
                  <c:v>14951</c:v>
                </c:pt>
                <c:pt idx="162">
                  <c:v>15058</c:v>
                </c:pt>
                <c:pt idx="163">
                  <c:v>15079</c:v>
                </c:pt>
                <c:pt idx="164">
                  <c:v>15101</c:v>
                </c:pt>
                <c:pt idx="165">
                  <c:v>15210</c:v>
                </c:pt>
                <c:pt idx="166">
                  <c:v>15210</c:v>
                </c:pt>
                <c:pt idx="167">
                  <c:v>15210</c:v>
                </c:pt>
                <c:pt idx="168">
                  <c:v>15210</c:v>
                </c:pt>
                <c:pt idx="169">
                  <c:v>15216</c:v>
                </c:pt>
                <c:pt idx="170">
                  <c:v>15295</c:v>
                </c:pt>
                <c:pt idx="171">
                  <c:v>15406</c:v>
                </c:pt>
                <c:pt idx="172">
                  <c:v>15409</c:v>
                </c:pt>
                <c:pt idx="173">
                  <c:v>15432</c:v>
                </c:pt>
                <c:pt idx="174">
                  <c:v>15665</c:v>
                </c:pt>
                <c:pt idx="175">
                  <c:v>15686</c:v>
                </c:pt>
                <c:pt idx="176">
                  <c:v>15697</c:v>
                </c:pt>
                <c:pt idx="177">
                  <c:v>15731</c:v>
                </c:pt>
                <c:pt idx="178">
                  <c:v>15962</c:v>
                </c:pt>
                <c:pt idx="179">
                  <c:v>19523</c:v>
                </c:pt>
                <c:pt idx="180">
                  <c:v>19730</c:v>
                </c:pt>
                <c:pt idx="181">
                  <c:v>19776</c:v>
                </c:pt>
                <c:pt idx="182">
                  <c:v>19788</c:v>
                </c:pt>
                <c:pt idx="183">
                  <c:v>20262</c:v>
                </c:pt>
                <c:pt idx="184">
                  <c:v>20343</c:v>
                </c:pt>
                <c:pt idx="185">
                  <c:v>20416</c:v>
                </c:pt>
                <c:pt idx="186">
                  <c:v>20422</c:v>
                </c:pt>
                <c:pt idx="187">
                  <c:v>21086</c:v>
                </c:pt>
                <c:pt idx="188">
                  <c:v>21158</c:v>
                </c:pt>
                <c:pt idx="189">
                  <c:v>21158</c:v>
                </c:pt>
                <c:pt idx="190">
                  <c:v>21165.5</c:v>
                </c:pt>
                <c:pt idx="191">
                  <c:v>21213</c:v>
                </c:pt>
                <c:pt idx="192">
                  <c:v>21229</c:v>
                </c:pt>
                <c:pt idx="193">
                  <c:v>21348</c:v>
                </c:pt>
                <c:pt idx="194">
                  <c:v>21366</c:v>
                </c:pt>
                <c:pt idx="195">
                  <c:v>21442</c:v>
                </c:pt>
                <c:pt idx="196">
                  <c:v>21625</c:v>
                </c:pt>
                <c:pt idx="197">
                  <c:v>21706</c:v>
                </c:pt>
                <c:pt idx="198">
                  <c:v>21966</c:v>
                </c:pt>
                <c:pt idx="199">
                  <c:v>21985</c:v>
                </c:pt>
                <c:pt idx="200">
                  <c:v>22008</c:v>
                </c:pt>
                <c:pt idx="201">
                  <c:v>22024</c:v>
                </c:pt>
                <c:pt idx="202">
                  <c:v>22259</c:v>
                </c:pt>
                <c:pt idx="203">
                  <c:v>22527</c:v>
                </c:pt>
                <c:pt idx="204">
                  <c:v>22527</c:v>
                </c:pt>
                <c:pt idx="205">
                  <c:v>22527</c:v>
                </c:pt>
                <c:pt idx="206">
                  <c:v>22544</c:v>
                </c:pt>
                <c:pt idx="207">
                  <c:v>22544</c:v>
                </c:pt>
                <c:pt idx="208">
                  <c:v>22691</c:v>
                </c:pt>
                <c:pt idx="209">
                  <c:v>22850.5</c:v>
                </c:pt>
                <c:pt idx="210">
                  <c:v>23096</c:v>
                </c:pt>
                <c:pt idx="211">
                  <c:v>23096.5</c:v>
                </c:pt>
                <c:pt idx="212">
                  <c:v>23385</c:v>
                </c:pt>
                <c:pt idx="213">
                  <c:v>23641.5</c:v>
                </c:pt>
                <c:pt idx="214">
                  <c:v>23846</c:v>
                </c:pt>
                <c:pt idx="215">
                  <c:v>23964</c:v>
                </c:pt>
                <c:pt idx="216">
                  <c:v>24281</c:v>
                </c:pt>
                <c:pt idx="217">
                  <c:v>24503</c:v>
                </c:pt>
                <c:pt idx="218">
                  <c:v>24762</c:v>
                </c:pt>
                <c:pt idx="219">
                  <c:v>24994</c:v>
                </c:pt>
                <c:pt idx="220">
                  <c:v>25285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0">
                  <c:v>-4.1426807895272769E-2</c:v>
                </c:pt>
                <c:pt idx="1">
                  <c:v>-4.1425567716422224E-2</c:v>
                </c:pt>
                <c:pt idx="2">
                  <c:v>-4.1424327537571672E-2</c:v>
                </c:pt>
                <c:pt idx="3">
                  <c:v>-4.141068557021562E-2</c:v>
                </c:pt>
                <c:pt idx="4">
                  <c:v>-4.1313538226922512E-2</c:v>
                </c:pt>
                <c:pt idx="5">
                  <c:v>-4.1200268558572256E-2</c:v>
                </c:pt>
                <c:pt idx="6">
                  <c:v>-4.1093199784474746E-2</c:v>
                </c:pt>
                <c:pt idx="7">
                  <c:v>-4.0749256849922137E-2</c:v>
                </c:pt>
                <c:pt idx="8">
                  <c:v>-4.0478897860502176E-2</c:v>
                </c:pt>
                <c:pt idx="9">
                  <c:v>-4.0476417502801079E-2</c:v>
                </c:pt>
                <c:pt idx="10">
                  <c:v>-4.0266000491157715E-2</c:v>
                </c:pt>
                <c:pt idx="11">
                  <c:v>-4.0197790654377452E-2</c:v>
                </c:pt>
                <c:pt idx="12">
                  <c:v>-4.0000602217139955E-2</c:v>
                </c:pt>
                <c:pt idx="13">
                  <c:v>-3.9927431664957491E-2</c:v>
                </c:pt>
                <c:pt idx="14">
                  <c:v>-3.987286379553328E-2</c:v>
                </c:pt>
                <c:pt idx="15">
                  <c:v>-3.9871623616682728E-2</c:v>
                </c:pt>
                <c:pt idx="16">
                  <c:v>-3.9824083427411637E-2</c:v>
                </c:pt>
                <c:pt idx="17">
                  <c:v>-3.9680636073697984E-2</c:v>
                </c:pt>
                <c:pt idx="18">
                  <c:v>-3.9597544090711118E-2</c:v>
                </c:pt>
                <c:pt idx="19">
                  <c:v>-3.9360669930256012E-2</c:v>
                </c:pt>
                <c:pt idx="20">
                  <c:v>-3.9347027962899961E-2</c:v>
                </c:pt>
                <c:pt idx="21">
                  <c:v>-3.931023599033364E-2</c:v>
                </c:pt>
                <c:pt idx="22">
                  <c:v>-3.882408588091793E-2</c:v>
                </c:pt>
                <c:pt idx="23">
                  <c:v>-3.8797628732106189E-2</c:v>
                </c:pt>
                <c:pt idx="24">
                  <c:v>-3.8698414424062168E-2</c:v>
                </c:pt>
                <c:pt idx="25">
                  <c:v>-3.8697174245211616E-2</c:v>
                </c:pt>
                <c:pt idx="26">
                  <c:v>-3.869097335095887E-2</c:v>
                </c:pt>
                <c:pt idx="27">
                  <c:v>-3.8607467975021813E-2</c:v>
                </c:pt>
                <c:pt idx="28">
                  <c:v>-3.8484276875867154E-2</c:v>
                </c:pt>
                <c:pt idx="29">
                  <c:v>-3.8252363430814257E-2</c:v>
                </c:pt>
                <c:pt idx="30">
                  <c:v>-3.8240375035258935E-2</c:v>
                </c:pt>
                <c:pt idx="31">
                  <c:v>-3.8240375035258935E-2</c:v>
                </c:pt>
                <c:pt idx="32">
                  <c:v>-3.8239961642308751E-2</c:v>
                </c:pt>
                <c:pt idx="33">
                  <c:v>-3.823500092690655E-2</c:v>
                </c:pt>
                <c:pt idx="34">
                  <c:v>-3.8232520569205453E-2</c:v>
                </c:pt>
                <c:pt idx="35">
                  <c:v>-3.8227559853803252E-2</c:v>
                </c:pt>
                <c:pt idx="36">
                  <c:v>-3.8146948228517483E-2</c:v>
                </c:pt>
                <c:pt idx="37">
                  <c:v>-3.8134546440011977E-2</c:v>
                </c:pt>
                <c:pt idx="38">
                  <c:v>-3.8129585724609776E-2</c:v>
                </c:pt>
                <c:pt idx="39">
                  <c:v>-3.8090726787292535E-2</c:v>
                </c:pt>
                <c:pt idx="40">
                  <c:v>-3.8011355340857318E-2</c:v>
                </c:pt>
                <c:pt idx="41">
                  <c:v>-3.799109908629833E-2</c:v>
                </c:pt>
                <c:pt idx="42">
                  <c:v>-3.791420799756421E-2</c:v>
                </c:pt>
                <c:pt idx="43">
                  <c:v>-3.7891471385304125E-2</c:v>
                </c:pt>
                <c:pt idx="44">
                  <c:v>-3.7880309775649171E-2</c:v>
                </c:pt>
                <c:pt idx="45">
                  <c:v>-3.7795564220861569E-2</c:v>
                </c:pt>
                <c:pt idx="46">
                  <c:v>-3.7680227587760393E-2</c:v>
                </c:pt>
                <c:pt idx="47">
                  <c:v>-3.7669065978105438E-2</c:v>
                </c:pt>
                <c:pt idx="48">
                  <c:v>-3.7651290081247554E-2</c:v>
                </c:pt>
                <c:pt idx="49">
                  <c:v>-3.7622352574734716E-2</c:v>
                </c:pt>
                <c:pt idx="50">
                  <c:v>-3.7554142737954453E-2</c:v>
                </c:pt>
                <c:pt idx="51">
                  <c:v>-3.75479418437017E-2</c:v>
                </c:pt>
                <c:pt idx="52">
                  <c:v>-3.7541740949448947E-2</c:v>
                </c:pt>
                <c:pt idx="53">
                  <c:v>-3.7472290933818132E-2</c:v>
                </c:pt>
                <c:pt idx="54">
                  <c:v>-3.7437152533052541E-2</c:v>
                </c:pt>
                <c:pt idx="55">
                  <c:v>-3.7323469471752101E-2</c:v>
                </c:pt>
                <c:pt idx="56">
                  <c:v>-3.7321402507001181E-2</c:v>
                </c:pt>
                <c:pt idx="57">
                  <c:v>-3.7321402507001181E-2</c:v>
                </c:pt>
                <c:pt idx="58">
                  <c:v>-3.7309827504396043E-2</c:v>
                </c:pt>
                <c:pt idx="59">
                  <c:v>-3.7301146252442192E-2</c:v>
                </c:pt>
                <c:pt idx="60">
                  <c:v>-3.7242857846466332E-2</c:v>
                </c:pt>
                <c:pt idx="61">
                  <c:v>-3.7089489061948283E-2</c:v>
                </c:pt>
                <c:pt idx="62">
                  <c:v>-3.7005983686011226E-2</c:v>
                </c:pt>
                <c:pt idx="63">
                  <c:v>-3.6755880951150253E-2</c:v>
                </c:pt>
                <c:pt idx="64">
                  <c:v>-3.6559105906862947E-2</c:v>
                </c:pt>
                <c:pt idx="65">
                  <c:v>-3.6447076417363236E-2</c:v>
                </c:pt>
                <c:pt idx="66">
                  <c:v>-3.6409457658896548E-2</c:v>
                </c:pt>
                <c:pt idx="67">
                  <c:v>-3.6084530800052375E-2</c:v>
                </c:pt>
                <c:pt idx="68">
                  <c:v>-3.4313555401466585E-2</c:v>
                </c:pt>
                <c:pt idx="69">
                  <c:v>-3.4313555401466585E-2</c:v>
                </c:pt>
                <c:pt idx="70">
                  <c:v>-3.4312315222616033E-2</c:v>
                </c:pt>
                <c:pt idx="71">
                  <c:v>-3.430611432836328E-2</c:v>
                </c:pt>
                <c:pt idx="72">
                  <c:v>-3.4304874149512735E-2</c:v>
                </c:pt>
                <c:pt idx="73">
                  <c:v>-3.4304874149512735E-2</c:v>
                </c:pt>
                <c:pt idx="74">
                  <c:v>-3.4304874149512735E-2</c:v>
                </c:pt>
                <c:pt idx="75">
                  <c:v>-3.4258160746142005E-2</c:v>
                </c:pt>
                <c:pt idx="76">
                  <c:v>-3.4241625028134666E-2</c:v>
                </c:pt>
                <c:pt idx="77">
                  <c:v>-3.423542413388192E-2</c:v>
                </c:pt>
                <c:pt idx="78">
                  <c:v>-3.4201525911966874E-2</c:v>
                </c:pt>
                <c:pt idx="79">
                  <c:v>-3.4031621409441486E-2</c:v>
                </c:pt>
                <c:pt idx="80">
                  <c:v>-3.4013845512583601E-2</c:v>
                </c:pt>
                <c:pt idx="81">
                  <c:v>-3.3991108900323516E-2</c:v>
                </c:pt>
                <c:pt idx="82">
                  <c:v>-3.3988628542622412E-2</c:v>
                </c:pt>
                <c:pt idx="83">
                  <c:v>-3.3982427648369659E-2</c:v>
                </c:pt>
                <c:pt idx="84">
                  <c:v>-3.3919178526991597E-2</c:v>
                </c:pt>
                <c:pt idx="85">
                  <c:v>-3.3896441914731512E-2</c:v>
                </c:pt>
                <c:pt idx="86">
                  <c:v>-3.389520173588096E-2</c:v>
                </c:pt>
                <c:pt idx="87">
                  <c:v>-3.3869984765919771E-2</c:v>
                </c:pt>
                <c:pt idx="88">
                  <c:v>-3.3846421367759311E-2</c:v>
                </c:pt>
                <c:pt idx="89">
                  <c:v>-3.3807149037491886E-2</c:v>
                </c:pt>
                <c:pt idx="90">
                  <c:v>-3.3795987427836939E-2</c:v>
                </c:pt>
                <c:pt idx="91">
                  <c:v>-3.3793093677185651E-2</c:v>
                </c:pt>
                <c:pt idx="92">
                  <c:v>-3.37794517098296E-2</c:v>
                </c:pt>
                <c:pt idx="93">
                  <c:v>-3.368519811718778E-2</c:v>
                </c:pt>
                <c:pt idx="94">
                  <c:v>-3.3684784724237596E-2</c:v>
                </c:pt>
                <c:pt idx="95">
                  <c:v>-3.3683544545387044E-2</c:v>
                </c:pt>
                <c:pt idx="96">
                  <c:v>-3.358681059504412E-2</c:v>
                </c:pt>
                <c:pt idx="97">
                  <c:v>-3.3576889164239718E-2</c:v>
                </c:pt>
                <c:pt idx="98">
                  <c:v>-3.3565314161634587E-2</c:v>
                </c:pt>
                <c:pt idx="99">
                  <c:v>-3.3519014151214041E-2</c:v>
                </c:pt>
                <c:pt idx="100">
                  <c:v>-3.3462379317038909E-2</c:v>
                </c:pt>
                <c:pt idx="101">
                  <c:v>-3.345865878048726E-2</c:v>
                </c:pt>
                <c:pt idx="102">
                  <c:v>-3.3434681989376623E-2</c:v>
                </c:pt>
                <c:pt idx="103">
                  <c:v>-3.3383834656504061E-2</c:v>
                </c:pt>
                <c:pt idx="104">
                  <c:v>-3.3374326618649842E-2</c:v>
                </c:pt>
                <c:pt idx="105">
                  <c:v>-3.3347869469838101E-2</c:v>
                </c:pt>
                <c:pt idx="106">
                  <c:v>-3.3287100706161143E-2</c:v>
                </c:pt>
                <c:pt idx="107">
                  <c:v>-3.3271805167004356E-2</c:v>
                </c:pt>
                <c:pt idx="108">
                  <c:v>-3.3271805167004356E-2</c:v>
                </c:pt>
                <c:pt idx="109">
                  <c:v>-3.3263537308000683E-2</c:v>
                </c:pt>
                <c:pt idx="110">
                  <c:v>-3.3261883736199954E-2</c:v>
                </c:pt>
                <c:pt idx="111">
                  <c:v>-3.3256923020797753E-2</c:v>
                </c:pt>
                <c:pt idx="112">
                  <c:v>-3.3255269448997017E-2</c:v>
                </c:pt>
                <c:pt idx="113">
                  <c:v>-3.3255269448997017E-2</c:v>
                </c:pt>
                <c:pt idx="114">
                  <c:v>-3.3245761411142799E-2</c:v>
                </c:pt>
                <c:pt idx="115">
                  <c:v>-3.3245761411142799E-2</c:v>
                </c:pt>
                <c:pt idx="116">
                  <c:v>-3.3241627481640966E-2</c:v>
                </c:pt>
                <c:pt idx="117">
                  <c:v>-3.3241627481640966E-2</c:v>
                </c:pt>
                <c:pt idx="118">
                  <c:v>-3.323790694508931E-2</c:v>
                </c:pt>
                <c:pt idx="119">
                  <c:v>-3.3162256035205749E-2</c:v>
                </c:pt>
                <c:pt idx="120">
                  <c:v>-3.3149854246700243E-2</c:v>
                </c:pt>
                <c:pt idx="121">
                  <c:v>-3.3127531027390342E-2</c:v>
                </c:pt>
                <c:pt idx="122">
                  <c:v>-3.310479441513025E-2</c:v>
                </c:pt>
                <c:pt idx="123">
                  <c:v>-3.3082884588770525E-2</c:v>
                </c:pt>
                <c:pt idx="124">
                  <c:v>-3.3082884588770525E-2</c:v>
                </c:pt>
                <c:pt idx="125">
                  <c:v>-3.3046506009154389E-2</c:v>
                </c:pt>
                <c:pt idx="126">
                  <c:v>-3.3046506009154389E-2</c:v>
                </c:pt>
                <c:pt idx="127">
                  <c:v>-3.3020048860342648E-2</c:v>
                </c:pt>
                <c:pt idx="128">
                  <c:v>-3.2969614920420269E-2</c:v>
                </c:pt>
                <c:pt idx="129">
                  <c:v>-3.2936956877355782E-2</c:v>
                </c:pt>
                <c:pt idx="130">
                  <c:v>-3.2881562222031202E-2</c:v>
                </c:pt>
                <c:pt idx="131">
                  <c:v>-3.2859239002721294E-2</c:v>
                </c:pt>
                <c:pt idx="132">
                  <c:v>-3.2857998823870749E-2</c:v>
                </c:pt>
                <c:pt idx="133">
                  <c:v>-3.279474970249268E-2</c:v>
                </c:pt>
                <c:pt idx="134">
                  <c:v>-3.2770772911382043E-2</c:v>
                </c:pt>
                <c:pt idx="135">
                  <c:v>-3.2632286273070597E-2</c:v>
                </c:pt>
                <c:pt idx="136">
                  <c:v>-3.2570690723493265E-2</c:v>
                </c:pt>
                <c:pt idx="137">
                  <c:v>-3.2570690723493265E-2</c:v>
                </c:pt>
                <c:pt idx="138">
                  <c:v>-3.2553328219585564E-2</c:v>
                </c:pt>
                <c:pt idx="139">
                  <c:v>-3.2547127325332811E-2</c:v>
                </c:pt>
                <c:pt idx="140">
                  <c:v>-3.250124070786245E-2</c:v>
                </c:pt>
                <c:pt idx="141">
                  <c:v>-3.24925594559086E-2</c:v>
                </c:pt>
                <c:pt idx="142">
                  <c:v>-3.2491319277058048E-2</c:v>
                </c:pt>
                <c:pt idx="143">
                  <c:v>-3.2444605873687318E-2</c:v>
                </c:pt>
                <c:pt idx="144">
                  <c:v>-3.2442125515986221E-2</c:v>
                </c:pt>
                <c:pt idx="145">
                  <c:v>-3.2414428188323935E-2</c:v>
                </c:pt>
                <c:pt idx="146">
                  <c:v>-3.2395825505565676E-2</c:v>
                </c:pt>
                <c:pt idx="147">
                  <c:v>-3.2394585326715131E-2</c:v>
                </c:pt>
                <c:pt idx="148">
                  <c:v>-3.2392931754914395E-2</c:v>
                </c:pt>
                <c:pt idx="149">
                  <c:v>-3.2392931754914395E-2</c:v>
                </c:pt>
                <c:pt idx="150">
                  <c:v>-3.2384663895910722E-2</c:v>
                </c:pt>
                <c:pt idx="151">
                  <c:v>-3.237680942985724E-2</c:v>
                </c:pt>
                <c:pt idx="152">
                  <c:v>-3.2273461192311385E-2</c:v>
                </c:pt>
                <c:pt idx="153">
                  <c:v>-3.2218066536986806E-2</c:v>
                </c:pt>
                <c:pt idx="154">
                  <c:v>-3.2201944211929651E-2</c:v>
                </c:pt>
                <c:pt idx="155">
                  <c:v>-3.2194089745876169E-2</c:v>
                </c:pt>
                <c:pt idx="156">
                  <c:v>-3.2110170976988928E-2</c:v>
                </c:pt>
                <c:pt idx="157">
                  <c:v>-3.2108930798138383E-2</c:v>
                </c:pt>
                <c:pt idx="158">
                  <c:v>-3.2106450440437279E-2</c:v>
                </c:pt>
                <c:pt idx="159">
                  <c:v>-3.2091981687180859E-2</c:v>
                </c:pt>
                <c:pt idx="160">
                  <c:v>-3.2063457573618205E-2</c:v>
                </c:pt>
                <c:pt idx="161">
                  <c:v>-3.2059737037066549E-2</c:v>
                </c:pt>
                <c:pt idx="162">
                  <c:v>-3.2015503991396924E-2</c:v>
                </c:pt>
                <c:pt idx="163">
                  <c:v>-3.2006822739443073E-2</c:v>
                </c:pt>
                <c:pt idx="164">
                  <c:v>-3.1997728094539039E-2</c:v>
                </c:pt>
                <c:pt idx="165">
                  <c:v>-3.1952668262969046E-2</c:v>
                </c:pt>
                <c:pt idx="166">
                  <c:v>-3.1952668262969046E-2</c:v>
                </c:pt>
                <c:pt idx="167">
                  <c:v>-3.1952668262969046E-2</c:v>
                </c:pt>
                <c:pt idx="168">
                  <c:v>-3.1952668262969046E-2</c:v>
                </c:pt>
                <c:pt idx="169">
                  <c:v>-3.1950187905267949E-2</c:v>
                </c:pt>
                <c:pt idx="170">
                  <c:v>-3.1917529862203455E-2</c:v>
                </c:pt>
                <c:pt idx="171">
                  <c:v>-3.1871643244733093E-2</c:v>
                </c:pt>
                <c:pt idx="172">
                  <c:v>-3.1870403065882541E-2</c:v>
                </c:pt>
                <c:pt idx="173">
                  <c:v>-3.1860895028028323E-2</c:v>
                </c:pt>
                <c:pt idx="174">
                  <c:v>-3.176457447063559E-2</c:v>
                </c:pt>
                <c:pt idx="175">
                  <c:v>-3.1755893218681733E-2</c:v>
                </c:pt>
                <c:pt idx="176">
                  <c:v>-3.1751345896229716E-2</c:v>
                </c:pt>
                <c:pt idx="177">
                  <c:v>-3.1737290535923481E-2</c:v>
                </c:pt>
                <c:pt idx="178">
                  <c:v>-3.1641796764431109E-2</c:v>
                </c:pt>
                <c:pt idx="179">
                  <c:v>-3.0169704468827933E-2</c:v>
                </c:pt>
                <c:pt idx="180">
                  <c:v>-3.0084132128139967E-2</c:v>
                </c:pt>
                <c:pt idx="181">
                  <c:v>-3.0065116052431527E-2</c:v>
                </c:pt>
                <c:pt idx="182">
                  <c:v>-3.0060155337029326E-2</c:v>
                </c:pt>
                <c:pt idx="183">
                  <c:v>-2.9864207078642385E-2</c:v>
                </c:pt>
                <c:pt idx="184">
                  <c:v>-2.9830722249677526E-2</c:v>
                </c:pt>
                <c:pt idx="185">
                  <c:v>-2.9800544564314135E-2</c:v>
                </c:pt>
                <c:pt idx="186">
                  <c:v>-2.9798064206613038E-2</c:v>
                </c:pt>
                <c:pt idx="187">
                  <c:v>-2.9523571287691244E-2</c:v>
                </c:pt>
                <c:pt idx="188">
                  <c:v>-2.9493806995278038E-2</c:v>
                </c:pt>
                <c:pt idx="189">
                  <c:v>-2.9493806995278038E-2</c:v>
                </c:pt>
                <c:pt idx="190">
                  <c:v>-2.9490706548151661E-2</c:v>
                </c:pt>
                <c:pt idx="191">
                  <c:v>-2.9471070383017946E-2</c:v>
                </c:pt>
                <c:pt idx="192">
                  <c:v>-2.9464456095815012E-2</c:v>
                </c:pt>
                <c:pt idx="193">
                  <c:v>-2.9415262334743186E-2</c:v>
                </c:pt>
                <c:pt idx="194">
                  <c:v>-2.9407821261639884E-2</c:v>
                </c:pt>
                <c:pt idx="195">
                  <c:v>-2.9376403397425942E-2</c:v>
                </c:pt>
                <c:pt idx="196">
                  <c:v>-2.9300752487542377E-2</c:v>
                </c:pt>
                <c:pt idx="197">
                  <c:v>-2.9267267658577518E-2</c:v>
                </c:pt>
                <c:pt idx="198">
                  <c:v>-2.9159785491529831E-2</c:v>
                </c:pt>
                <c:pt idx="199">
                  <c:v>-2.9151931025476342E-2</c:v>
                </c:pt>
                <c:pt idx="200">
                  <c:v>-2.9142422987622124E-2</c:v>
                </c:pt>
                <c:pt idx="201">
                  <c:v>-2.9135808700419191E-2</c:v>
                </c:pt>
                <c:pt idx="202">
                  <c:v>-2.9038661357126086E-2</c:v>
                </c:pt>
                <c:pt idx="203">
                  <c:v>-2.8927872046476927E-2</c:v>
                </c:pt>
                <c:pt idx="204">
                  <c:v>-2.8927872046476927E-2</c:v>
                </c:pt>
                <c:pt idx="205">
                  <c:v>-2.8927872046476927E-2</c:v>
                </c:pt>
                <c:pt idx="206">
                  <c:v>-2.8920844366323809E-2</c:v>
                </c:pt>
                <c:pt idx="207">
                  <c:v>-2.8920844366323809E-2</c:v>
                </c:pt>
                <c:pt idx="208">
                  <c:v>-2.8860075602646848E-2</c:v>
                </c:pt>
                <c:pt idx="209">
                  <c:v>-2.879413942709259E-2</c:v>
                </c:pt>
                <c:pt idx="210">
                  <c:v>-2.8692651457822557E-2</c:v>
                </c:pt>
                <c:pt idx="211">
                  <c:v>-2.8692444761347469E-2</c:v>
                </c:pt>
                <c:pt idx="212">
                  <c:v>-2.8573180895219548E-2</c:v>
                </c:pt>
                <c:pt idx="213">
                  <c:v>-2.8467145603497501E-2</c:v>
                </c:pt>
                <c:pt idx="214">
                  <c:v>-2.8382606745184991E-2</c:v>
                </c:pt>
                <c:pt idx="215">
                  <c:v>-2.8333826377063345E-2</c:v>
                </c:pt>
                <c:pt idx="216">
                  <c:v>-2.8202780811855201E-2</c:v>
                </c:pt>
                <c:pt idx="217">
                  <c:v>-2.8111007576914482E-2</c:v>
                </c:pt>
                <c:pt idx="218">
                  <c:v>-2.8003938802816972E-2</c:v>
                </c:pt>
                <c:pt idx="219">
                  <c:v>-2.7908031638374419E-2</c:v>
                </c:pt>
                <c:pt idx="220">
                  <c:v>-2.7787734289871042E-2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B2-4A73-A0CD-3A32B683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661720"/>
        <c:axId val="1"/>
      </c:scatterChart>
      <c:valAx>
        <c:axId val="460661720"/>
        <c:scaling>
          <c:orientation val="minMax"/>
          <c:max val="23000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1134020618559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6617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64948453608247"/>
          <c:y val="0.92024539877300615"/>
          <c:w val="0.86185567010309283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466725</xdr:colOff>
      <xdr:row>18</xdr:row>
      <xdr:rowOff>19050</xdr:rowOff>
    </xdr:to>
    <xdr:graphicFrame macro="">
      <xdr:nvGraphicFramePr>
        <xdr:cNvPr id="1040" name="Chart 1">
          <a:extLst>
            <a:ext uri="{FF2B5EF4-FFF2-40B4-BE49-F238E27FC236}">
              <a16:creationId xmlns:a16="http://schemas.microsoft.com/office/drawing/2014/main" id="{D519891A-79BA-71BB-515D-D414F134D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581026</xdr:colOff>
      <xdr:row>0</xdr:row>
      <xdr:rowOff>9525</xdr:rowOff>
    </xdr:from>
    <xdr:to>
      <xdr:col>27</xdr:col>
      <xdr:colOff>9526</xdr:colOff>
      <xdr:row>18</xdr:row>
      <xdr:rowOff>38100</xdr:rowOff>
    </xdr:to>
    <xdr:graphicFrame macro="">
      <xdr:nvGraphicFramePr>
        <xdr:cNvPr id="1041" name="Chart 3">
          <a:extLst>
            <a:ext uri="{FF2B5EF4-FFF2-40B4-BE49-F238E27FC236}">
              <a16:creationId xmlns:a16="http://schemas.microsoft.com/office/drawing/2014/main" id="{EE091D94-5D04-0241-B605-D93F3A6C8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6" TargetMode="External"/><Relationship Id="rId13" Type="http://schemas.openxmlformats.org/officeDocument/2006/relationships/hyperlink" Target="http://www.bav-astro.de/sfs/BAVM_link.php?BAVMnr=23" TargetMode="External"/><Relationship Id="rId18" Type="http://schemas.openxmlformats.org/officeDocument/2006/relationships/hyperlink" Target="http://www.bav-astro.de/sfs/BAVM_link.php?BAVMnr=28" TargetMode="External"/><Relationship Id="rId3" Type="http://schemas.openxmlformats.org/officeDocument/2006/relationships/hyperlink" Target="http://www.bav-astro.de/sfs/BAVM_link.php?BAVMnr=16" TargetMode="External"/><Relationship Id="rId21" Type="http://schemas.openxmlformats.org/officeDocument/2006/relationships/hyperlink" Target="http://www.bav-astro.de/sfs/BAVM_link.php?BAVMnr=29" TargetMode="External"/><Relationship Id="rId7" Type="http://schemas.openxmlformats.org/officeDocument/2006/relationships/hyperlink" Target="http://www.bav-astro.de/sfs/BAVM_link.php?BAVMnr=16" TargetMode="External"/><Relationship Id="rId12" Type="http://schemas.openxmlformats.org/officeDocument/2006/relationships/hyperlink" Target="http://www.bav-astro.de/sfs/BAVM_link.php?BAVMnr=23" TargetMode="External"/><Relationship Id="rId17" Type="http://schemas.openxmlformats.org/officeDocument/2006/relationships/hyperlink" Target="http://www.konkoly.hu/cgi-bin/IBVS?795" TargetMode="External"/><Relationship Id="rId2" Type="http://schemas.openxmlformats.org/officeDocument/2006/relationships/hyperlink" Target="http://www.bav-astro.de/sfs/BAVM_link.php?BAVMnr=16" TargetMode="External"/><Relationship Id="rId16" Type="http://schemas.openxmlformats.org/officeDocument/2006/relationships/hyperlink" Target="http://www.konkoly.hu/cgi-bin/IBVS?795" TargetMode="External"/><Relationship Id="rId20" Type="http://schemas.openxmlformats.org/officeDocument/2006/relationships/hyperlink" Target="http://www.bav-astro.de/sfs/BAVM_link.php?BAVMnr=2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16" TargetMode="External"/><Relationship Id="rId11" Type="http://schemas.openxmlformats.org/officeDocument/2006/relationships/hyperlink" Target="http://www.bav-astro.de/sfs/BAVM_link.php?BAVMnr=23" TargetMode="External"/><Relationship Id="rId5" Type="http://schemas.openxmlformats.org/officeDocument/2006/relationships/hyperlink" Target="http://www.bav-astro.de/sfs/BAVM_link.php?BAVMnr=16" TargetMode="External"/><Relationship Id="rId15" Type="http://schemas.openxmlformats.org/officeDocument/2006/relationships/hyperlink" Target="http://www.konkoly.hu/cgi-bin/IBVS?795" TargetMode="External"/><Relationship Id="rId10" Type="http://schemas.openxmlformats.org/officeDocument/2006/relationships/hyperlink" Target="http://www.konkoly.hu/cgi-bin/IBVS?154" TargetMode="External"/><Relationship Id="rId19" Type="http://schemas.openxmlformats.org/officeDocument/2006/relationships/hyperlink" Target="http://www.bav-astro.de/sfs/BAVM_link.php?BAVMnr=28" TargetMode="External"/><Relationship Id="rId4" Type="http://schemas.openxmlformats.org/officeDocument/2006/relationships/hyperlink" Target="http://www.bav-astro.de/sfs/BAVM_link.php?BAVMnr=16" TargetMode="External"/><Relationship Id="rId9" Type="http://schemas.openxmlformats.org/officeDocument/2006/relationships/hyperlink" Target="http://www.konkoly.hu/cgi-bin/IBVS?154" TargetMode="External"/><Relationship Id="rId14" Type="http://schemas.openxmlformats.org/officeDocument/2006/relationships/hyperlink" Target="http://www.konkoly.hu/cgi-bin/IBVS?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4"/>
  <sheetViews>
    <sheetView tabSelected="1" workbookViewId="0">
      <pane xSplit="14" ySplit="22" topLeftCell="O224" activePane="bottomRight" state="frozen"/>
      <selection pane="topRight" activeCell="O1" sqref="O1"/>
      <selection pane="bottomLeft" activeCell="A23" sqref="A23"/>
      <selection pane="bottomRight" activeCell="A224" sqref="A224"/>
    </sheetView>
  </sheetViews>
  <sheetFormatPr defaultColWidth="10.28515625" defaultRowHeight="12.75" x14ac:dyDescent="0.2"/>
  <cols>
    <col min="1" max="1" width="17.71093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36</v>
      </c>
    </row>
    <row r="2" spans="1:6" s="56" customFormat="1" ht="12.95" customHeight="1" x14ac:dyDescent="0.2">
      <c r="A2" s="56" t="s">
        <v>26</v>
      </c>
      <c r="B2" s="10" t="s">
        <v>37</v>
      </c>
    </row>
    <row r="3" spans="1:6" s="56" customFormat="1" ht="12.95" customHeight="1" x14ac:dyDescent="0.2"/>
    <row r="4" spans="1:6" s="56" customFormat="1" ht="12.95" customHeight="1" thickTop="1" thickBot="1" x14ac:dyDescent="0.25">
      <c r="A4" s="69" t="s">
        <v>2</v>
      </c>
      <c r="C4" s="70">
        <v>26411.523000000001</v>
      </c>
      <c r="D4" s="71">
        <v>1.3283333500000001</v>
      </c>
    </row>
    <row r="5" spans="1:6" s="56" customFormat="1" ht="12.95" customHeight="1" thickTop="1" x14ac:dyDescent="0.2">
      <c r="A5" s="11" t="s">
        <v>38</v>
      </c>
      <c r="B5" s="72"/>
      <c r="C5" s="12">
        <v>-9.5</v>
      </c>
      <c r="D5" s="72" t="s">
        <v>39</v>
      </c>
    </row>
    <row r="6" spans="1:6" s="56" customFormat="1" ht="12.95" customHeight="1" x14ac:dyDescent="0.2">
      <c r="A6" s="69" t="s">
        <v>3</v>
      </c>
    </row>
    <row r="7" spans="1:6" s="56" customFormat="1" ht="12.95" customHeight="1" x14ac:dyDescent="0.2">
      <c r="A7" s="56" t="s">
        <v>4</v>
      </c>
      <c r="C7" s="56">
        <f>+C4</f>
        <v>26411.523000000001</v>
      </c>
    </row>
    <row r="8" spans="1:6" s="56" customFormat="1" ht="12.95" customHeight="1" x14ac:dyDescent="0.2">
      <c r="A8" s="56" t="s">
        <v>5</v>
      </c>
      <c r="C8" s="56">
        <f>+D4</f>
        <v>1.3283333500000001</v>
      </c>
    </row>
    <row r="9" spans="1:6" s="56" customFormat="1" ht="12.95" customHeight="1" x14ac:dyDescent="0.2">
      <c r="A9" s="17" t="s">
        <v>44</v>
      </c>
      <c r="B9" s="19">
        <v>200</v>
      </c>
      <c r="C9" s="14" t="str">
        <f>"F"&amp;B9</f>
        <v>F200</v>
      </c>
      <c r="D9" s="5" t="str">
        <f>"G"&amp;B9</f>
        <v>G200</v>
      </c>
    </row>
    <row r="10" spans="1:6" s="56" customFormat="1" ht="12.95" customHeight="1" thickBot="1" x14ac:dyDescent="0.25">
      <c r="A10" s="72"/>
      <c r="B10" s="72"/>
      <c r="C10" s="73" t="s">
        <v>22</v>
      </c>
      <c r="D10" s="73" t="s">
        <v>23</v>
      </c>
      <c r="E10" s="72"/>
    </row>
    <row r="11" spans="1:6" s="56" customFormat="1" ht="12.95" customHeight="1" x14ac:dyDescent="0.2">
      <c r="A11" s="72" t="s">
        <v>18</v>
      </c>
      <c r="B11" s="72"/>
      <c r="C11" s="13">
        <f ca="1">INTERCEPT(INDIRECT($D$9):G989,INDIRECT($C$9):F989)</f>
        <v>-3.8240375035258935E-2</v>
      </c>
      <c r="D11" s="58"/>
      <c r="E11" s="72"/>
    </row>
    <row r="12" spans="1:6" s="56" customFormat="1" ht="12.95" customHeight="1" x14ac:dyDescent="0.2">
      <c r="A12" s="72" t="s">
        <v>19</v>
      </c>
      <c r="B12" s="72"/>
      <c r="C12" s="13">
        <f ca="1">SLOPE(INDIRECT($D$9):G989,INDIRECT($C$9):F989)</f>
        <v>4.1339295018342465E-7</v>
      </c>
      <c r="D12" s="58"/>
      <c r="E12" s="72"/>
    </row>
    <row r="13" spans="1:6" s="56" customFormat="1" ht="12.95" customHeight="1" x14ac:dyDescent="0.2">
      <c r="A13" s="72" t="s">
        <v>21</v>
      </c>
      <c r="B13" s="72"/>
      <c r="C13" s="58" t="s">
        <v>16</v>
      </c>
    </row>
    <row r="14" spans="1:6" s="56" customFormat="1" ht="12.95" customHeight="1" x14ac:dyDescent="0.2">
      <c r="A14" s="72"/>
      <c r="B14" s="72"/>
      <c r="C14" s="72"/>
    </row>
    <row r="15" spans="1:6" s="56" customFormat="1" ht="12.95" customHeight="1" x14ac:dyDescent="0.2">
      <c r="A15" s="15" t="s">
        <v>20</v>
      </c>
      <c r="B15" s="72"/>
      <c r="C15" s="16">
        <f ca="1">(C7+C11)+(C8+C12)*INT(MAX(F21:F3530))</f>
        <v>59998.403967015714</v>
      </c>
      <c r="E15" s="17" t="s">
        <v>48</v>
      </c>
      <c r="F15" s="12">
        <v>1</v>
      </c>
    </row>
    <row r="16" spans="1:6" s="56" customFormat="1" ht="12.95" customHeight="1" x14ac:dyDescent="0.2">
      <c r="A16" s="15" t="s">
        <v>6</v>
      </c>
      <c r="B16" s="72"/>
      <c r="C16" s="16">
        <f ca="1">+C8+C12</f>
        <v>1.3283337633929502</v>
      </c>
      <c r="E16" s="17" t="s">
        <v>40</v>
      </c>
      <c r="F16" s="13">
        <f ca="1">NOW()+15018.5+$C$5/24</f>
        <v>60324.775125578701</v>
      </c>
    </row>
    <row r="17" spans="1:17" s="56" customFormat="1" ht="12.95" customHeight="1" thickBot="1" x14ac:dyDescent="0.25">
      <c r="A17" s="17" t="s">
        <v>42</v>
      </c>
      <c r="B17" s="72"/>
      <c r="C17" s="72">
        <f>COUNT(C21:C2188)</f>
        <v>221</v>
      </c>
      <c r="E17" s="17" t="s">
        <v>49</v>
      </c>
      <c r="F17" s="13">
        <f ca="1">ROUND(2*(F16-$C$7)/$C$8,0)/2+F15</f>
        <v>25531.5</v>
      </c>
    </row>
    <row r="18" spans="1:17" s="56" customFormat="1" ht="12.95" customHeight="1" thickTop="1" thickBot="1" x14ac:dyDescent="0.25">
      <c r="A18" s="15" t="s">
        <v>7</v>
      </c>
      <c r="B18" s="72"/>
      <c r="C18" s="74">
        <f ca="1">+C15</f>
        <v>59998.403967015714</v>
      </c>
      <c r="D18" s="75">
        <f ca="1">+C16</f>
        <v>1.3283337633929502</v>
      </c>
      <c r="E18" s="17" t="s">
        <v>41</v>
      </c>
      <c r="F18" s="5">
        <f ca="1">ROUND(2*(F16-$C$15)/$C$16,0)/2+F15</f>
        <v>246.5</v>
      </c>
    </row>
    <row r="19" spans="1:17" s="56" customFormat="1" ht="12.95" customHeight="1" thickTop="1" x14ac:dyDescent="0.2">
      <c r="E19" s="17" t="s">
        <v>43</v>
      </c>
      <c r="F19" s="18">
        <f ca="1">+$C$15+$C$16*F18-15018.5-$C$5/24</f>
        <v>45307.734073025415</v>
      </c>
    </row>
    <row r="20" spans="1:17" s="56" customFormat="1" ht="12.95" customHeight="1" thickBot="1" x14ac:dyDescent="0.25">
      <c r="A20" s="73" t="s">
        <v>8</v>
      </c>
      <c r="B20" s="73" t="s">
        <v>9</v>
      </c>
      <c r="C20" s="73" t="s">
        <v>10</v>
      </c>
      <c r="D20" s="73" t="s">
        <v>15</v>
      </c>
      <c r="E20" s="73" t="s">
        <v>11</v>
      </c>
      <c r="F20" s="73" t="s">
        <v>12</v>
      </c>
      <c r="G20" s="73" t="s">
        <v>13</v>
      </c>
      <c r="H20" s="3" t="s">
        <v>74</v>
      </c>
      <c r="I20" s="3" t="s">
        <v>77</v>
      </c>
      <c r="J20" s="3" t="s">
        <v>71</v>
      </c>
      <c r="K20" s="3" t="s">
        <v>69</v>
      </c>
      <c r="L20" s="3" t="s">
        <v>27</v>
      </c>
      <c r="M20" s="3" t="s">
        <v>28</v>
      </c>
      <c r="N20" s="3" t="s">
        <v>29</v>
      </c>
      <c r="O20" s="3" t="s">
        <v>25</v>
      </c>
      <c r="P20" s="3" t="s">
        <v>24</v>
      </c>
      <c r="Q20" s="73" t="s">
        <v>17</v>
      </c>
    </row>
    <row r="21" spans="1:17" s="56" customFormat="1" ht="12.95" customHeight="1" x14ac:dyDescent="0.2">
      <c r="A21" s="39" t="s">
        <v>83</v>
      </c>
      <c r="B21" s="40" t="s">
        <v>33</v>
      </c>
      <c r="C21" s="63">
        <v>16172.778</v>
      </c>
      <c r="D21" s="63" t="s">
        <v>77</v>
      </c>
      <c r="E21" s="8">
        <f t="shared" ref="E21:E84" si="0">+(C21-C$7)/C$8</f>
        <v>-7707.9635168386012</v>
      </c>
      <c r="F21" s="56">
        <f t="shared" ref="F21:F84" si="1">ROUND(2*E21,0)/2</f>
        <v>-7708</v>
      </c>
      <c r="G21" s="56">
        <f t="shared" ref="G21:G50" si="2">+C21-(C$7+F21*C$8)</f>
        <v>4.8461799999131472E-2</v>
      </c>
      <c r="H21" s="57"/>
      <c r="I21" s="58">
        <f t="shared" ref="I21:I50" si="3">G21</f>
        <v>4.8461799999131472E-2</v>
      </c>
      <c r="J21" s="58"/>
      <c r="O21" s="56">
        <f t="shared" ref="O21:O84" ca="1" si="4">+C$11+C$12*F21</f>
        <v>-4.1426807895272769E-2</v>
      </c>
      <c r="Q21" s="59">
        <f t="shared" ref="Q21:Q84" si="5">+C21-15018.5</f>
        <v>1154.2780000000002</v>
      </c>
    </row>
    <row r="22" spans="1:17" s="56" customFormat="1" ht="12.95" customHeight="1" x14ac:dyDescent="0.2">
      <c r="A22" s="39" t="s">
        <v>83</v>
      </c>
      <c r="B22" s="40" t="s">
        <v>33</v>
      </c>
      <c r="C22" s="63">
        <v>16176.757</v>
      </c>
      <c r="D22" s="63" t="s">
        <v>77</v>
      </c>
      <c r="E22" s="8">
        <f t="shared" si="0"/>
        <v>-7704.9680338147054</v>
      </c>
      <c r="F22" s="56">
        <f t="shared" si="1"/>
        <v>-7705</v>
      </c>
      <c r="G22" s="56">
        <f t="shared" si="2"/>
        <v>4.2461749999347376E-2</v>
      </c>
      <c r="H22" s="57"/>
      <c r="I22" s="58">
        <f t="shared" si="3"/>
        <v>4.2461749999347376E-2</v>
      </c>
      <c r="J22" s="58"/>
      <c r="O22" s="56">
        <f t="shared" ca="1" si="4"/>
        <v>-4.1425567716422224E-2</v>
      </c>
      <c r="Q22" s="59">
        <f t="shared" si="5"/>
        <v>1158.2569999999996</v>
      </c>
    </row>
    <row r="23" spans="1:17" s="56" customFormat="1" ht="12.95" customHeight="1" x14ac:dyDescent="0.2">
      <c r="A23" s="39" t="s">
        <v>83</v>
      </c>
      <c r="B23" s="40" t="s">
        <v>33</v>
      </c>
      <c r="C23" s="63">
        <v>16180.71</v>
      </c>
      <c r="D23" s="63" t="s">
        <v>77</v>
      </c>
      <c r="E23" s="8">
        <f t="shared" si="0"/>
        <v>-7701.992124190815</v>
      </c>
      <c r="F23" s="56">
        <f t="shared" si="1"/>
        <v>-7702</v>
      </c>
      <c r="G23" s="56">
        <f t="shared" si="2"/>
        <v>1.0461699997904361E-2</v>
      </c>
      <c r="H23" s="57"/>
      <c r="I23" s="58">
        <f t="shared" si="3"/>
        <v>1.0461699997904361E-2</v>
      </c>
      <c r="J23" s="58"/>
      <c r="O23" s="56">
        <f t="shared" ca="1" si="4"/>
        <v>-4.1424327537571672E-2</v>
      </c>
      <c r="Q23" s="59">
        <f t="shared" si="5"/>
        <v>1162.2099999999991</v>
      </c>
    </row>
    <row r="24" spans="1:17" s="56" customFormat="1" ht="12.95" customHeight="1" x14ac:dyDescent="0.2">
      <c r="A24" s="39" t="s">
        <v>83</v>
      </c>
      <c r="B24" s="40" t="s">
        <v>33</v>
      </c>
      <c r="C24" s="63">
        <v>16224.635</v>
      </c>
      <c r="D24" s="63" t="s">
        <v>77</v>
      </c>
      <c r="E24" s="8">
        <f t="shared" si="0"/>
        <v>-7668.924370527925</v>
      </c>
      <c r="F24" s="56">
        <f t="shared" si="1"/>
        <v>-7669</v>
      </c>
      <c r="G24" s="56">
        <f t="shared" si="2"/>
        <v>0.10046114999931888</v>
      </c>
      <c r="H24" s="57"/>
      <c r="I24" s="58">
        <f t="shared" si="3"/>
        <v>0.10046114999931888</v>
      </c>
      <c r="J24" s="58"/>
      <c r="O24" s="56">
        <f t="shared" ca="1" si="4"/>
        <v>-4.141068557021562E-2</v>
      </c>
      <c r="Q24" s="59">
        <f t="shared" si="5"/>
        <v>1206.1350000000002</v>
      </c>
    </row>
    <row r="25" spans="1:17" s="56" customFormat="1" ht="12.95" customHeight="1" x14ac:dyDescent="0.2">
      <c r="A25" s="39" t="s">
        <v>83</v>
      </c>
      <c r="B25" s="40" t="s">
        <v>33</v>
      </c>
      <c r="C25" s="63">
        <v>16536.733</v>
      </c>
      <c r="D25" s="63" t="s">
        <v>77</v>
      </c>
      <c r="E25" s="8">
        <f t="shared" si="0"/>
        <v>-7433.9697938021354</v>
      </c>
      <c r="F25" s="56">
        <f t="shared" si="1"/>
        <v>-7434</v>
      </c>
      <c r="G25" s="56">
        <f t="shared" si="2"/>
        <v>4.0123899998434354E-2</v>
      </c>
      <c r="H25" s="57"/>
      <c r="I25" s="58">
        <f t="shared" si="3"/>
        <v>4.0123899998434354E-2</v>
      </c>
      <c r="J25" s="58"/>
      <c r="O25" s="56">
        <f t="shared" ca="1" si="4"/>
        <v>-4.1313538226922512E-2</v>
      </c>
      <c r="Q25" s="59">
        <f t="shared" si="5"/>
        <v>1518.2330000000002</v>
      </c>
    </row>
    <row r="26" spans="1:17" s="56" customFormat="1" ht="12.95" customHeight="1" x14ac:dyDescent="0.2">
      <c r="A26" s="39" t="s">
        <v>83</v>
      </c>
      <c r="B26" s="40" t="s">
        <v>33</v>
      </c>
      <c r="C26" s="63">
        <v>16900.731</v>
      </c>
      <c r="D26" s="63" t="s">
        <v>77</v>
      </c>
      <c r="E26" s="8">
        <f t="shared" si="0"/>
        <v>-7159.9436993733543</v>
      </c>
      <c r="F26" s="56">
        <f t="shared" si="1"/>
        <v>-7160</v>
      </c>
      <c r="G26" s="56">
        <f t="shared" si="2"/>
        <v>7.4785999997402541E-2</v>
      </c>
      <c r="H26" s="57"/>
      <c r="I26" s="58">
        <f t="shared" si="3"/>
        <v>7.4785999997402541E-2</v>
      </c>
      <c r="J26" s="58"/>
      <c r="O26" s="56">
        <f t="shared" ca="1" si="4"/>
        <v>-4.1200268558572256E-2</v>
      </c>
      <c r="Q26" s="59">
        <f t="shared" si="5"/>
        <v>1882.2309999999998</v>
      </c>
    </row>
    <row r="27" spans="1:17" s="56" customFormat="1" ht="12.95" customHeight="1" x14ac:dyDescent="0.2">
      <c r="A27" s="39" t="s">
        <v>83</v>
      </c>
      <c r="B27" s="40" t="s">
        <v>33</v>
      </c>
      <c r="C27" s="63">
        <v>17244.735000000001</v>
      </c>
      <c r="D27" s="63" t="s">
        <v>77</v>
      </c>
      <c r="E27" s="8">
        <f t="shared" si="0"/>
        <v>-6900.9695495486885</v>
      </c>
      <c r="F27" s="56">
        <f t="shared" si="1"/>
        <v>-6901</v>
      </c>
      <c r="G27" s="56">
        <f t="shared" si="2"/>
        <v>4.0448350002407096E-2</v>
      </c>
      <c r="H27" s="57"/>
      <c r="I27" s="58">
        <f t="shared" si="3"/>
        <v>4.0448350002407096E-2</v>
      </c>
      <c r="J27" s="58"/>
      <c r="O27" s="56">
        <f t="shared" ca="1" si="4"/>
        <v>-4.1093199784474746E-2</v>
      </c>
      <c r="Q27" s="59">
        <f t="shared" si="5"/>
        <v>2226.2350000000006</v>
      </c>
    </row>
    <row r="28" spans="1:17" s="56" customFormat="1" ht="12.95" customHeight="1" x14ac:dyDescent="0.2">
      <c r="A28" s="39" t="s">
        <v>83</v>
      </c>
      <c r="B28" s="40" t="s">
        <v>33</v>
      </c>
      <c r="C28" s="63">
        <v>18349.941999999999</v>
      </c>
      <c r="D28" s="63" t="s">
        <v>77</v>
      </c>
      <c r="E28" s="8">
        <f t="shared" si="0"/>
        <v>-6068.9442149442393</v>
      </c>
      <c r="F28" s="56">
        <f t="shared" si="1"/>
        <v>-6069</v>
      </c>
      <c r="G28" s="56">
        <f t="shared" si="2"/>
        <v>7.4101149999478366E-2</v>
      </c>
      <c r="H28" s="57"/>
      <c r="I28" s="58">
        <f t="shared" si="3"/>
        <v>7.4101149999478366E-2</v>
      </c>
      <c r="J28" s="58"/>
      <c r="O28" s="56">
        <f t="shared" ca="1" si="4"/>
        <v>-4.0749256849922137E-2</v>
      </c>
      <c r="Q28" s="59">
        <f t="shared" si="5"/>
        <v>3331.4419999999991</v>
      </c>
    </row>
    <row r="29" spans="1:17" s="56" customFormat="1" ht="12.95" customHeight="1" x14ac:dyDescent="0.2">
      <c r="A29" s="39" t="s">
        <v>83</v>
      </c>
      <c r="B29" s="40" t="s">
        <v>33</v>
      </c>
      <c r="C29" s="63">
        <v>19218.63</v>
      </c>
      <c r="D29" s="63" t="s">
        <v>77</v>
      </c>
      <c r="E29" s="8">
        <f t="shared" si="0"/>
        <v>-5414.9758417192488</v>
      </c>
      <c r="F29" s="56">
        <f t="shared" si="1"/>
        <v>-5415</v>
      </c>
      <c r="G29" s="56">
        <f t="shared" si="2"/>
        <v>3.2090249998873333E-2</v>
      </c>
      <c r="H29" s="57"/>
      <c r="I29" s="58">
        <f t="shared" si="3"/>
        <v>3.2090249998873333E-2</v>
      </c>
      <c r="J29" s="58"/>
      <c r="O29" s="56">
        <f t="shared" ca="1" si="4"/>
        <v>-4.0478897860502176E-2</v>
      </c>
      <c r="Q29" s="59">
        <f t="shared" si="5"/>
        <v>4200.130000000001</v>
      </c>
    </row>
    <row r="30" spans="1:17" s="56" customFormat="1" ht="12.95" customHeight="1" x14ac:dyDescent="0.2">
      <c r="A30" s="39" t="s">
        <v>83</v>
      </c>
      <c r="B30" s="40" t="s">
        <v>33</v>
      </c>
      <c r="C30" s="63">
        <v>19226.627</v>
      </c>
      <c r="D30" s="63" t="s">
        <v>77</v>
      </c>
      <c r="E30" s="8">
        <f t="shared" si="0"/>
        <v>-5408.9555155714488</v>
      </c>
      <c r="F30" s="56">
        <f t="shared" si="1"/>
        <v>-5409</v>
      </c>
      <c r="G30" s="56">
        <f t="shared" si="2"/>
        <v>5.9090149999974528E-2</v>
      </c>
      <c r="H30" s="57"/>
      <c r="I30" s="58">
        <f t="shared" si="3"/>
        <v>5.9090149999974528E-2</v>
      </c>
      <c r="J30" s="58"/>
      <c r="O30" s="56">
        <f t="shared" ca="1" si="4"/>
        <v>-4.0476417502801079E-2</v>
      </c>
      <c r="Q30" s="59">
        <f t="shared" si="5"/>
        <v>4208.1270000000004</v>
      </c>
    </row>
    <row r="31" spans="1:17" s="56" customFormat="1" ht="12.95" customHeight="1" x14ac:dyDescent="0.2">
      <c r="A31" s="39" t="s">
        <v>83</v>
      </c>
      <c r="B31" s="40" t="s">
        <v>33</v>
      </c>
      <c r="C31" s="63">
        <v>19902.710999999999</v>
      </c>
      <c r="D31" s="63" t="s">
        <v>77</v>
      </c>
      <c r="E31" s="8">
        <f t="shared" si="0"/>
        <v>-4899.9838782938041</v>
      </c>
      <c r="F31" s="56">
        <f t="shared" si="1"/>
        <v>-4900</v>
      </c>
      <c r="G31" s="56">
        <f t="shared" si="2"/>
        <v>2.1414999999251449E-2</v>
      </c>
      <c r="H31" s="57"/>
      <c r="I31" s="58">
        <f t="shared" si="3"/>
        <v>2.1414999999251449E-2</v>
      </c>
      <c r="J31" s="58"/>
      <c r="O31" s="56">
        <f t="shared" ca="1" si="4"/>
        <v>-4.0266000491157715E-2</v>
      </c>
      <c r="Q31" s="59">
        <f t="shared" si="5"/>
        <v>4884.2109999999993</v>
      </c>
    </row>
    <row r="32" spans="1:17" s="56" customFormat="1" ht="12.95" customHeight="1" x14ac:dyDescent="0.2">
      <c r="A32" s="39" t="s">
        <v>83</v>
      </c>
      <c r="B32" s="40" t="s">
        <v>33</v>
      </c>
      <c r="C32" s="63">
        <v>20121.925999999999</v>
      </c>
      <c r="D32" s="63" t="s">
        <v>77</v>
      </c>
      <c r="E32" s="8">
        <f t="shared" si="0"/>
        <v>-4734.9537674409821</v>
      </c>
      <c r="F32" s="56">
        <f t="shared" si="1"/>
        <v>-4735</v>
      </c>
      <c r="G32" s="56">
        <f t="shared" si="2"/>
        <v>6.1412249997374602E-2</v>
      </c>
      <c r="H32" s="57"/>
      <c r="I32" s="58">
        <f t="shared" si="3"/>
        <v>6.1412249997374602E-2</v>
      </c>
      <c r="J32" s="58"/>
      <c r="O32" s="56">
        <f t="shared" ca="1" si="4"/>
        <v>-4.0197790654377452E-2</v>
      </c>
      <c r="Q32" s="59">
        <f t="shared" si="5"/>
        <v>5103.4259999999995</v>
      </c>
    </row>
    <row r="33" spans="1:17" s="56" customFormat="1" ht="12.95" customHeight="1" x14ac:dyDescent="0.2">
      <c r="A33" s="39" t="s">
        <v>83</v>
      </c>
      <c r="B33" s="40" t="s">
        <v>33</v>
      </c>
      <c r="C33" s="63">
        <v>20755.522000000001</v>
      </c>
      <c r="D33" s="63" t="s">
        <v>77</v>
      </c>
      <c r="E33" s="8">
        <f t="shared" si="0"/>
        <v>-4257.9680770643909</v>
      </c>
      <c r="F33" s="56">
        <f t="shared" si="1"/>
        <v>-4258</v>
      </c>
      <c r="G33" s="56">
        <f t="shared" si="2"/>
        <v>4.2404299998452188E-2</v>
      </c>
      <c r="H33" s="57"/>
      <c r="I33" s="58">
        <f t="shared" si="3"/>
        <v>4.2404299998452188E-2</v>
      </c>
      <c r="J33" s="58"/>
      <c r="O33" s="56">
        <f t="shared" ca="1" si="4"/>
        <v>-4.0000602217139955E-2</v>
      </c>
      <c r="Q33" s="59">
        <f t="shared" si="5"/>
        <v>5737.0220000000008</v>
      </c>
    </row>
    <row r="34" spans="1:17" s="56" customFormat="1" ht="12.95" customHeight="1" x14ac:dyDescent="0.2">
      <c r="A34" s="39" t="s">
        <v>83</v>
      </c>
      <c r="B34" s="40" t="s">
        <v>33</v>
      </c>
      <c r="C34" s="63">
        <v>20990.678</v>
      </c>
      <c r="D34" s="63" t="s">
        <v>77</v>
      </c>
      <c r="E34" s="8">
        <f t="shared" si="0"/>
        <v>-4080.9372135390568</v>
      </c>
      <c r="F34" s="56">
        <f t="shared" si="1"/>
        <v>-4081</v>
      </c>
      <c r="G34" s="56">
        <f t="shared" si="2"/>
        <v>8.3401349998894148E-2</v>
      </c>
      <c r="H34" s="57"/>
      <c r="I34" s="58">
        <f t="shared" si="3"/>
        <v>8.3401349998894148E-2</v>
      </c>
      <c r="J34" s="58"/>
      <c r="O34" s="56">
        <f t="shared" ca="1" si="4"/>
        <v>-3.9927431664957491E-2</v>
      </c>
      <c r="Q34" s="59">
        <f t="shared" si="5"/>
        <v>5972.1779999999999</v>
      </c>
    </row>
    <row r="35" spans="1:17" s="56" customFormat="1" ht="12.95" customHeight="1" x14ac:dyDescent="0.2">
      <c r="A35" s="39" t="s">
        <v>83</v>
      </c>
      <c r="B35" s="40" t="s">
        <v>33</v>
      </c>
      <c r="C35" s="63">
        <v>21165.912</v>
      </c>
      <c r="D35" s="63" t="s">
        <v>77</v>
      </c>
      <c r="E35" s="8">
        <f t="shared" si="0"/>
        <v>-3949.0170144414433</v>
      </c>
      <c r="F35" s="56">
        <f t="shared" si="1"/>
        <v>-3949</v>
      </c>
      <c r="G35" s="56">
        <f t="shared" si="2"/>
        <v>-2.2600849999435013E-2</v>
      </c>
      <c r="H35" s="57"/>
      <c r="I35" s="58">
        <f t="shared" si="3"/>
        <v>-2.2600849999435013E-2</v>
      </c>
      <c r="J35" s="58"/>
      <c r="O35" s="56">
        <f t="shared" ca="1" si="4"/>
        <v>-3.987286379553328E-2</v>
      </c>
      <c r="Q35" s="59">
        <f t="shared" si="5"/>
        <v>6147.4120000000003</v>
      </c>
    </row>
    <row r="36" spans="1:17" s="56" customFormat="1" ht="12.95" customHeight="1" x14ac:dyDescent="0.2">
      <c r="A36" s="39" t="s">
        <v>83</v>
      </c>
      <c r="B36" s="40" t="s">
        <v>33</v>
      </c>
      <c r="C36" s="63">
        <v>21169.928</v>
      </c>
      <c r="D36" s="63" t="s">
        <v>77</v>
      </c>
      <c r="E36" s="8">
        <f t="shared" si="0"/>
        <v>-3945.9936769636934</v>
      </c>
      <c r="F36" s="56">
        <f t="shared" si="1"/>
        <v>-3946</v>
      </c>
      <c r="G36" s="56">
        <f t="shared" si="2"/>
        <v>8.3990999992238358E-3</v>
      </c>
      <c r="H36" s="57"/>
      <c r="I36" s="58">
        <f t="shared" si="3"/>
        <v>8.3990999992238358E-3</v>
      </c>
      <c r="J36" s="58"/>
      <c r="O36" s="56">
        <f t="shared" ca="1" si="4"/>
        <v>-3.9871623616682728E-2</v>
      </c>
      <c r="Q36" s="59">
        <f t="shared" si="5"/>
        <v>6151.4279999999999</v>
      </c>
    </row>
    <row r="37" spans="1:17" s="56" customFormat="1" ht="12.95" customHeight="1" x14ac:dyDescent="0.2">
      <c r="A37" s="39" t="s">
        <v>83</v>
      </c>
      <c r="B37" s="40" t="s">
        <v>33</v>
      </c>
      <c r="C37" s="63">
        <v>21322.671999999999</v>
      </c>
      <c r="D37" s="63" t="s">
        <v>77</v>
      </c>
      <c r="E37" s="8">
        <f t="shared" si="0"/>
        <v>-3831.0044688707108</v>
      </c>
      <c r="F37" s="56">
        <f t="shared" si="1"/>
        <v>-3831</v>
      </c>
      <c r="G37" s="56">
        <f t="shared" si="2"/>
        <v>-5.9361500025261194E-3</v>
      </c>
      <c r="H37" s="57"/>
      <c r="I37" s="58">
        <f t="shared" si="3"/>
        <v>-5.9361500025261194E-3</v>
      </c>
      <c r="J37" s="58"/>
      <c r="O37" s="56">
        <f t="shared" ca="1" si="4"/>
        <v>-3.9824083427411637E-2</v>
      </c>
      <c r="Q37" s="59">
        <f t="shared" si="5"/>
        <v>6304.1719999999987</v>
      </c>
    </row>
    <row r="38" spans="1:17" s="56" customFormat="1" ht="12.95" customHeight="1" x14ac:dyDescent="0.2">
      <c r="A38" s="39" t="s">
        <v>83</v>
      </c>
      <c r="B38" s="40" t="s">
        <v>33</v>
      </c>
      <c r="C38" s="63">
        <v>21783.667000000001</v>
      </c>
      <c r="D38" s="63" t="s">
        <v>77</v>
      </c>
      <c r="E38" s="8">
        <f t="shared" si="0"/>
        <v>-3483.9567944296509</v>
      </c>
      <c r="F38" s="56">
        <f t="shared" si="1"/>
        <v>-3484</v>
      </c>
      <c r="G38" s="56">
        <f t="shared" si="2"/>
        <v>5.7391400001506554E-2</v>
      </c>
      <c r="H38" s="57"/>
      <c r="I38" s="58">
        <f t="shared" si="3"/>
        <v>5.7391400001506554E-2</v>
      </c>
      <c r="J38" s="58"/>
      <c r="O38" s="56">
        <f t="shared" ca="1" si="4"/>
        <v>-3.9680636073697984E-2</v>
      </c>
      <c r="Q38" s="59">
        <f t="shared" si="5"/>
        <v>6765.1670000000013</v>
      </c>
    </row>
    <row r="39" spans="1:17" s="56" customFormat="1" ht="12.95" customHeight="1" x14ac:dyDescent="0.2">
      <c r="A39" s="39" t="s">
        <v>83</v>
      </c>
      <c r="B39" s="40" t="s">
        <v>33</v>
      </c>
      <c r="C39" s="63">
        <v>22050.602999999999</v>
      </c>
      <c r="D39" s="63" t="s">
        <v>77</v>
      </c>
      <c r="E39" s="8">
        <f t="shared" si="0"/>
        <v>-3283.0012135131606</v>
      </c>
      <c r="F39" s="56">
        <f t="shared" si="1"/>
        <v>-3283</v>
      </c>
      <c r="G39" s="56">
        <f t="shared" si="2"/>
        <v>-1.6119500032800715E-3</v>
      </c>
      <c r="H39" s="57"/>
      <c r="I39" s="58">
        <f t="shared" si="3"/>
        <v>-1.6119500032800715E-3</v>
      </c>
      <c r="J39" s="58"/>
      <c r="O39" s="56">
        <f t="shared" ca="1" si="4"/>
        <v>-3.9597544090711118E-2</v>
      </c>
      <c r="Q39" s="59">
        <f t="shared" si="5"/>
        <v>7032.1029999999992</v>
      </c>
    </row>
    <row r="40" spans="1:17" s="56" customFormat="1" ht="12.95" customHeight="1" x14ac:dyDescent="0.2">
      <c r="A40" s="39" t="s">
        <v>83</v>
      </c>
      <c r="B40" s="40" t="s">
        <v>33</v>
      </c>
      <c r="C40" s="63">
        <v>22811.706999999999</v>
      </c>
      <c r="D40" s="63" t="s">
        <v>77</v>
      </c>
      <c r="E40" s="8">
        <f t="shared" si="0"/>
        <v>-2710.0245582180123</v>
      </c>
      <c r="F40" s="56">
        <f t="shared" si="1"/>
        <v>-2710</v>
      </c>
      <c r="G40" s="56">
        <f t="shared" si="2"/>
        <v>-3.2621500002278481E-2</v>
      </c>
      <c r="H40" s="57"/>
      <c r="I40" s="58">
        <f t="shared" si="3"/>
        <v>-3.2621500002278481E-2</v>
      </c>
      <c r="J40" s="58"/>
      <c r="O40" s="56">
        <f t="shared" ca="1" si="4"/>
        <v>-3.9360669930256012E-2</v>
      </c>
      <c r="Q40" s="59">
        <f t="shared" si="5"/>
        <v>7793.2069999999985</v>
      </c>
    </row>
    <row r="41" spans="1:17" s="56" customFormat="1" ht="12.95" customHeight="1" x14ac:dyDescent="0.2">
      <c r="A41" s="39" t="s">
        <v>83</v>
      </c>
      <c r="B41" s="40" t="s">
        <v>33</v>
      </c>
      <c r="C41" s="63">
        <v>22855.633999999998</v>
      </c>
      <c r="D41" s="63" t="s">
        <v>77</v>
      </c>
      <c r="E41" s="8">
        <f t="shared" si="0"/>
        <v>-2676.9552989089693</v>
      </c>
      <c r="F41" s="56">
        <f t="shared" si="1"/>
        <v>-2677</v>
      </c>
      <c r="G41" s="56">
        <f t="shared" si="2"/>
        <v>5.93779499977245E-2</v>
      </c>
      <c r="H41" s="57"/>
      <c r="I41" s="58">
        <f t="shared" si="3"/>
        <v>5.93779499977245E-2</v>
      </c>
      <c r="J41" s="58"/>
      <c r="O41" s="56">
        <f t="shared" ca="1" si="4"/>
        <v>-3.9347027962899961E-2</v>
      </c>
      <c r="Q41" s="59">
        <f t="shared" si="5"/>
        <v>7837.1339999999982</v>
      </c>
    </row>
    <row r="42" spans="1:17" s="56" customFormat="1" ht="12.95" customHeight="1" x14ac:dyDescent="0.2">
      <c r="A42" s="39" t="s">
        <v>83</v>
      </c>
      <c r="B42" s="40" t="s">
        <v>33</v>
      </c>
      <c r="C42" s="63">
        <v>22973.823</v>
      </c>
      <c r="D42" s="63" t="s">
        <v>77</v>
      </c>
      <c r="E42" s="8">
        <f t="shared" si="0"/>
        <v>-2587.979892246175</v>
      </c>
      <c r="F42" s="56">
        <f t="shared" si="1"/>
        <v>-2588</v>
      </c>
      <c r="G42" s="56">
        <f t="shared" si="2"/>
        <v>2.6709800000389805E-2</v>
      </c>
      <c r="H42" s="57"/>
      <c r="I42" s="58">
        <f t="shared" si="3"/>
        <v>2.6709800000389805E-2</v>
      </c>
      <c r="J42" s="58"/>
      <c r="O42" s="56">
        <f t="shared" ca="1" si="4"/>
        <v>-3.931023599033364E-2</v>
      </c>
      <c r="Q42" s="59">
        <f t="shared" si="5"/>
        <v>7955.3230000000003</v>
      </c>
    </row>
    <row r="43" spans="1:17" s="56" customFormat="1" ht="12.95" customHeight="1" x14ac:dyDescent="0.2">
      <c r="A43" s="39" t="s">
        <v>83</v>
      </c>
      <c r="B43" s="40" t="s">
        <v>33</v>
      </c>
      <c r="C43" s="63">
        <v>24535.861000000001</v>
      </c>
      <c r="D43" s="63" t="s">
        <v>77</v>
      </c>
      <c r="E43" s="8">
        <f t="shared" si="0"/>
        <v>-1412.0416384938314</v>
      </c>
      <c r="F43" s="56">
        <f t="shared" si="1"/>
        <v>-1412</v>
      </c>
      <c r="G43" s="56">
        <f t="shared" si="2"/>
        <v>-5.5309800001850817E-2</v>
      </c>
      <c r="H43" s="57"/>
      <c r="I43" s="58">
        <f t="shared" si="3"/>
        <v>-5.5309800001850817E-2</v>
      </c>
      <c r="J43" s="58"/>
      <c r="O43" s="56">
        <f t="shared" ca="1" si="4"/>
        <v>-3.882408588091793E-2</v>
      </c>
      <c r="Q43" s="59">
        <f t="shared" si="5"/>
        <v>9517.3610000000008</v>
      </c>
    </row>
    <row r="44" spans="1:17" s="56" customFormat="1" ht="12.95" customHeight="1" x14ac:dyDescent="0.2">
      <c r="A44" s="39" t="s">
        <v>83</v>
      </c>
      <c r="B44" s="40" t="s">
        <v>33</v>
      </c>
      <c r="C44" s="63">
        <v>24620.814999999999</v>
      </c>
      <c r="D44" s="63" t="s">
        <v>77</v>
      </c>
      <c r="E44" s="8">
        <f t="shared" si="0"/>
        <v>-1348.0863067994208</v>
      </c>
      <c r="F44" s="56">
        <f t="shared" si="1"/>
        <v>-1348</v>
      </c>
      <c r="G44" s="56">
        <f t="shared" si="2"/>
        <v>-0.11464420000265818</v>
      </c>
      <c r="H44" s="57"/>
      <c r="I44" s="58">
        <f t="shared" si="3"/>
        <v>-0.11464420000265818</v>
      </c>
      <c r="J44" s="58"/>
      <c r="O44" s="56">
        <f t="shared" ca="1" si="4"/>
        <v>-3.8797628732106189E-2</v>
      </c>
      <c r="Q44" s="59">
        <f t="shared" si="5"/>
        <v>9602.3149999999987</v>
      </c>
    </row>
    <row r="45" spans="1:17" s="56" customFormat="1" ht="12.95" customHeight="1" x14ac:dyDescent="0.2">
      <c r="A45" s="39" t="s">
        <v>83</v>
      </c>
      <c r="B45" s="40" t="s">
        <v>33</v>
      </c>
      <c r="C45" s="63">
        <v>24939.739000000001</v>
      </c>
      <c r="D45" s="63" t="s">
        <v>77</v>
      </c>
      <c r="E45" s="8">
        <f t="shared" si="0"/>
        <v>-1107.9929597491471</v>
      </c>
      <c r="F45" s="56">
        <f t="shared" si="1"/>
        <v>-1108</v>
      </c>
      <c r="G45" s="56">
        <f t="shared" si="2"/>
        <v>9.3517999994219281E-3</v>
      </c>
      <c r="H45" s="57"/>
      <c r="I45" s="58">
        <f t="shared" si="3"/>
        <v>9.3517999994219281E-3</v>
      </c>
      <c r="J45" s="58"/>
      <c r="O45" s="56">
        <f t="shared" ca="1" si="4"/>
        <v>-3.8698414424062168E-2</v>
      </c>
      <c r="Q45" s="59">
        <f t="shared" si="5"/>
        <v>9921.2390000000014</v>
      </c>
    </row>
    <row r="46" spans="1:17" s="56" customFormat="1" ht="12.95" customHeight="1" x14ac:dyDescent="0.2">
      <c r="A46" s="39" t="s">
        <v>83</v>
      </c>
      <c r="B46" s="40" t="s">
        <v>33</v>
      </c>
      <c r="C46" s="63">
        <v>24943.717000000001</v>
      </c>
      <c r="D46" s="63" t="s">
        <v>77</v>
      </c>
      <c r="E46" s="8">
        <f t="shared" si="0"/>
        <v>-1104.9982295483287</v>
      </c>
      <c r="F46" s="56">
        <f t="shared" si="1"/>
        <v>-1105</v>
      </c>
      <c r="G46" s="56">
        <f t="shared" si="2"/>
        <v>2.3517500012530945E-3</v>
      </c>
      <c r="H46" s="57"/>
      <c r="I46" s="58">
        <f t="shared" si="3"/>
        <v>2.3517500012530945E-3</v>
      </c>
      <c r="J46" s="58"/>
      <c r="O46" s="56">
        <f t="shared" ca="1" si="4"/>
        <v>-3.8697174245211616E-2</v>
      </c>
      <c r="Q46" s="59">
        <f t="shared" si="5"/>
        <v>9925.2170000000006</v>
      </c>
    </row>
    <row r="47" spans="1:17" s="56" customFormat="1" ht="12.95" customHeight="1" x14ac:dyDescent="0.2">
      <c r="A47" s="39" t="s">
        <v>83</v>
      </c>
      <c r="B47" s="40" t="s">
        <v>33</v>
      </c>
      <c r="C47" s="63">
        <v>24963.665000000001</v>
      </c>
      <c r="D47" s="63" t="s">
        <v>77</v>
      </c>
      <c r="E47" s="8">
        <f t="shared" si="0"/>
        <v>-1089.9809148057602</v>
      </c>
      <c r="F47" s="56">
        <f t="shared" si="1"/>
        <v>-1090</v>
      </c>
      <c r="G47" s="56">
        <f t="shared" si="2"/>
        <v>2.5351500000397209E-2</v>
      </c>
      <c r="H47" s="57"/>
      <c r="I47" s="58">
        <f t="shared" si="3"/>
        <v>2.5351500000397209E-2</v>
      </c>
      <c r="J47" s="58"/>
      <c r="O47" s="56">
        <f t="shared" ca="1" si="4"/>
        <v>-3.869097335095887E-2</v>
      </c>
      <c r="Q47" s="59">
        <f t="shared" si="5"/>
        <v>9945.1650000000009</v>
      </c>
    </row>
    <row r="48" spans="1:17" s="56" customFormat="1" ht="12.95" customHeight="1" x14ac:dyDescent="0.2">
      <c r="A48" s="39" t="s">
        <v>83</v>
      </c>
      <c r="B48" s="40" t="s">
        <v>33</v>
      </c>
      <c r="C48" s="63">
        <v>25231.906999999999</v>
      </c>
      <c r="D48" s="63" t="s">
        <v>77</v>
      </c>
      <c r="E48" s="8">
        <f t="shared" si="0"/>
        <v>-888.04214695053895</v>
      </c>
      <c r="F48" s="56">
        <f t="shared" si="1"/>
        <v>-888</v>
      </c>
      <c r="G48" s="56">
        <f t="shared" si="2"/>
        <v>-5.5985200000577606E-2</v>
      </c>
      <c r="H48" s="57"/>
      <c r="I48" s="58">
        <f t="shared" si="3"/>
        <v>-5.5985200000577606E-2</v>
      </c>
      <c r="J48" s="58"/>
      <c r="O48" s="56">
        <f t="shared" ca="1" si="4"/>
        <v>-3.8607467975021813E-2</v>
      </c>
      <c r="Q48" s="59">
        <f t="shared" si="5"/>
        <v>10213.406999999999</v>
      </c>
    </row>
    <row r="49" spans="1:17" s="56" customFormat="1" ht="12.95" customHeight="1" x14ac:dyDescent="0.2">
      <c r="A49" s="39" t="s">
        <v>83</v>
      </c>
      <c r="B49" s="40" t="s">
        <v>33</v>
      </c>
      <c r="C49" s="63">
        <v>25627.787</v>
      </c>
      <c r="D49" s="63" t="s">
        <v>77</v>
      </c>
      <c r="E49" s="8">
        <f t="shared" si="0"/>
        <v>-590.01454717673141</v>
      </c>
      <c r="F49" s="56">
        <f t="shared" si="1"/>
        <v>-590</v>
      </c>
      <c r="G49" s="56">
        <f t="shared" si="2"/>
        <v>-1.9323500000609783E-2</v>
      </c>
      <c r="H49" s="57"/>
      <c r="I49" s="58">
        <f t="shared" si="3"/>
        <v>-1.9323500000609783E-2</v>
      </c>
      <c r="J49" s="58"/>
      <c r="O49" s="56">
        <f t="shared" ca="1" si="4"/>
        <v>-3.8484276875867154E-2</v>
      </c>
      <c r="Q49" s="59">
        <f t="shared" si="5"/>
        <v>10609.287</v>
      </c>
    </row>
    <row r="50" spans="1:17" s="56" customFormat="1" ht="12.95" customHeight="1" x14ac:dyDescent="0.2">
      <c r="A50" s="39" t="s">
        <v>83</v>
      </c>
      <c r="B50" s="40" t="s">
        <v>33</v>
      </c>
      <c r="C50" s="63">
        <v>26372.886999999999</v>
      </c>
      <c r="D50" s="63" t="s">
        <v>77</v>
      </c>
      <c r="E50" s="8">
        <f t="shared" si="0"/>
        <v>-29.086072407955609</v>
      </c>
      <c r="F50" s="56">
        <f t="shared" si="1"/>
        <v>-29</v>
      </c>
      <c r="G50" s="56">
        <f t="shared" si="2"/>
        <v>-0.11433285000384785</v>
      </c>
      <c r="H50" s="57"/>
      <c r="I50" s="58">
        <f t="shared" si="3"/>
        <v>-0.11433285000384785</v>
      </c>
      <c r="J50" s="58"/>
      <c r="O50" s="56">
        <f t="shared" ca="1" si="4"/>
        <v>-3.8252363430814257E-2</v>
      </c>
      <c r="Q50" s="59">
        <f t="shared" si="5"/>
        <v>11354.386999999999</v>
      </c>
    </row>
    <row r="51" spans="1:17" s="56" customFormat="1" ht="12.95" customHeight="1" x14ac:dyDescent="0.2">
      <c r="A51" s="56" t="s">
        <v>14</v>
      </c>
      <c r="C51" s="68">
        <v>26411.523000000001</v>
      </c>
      <c r="D51" s="68" t="s">
        <v>16</v>
      </c>
      <c r="E51" s="56">
        <f t="shared" si="0"/>
        <v>0</v>
      </c>
      <c r="F51" s="56">
        <f t="shared" si="1"/>
        <v>0</v>
      </c>
      <c r="H51" s="5">
        <v>0</v>
      </c>
      <c r="O51" s="56">
        <f t="shared" ca="1" si="4"/>
        <v>-3.8240375035258935E-2</v>
      </c>
      <c r="Q51" s="59">
        <f t="shared" si="5"/>
        <v>11393.023000000001</v>
      </c>
    </row>
    <row r="52" spans="1:17" s="56" customFormat="1" ht="12.95" customHeight="1" x14ac:dyDescent="0.2">
      <c r="A52" s="39" t="s">
        <v>172</v>
      </c>
      <c r="B52" s="40" t="s">
        <v>33</v>
      </c>
      <c r="C52" s="63">
        <v>26411.528999999999</v>
      </c>
      <c r="D52" s="63" t="s">
        <v>77</v>
      </c>
      <c r="E52" s="8">
        <f t="shared" si="0"/>
        <v>4.5169384609551376E-3</v>
      </c>
      <c r="F52" s="56">
        <f t="shared" si="1"/>
        <v>0</v>
      </c>
      <c r="G52" s="56">
        <f t="shared" ref="G52:G83" si="6">+C52-(C$7+F52*C$8)</f>
        <v>5.9999999975843821E-3</v>
      </c>
      <c r="H52" s="57"/>
      <c r="I52" s="58">
        <f t="shared" ref="I52:I83" si="7">G52</f>
        <v>5.9999999975843821E-3</v>
      </c>
      <c r="J52" s="58"/>
      <c r="O52" s="56">
        <f t="shared" ca="1" si="4"/>
        <v>-3.8240375035258935E-2</v>
      </c>
      <c r="Q52" s="59">
        <f t="shared" si="5"/>
        <v>11393.028999999999</v>
      </c>
    </row>
    <row r="53" spans="1:17" s="56" customFormat="1" ht="12.95" customHeight="1" x14ac:dyDescent="0.2">
      <c r="A53" s="39" t="s">
        <v>83</v>
      </c>
      <c r="B53" s="40" t="s">
        <v>33</v>
      </c>
      <c r="C53" s="63">
        <v>26412.806</v>
      </c>
      <c r="D53" s="63" t="s">
        <v>77</v>
      </c>
      <c r="E53" s="8">
        <f t="shared" si="0"/>
        <v>0.96587200795602024</v>
      </c>
      <c r="F53" s="56">
        <f t="shared" si="1"/>
        <v>1</v>
      </c>
      <c r="G53" s="56">
        <f t="shared" si="6"/>
        <v>-4.5333350000873907E-2</v>
      </c>
      <c r="H53" s="57"/>
      <c r="I53" s="58">
        <f t="shared" si="7"/>
        <v>-4.5333350000873907E-2</v>
      </c>
      <c r="J53" s="58"/>
      <c r="O53" s="56">
        <f t="shared" ca="1" si="4"/>
        <v>-3.8239961642308751E-2</v>
      </c>
      <c r="Q53" s="59">
        <f t="shared" si="5"/>
        <v>11394.306</v>
      </c>
    </row>
    <row r="54" spans="1:17" s="56" customFormat="1" ht="12.95" customHeight="1" x14ac:dyDescent="0.2">
      <c r="A54" s="39" t="s">
        <v>83</v>
      </c>
      <c r="B54" s="40" t="s">
        <v>33</v>
      </c>
      <c r="C54" s="63">
        <v>26428.748</v>
      </c>
      <c r="D54" s="63" t="s">
        <v>77</v>
      </c>
      <c r="E54" s="8">
        <f t="shared" si="0"/>
        <v>12.967377503544983</v>
      </c>
      <c r="F54" s="56">
        <f t="shared" si="1"/>
        <v>13</v>
      </c>
      <c r="G54" s="56">
        <f t="shared" si="6"/>
        <v>-4.3333550001989352E-2</v>
      </c>
      <c r="H54" s="57"/>
      <c r="I54" s="58">
        <f t="shared" si="7"/>
        <v>-4.3333550001989352E-2</v>
      </c>
      <c r="J54" s="58"/>
      <c r="O54" s="56">
        <f t="shared" ca="1" si="4"/>
        <v>-3.823500092690655E-2</v>
      </c>
      <c r="Q54" s="59">
        <f t="shared" si="5"/>
        <v>11410.248</v>
      </c>
    </row>
    <row r="55" spans="1:17" s="56" customFormat="1" ht="12.95" customHeight="1" x14ac:dyDescent="0.2">
      <c r="A55" s="39" t="s">
        <v>83</v>
      </c>
      <c r="B55" s="40" t="s">
        <v>33</v>
      </c>
      <c r="C55" s="63">
        <v>26436.752</v>
      </c>
      <c r="D55" s="63" t="s">
        <v>77</v>
      </c>
      <c r="E55" s="8">
        <f t="shared" si="0"/>
        <v>18.992973412885672</v>
      </c>
      <c r="F55" s="56">
        <f t="shared" si="1"/>
        <v>19</v>
      </c>
      <c r="G55" s="56">
        <f t="shared" si="6"/>
        <v>-9.3336499994620681E-3</v>
      </c>
      <c r="H55" s="57"/>
      <c r="I55" s="58">
        <f t="shared" si="7"/>
        <v>-9.3336499994620681E-3</v>
      </c>
      <c r="J55" s="58"/>
      <c r="O55" s="56">
        <f t="shared" ca="1" si="4"/>
        <v>-3.8232520569205453E-2</v>
      </c>
      <c r="Q55" s="59">
        <f t="shared" si="5"/>
        <v>11418.252</v>
      </c>
    </row>
    <row r="56" spans="1:17" s="56" customFormat="1" ht="12.95" customHeight="1" x14ac:dyDescent="0.2">
      <c r="A56" s="39" t="s">
        <v>83</v>
      </c>
      <c r="B56" s="40" t="s">
        <v>33</v>
      </c>
      <c r="C56" s="63">
        <v>26452.706999999999</v>
      </c>
      <c r="D56" s="63" t="s">
        <v>77</v>
      </c>
      <c r="E56" s="8">
        <f t="shared" si="0"/>
        <v>31.004265608476565</v>
      </c>
      <c r="F56" s="56">
        <f t="shared" si="1"/>
        <v>31</v>
      </c>
      <c r="G56" s="56">
        <f t="shared" si="6"/>
        <v>5.6661499984329566E-3</v>
      </c>
      <c r="H56" s="57"/>
      <c r="I56" s="58">
        <f t="shared" si="7"/>
        <v>5.6661499984329566E-3</v>
      </c>
      <c r="J56" s="58"/>
      <c r="O56" s="56">
        <f t="shared" ca="1" si="4"/>
        <v>-3.8227559853803252E-2</v>
      </c>
      <c r="Q56" s="59">
        <f t="shared" si="5"/>
        <v>11434.206999999999</v>
      </c>
    </row>
    <row r="57" spans="1:17" s="56" customFormat="1" ht="12.95" customHeight="1" x14ac:dyDescent="0.2">
      <c r="A57" s="39" t="s">
        <v>83</v>
      </c>
      <c r="B57" s="40" t="s">
        <v>33</v>
      </c>
      <c r="C57" s="63">
        <v>26711.763999999999</v>
      </c>
      <c r="D57" s="63" t="s">
        <v>77</v>
      </c>
      <c r="E57" s="8">
        <f t="shared" si="0"/>
        <v>226.02835350027021</v>
      </c>
      <c r="F57" s="56">
        <f t="shared" si="1"/>
        <v>226</v>
      </c>
      <c r="G57" s="56">
        <f t="shared" si="6"/>
        <v>3.7662899998395005E-2</v>
      </c>
      <c r="H57" s="57"/>
      <c r="I57" s="58">
        <f t="shared" si="7"/>
        <v>3.7662899998395005E-2</v>
      </c>
      <c r="J57" s="58"/>
      <c r="O57" s="56">
        <f t="shared" ca="1" si="4"/>
        <v>-3.8146948228517483E-2</v>
      </c>
      <c r="Q57" s="59">
        <f t="shared" si="5"/>
        <v>11693.263999999999</v>
      </c>
    </row>
    <row r="58" spans="1:17" s="56" customFormat="1" ht="12.95" customHeight="1" x14ac:dyDescent="0.2">
      <c r="A58" s="39" t="s">
        <v>172</v>
      </c>
      <c r="B58" s="40" t="s">
        <v>33</v>
      </c>
      <c r="C58" s="63">
        <v>26751.538</v>
      </c>
      <c r="D58" s="63" t="s">
        <v>77</v>
      </c>
      <c r="E58" s="8">
        <f t="shared" si="0"/>
        <v>255.97113856999781</v>
      </c>
      <c r="F58" s="56">
        <f t="shared" si="1"/>
        <v>256</v>
      </c>
      <c r="G58" s="56">
        <f t="shared" si="6"/>
        <v>-3.8337599999067606E-2</v>
      </c>
      <c r="H58" s="57"/>
      <c r="I58" s="58">
        <f t="shared" si="7"/>
        <v>-3.8337599999067606E-2</v>
      </c>
      <c r="J58" s="58"/>
      <c r="O58" s="56">
        <f t="shared" ca="1" si="4"/>
        <v>-3.8134546440011977E-2</v>
      </c>
      <c r="Q58" s="59">
        <f t="shared" si="5"/>
        <v>11733.038</v>
      </c>
    </row>
    <row r="59" spans="1:17" s="56" customFormat="1" ht="12.95" customHeight="1" x14ac:dyDescent="0.2">
      <c r="A59" s="39" t="s">
        <v>172</v>
      </c>
      <c r="B59" s="40" t="s">
        <v>33</v>
      </c>
      <c r="C59" s="63">
        <v>26767.564999999999</v>
      </c>
      <c r="D59" s="63" t="s">
        <v>77</v>
      </c>
      <c r="E59" s="8">
        <f t="shared" si="0"/>
        <v>268.0366340271421</v>
      </c>
      <c r="F59" s="56">
        <f t="shared" si="1"/>
        <v>268</v>
      </c>
      <c r="G59" s="56">
        <f t="shared" si="6"/>
        <v>4.8662199998943834E-2</v>
      </c>
      <c r="H59" s="57"/>
      <c r="I59" s="58">
        <f t="shared" si="7"/>
        <v>4.8662199998943834E-2</v>
      </c>
      <c r="J59" s="58"/>
      <c r="O59" s="56">
        <f t="shared" ca="1" si="4"/>
        <v>-3.8129585724609776E-2</v>
      </c>
      <c r="Q59" s="59">
        <f t="shared" si="5"/>
        <v>11749.064999999999</v>
      </c>
    </row>
    <row r="60" spans="1:17" s="56" customFormat="1" ht="12.95" customHeight="1" x14ac:dyDescent="0.2">
      <c r="A60" s="39" t="s">
        <v>172</v>
      </c>
      <c r="B60" s="40" t="s">
        <v>33</v>
      </c>
      <c r="C60" s="63">
        <v>26892.431</v>
      </c>
      <c r="D60" s="63" t="s">
        <v>77</v>
      </c>
      <c r="E60" s="8">
        <f t="shared" si="0"/>
        <v>362.03864037592626</v>
      </c>
      <c r="F60" s="56">
        <f t="shared" si="1"/>
        <v>362</v>
      </c>
      <c r="G60" s="56">
        <f t="shared" si="6"/>
        <v>5.1327299999684328E-2</v>
      </c>
      <c r="H60" s="57"/>
      <c r="I60" s="58">
        <f t="shared" si="7"/>
        <v>5.1327299999684328E-2</v>
      </c>
      <c r="J60" s="58"/>
      <c r="O60" s="56">
        <f t="shared" ca="1" si="4"/>
        <v>-3.8090726787292535E-2</v>
      </c>
      <c r="Q60" s="59">
        <f t="shared" si="5"/>
        <v>11873.931</v>
      </c>
    </row>
    <row r="61" spans="1:17" s="56" customFormat="1" ht="12.95" customHeight="1" x14ac:dyDescent="0.2">
      <c r="A61" s="39" t="s">
        <v>172</v>
      </c>
      <c r="B61" s="40" t="s">
        <v>33</v>
      </c>
      <c r="C61" s="63">
        <v>27147.370999999999</v>
      </c>
      <c r="D61" s="63" t="s">
        <v>77</v>
      </c>
      <c r="E61" s="8">
        <f t="shared" si="0"/>
        <v>553.96335565917855</v>
      </c>
      <c r="F61" s="56">
        <f t="shared" si="1"/>
        <v>554</v>
      </c>
      <c r="G61" s="56">
        <f t="shared" si="6"/>
        <v>-4.8675900001398986E-2</v>
      </c>
      <c r="H61" s="57"/>
      <c r="I61" s="58">
        <f t="shared" si="7"/>
        <v>-4.8675900001398986E-2</v>
      </c>
      <c r="J61" s="58"/>
      <c r="O61" s="56">
        <f t="shared" ca="1" si="4"/>
        <v>-3.8011355340857318E-2</v>
      </c>
      <c r="Q61" s="59">
        <f t="shared" si="5"/>
        <v>12128.870999999999</v>
      </c>
    </row>
    <row r="62" spans="1:17" s="56" customFormat="1" ht="12.95" customHeight="1" x14ac:dyDescent="0.2">
      <c r="A62" s="39" t="s">
        <v>172</v>
      </c>
      <c r="B62" s="40" t="s">
        <v>33</v>
      </c>
      <c r="C62" s="63">
        <v>27212.457999999999</v>
      </c>
      <c r="D62" s="63" t="s">
        <v>77</v>
      </c>
      <c r="E62" s="8">
        <f t="shared" si="0"/>
        <v>602.96235128026979</v>
      </c>
      <c r="F62" s="56">
        <f t="shared" si="1"/>
        <v>603</v>
      </c>
      <c r="G62" s="56">
        <f t="shared" si="6"/>
        <v>-5.0010050003038486E-2</v>
      </c>
      <c r="H62" s="57"/>
      <c r="I62" s="58">
        <f t="shared" si="7"/>
        <v>-5.0010050003038486E-2</v>
      </c>
      <c r="J62" s="58"/>
      <c r="O62" s="56">
        <f t="shared" ca="1" si="4"/>
        <v>-3.799109908629833E-2</v>
      </c>
      <c r="Q62" s="59">
        <f t="shared" si="5"/>
        <v>12193.957999999999</v>
      </c>
    </row>
    <row r="63" spans="1:17" s="56" customFormat="1" ht="12.95" customHeight="1" x14ac:dyDescent="0.2">
      <c r="A63" s="39" t="s">
        <v>172</v>
      </c>
      <c r="B63" s="40" t="s">
        <v>33</v>
      </c>
      <c r="C63" s="63">
        <v>27459.576000000001</v>
      </c>
      <c r="D63" s="63" t="s">
        <v>77</v>
      </c>
      <c r="E63" s="8">
        <f t="shared" si="0"/>
        <v>788.99848445422219</v>
      </c>
      <c r="F63" s="56">
        <f t="shared" si="1"/>
        <v>789</v>
      </c>
      <c r="G63" s="56">
        <f t="shared" si="6"/>
        <v>-2.0131499986746348E-3</v>
      </c>
      <c r="H63" s="57"/>
      <c r="I63" s="58">
        <f t="shared" si="7"/>
        <v>-2.0131499986746348E-3</v>
      </c>
      <c r="J63" s="58"/>
      <c r="O63" s="56">
        <f t="shared" ca="1" si="4"/>
        <v>-3.791420799756421E-2</v>
      </c>
      <c r="Q63" s="59">
        <f t="shared" si="5"/>
        <v>12441.076000000001</v>
      </c>
    </row>
    <row r="64" spans="1:17" s="56" customFormat="1" ht="12.95" customHeight="1" x14ac:dyDescent="0.2">
      <c r="A64" s="39" t="s">
        <v>83</v>
      </c>
      <c r="B64" s="40" t="s">
        <v>33</v>
      </c>
      <c r="C64" s="63">
        <v>27532.687000000002</v>
      </c>
      <c r="D64" s="63" t="s">
        <v>77</v>
      </c>
      <c r="E64" s="8">
        <f t="shared" si="0"/>
        <v>844.03813244619698</v>
      </c>
      <c r="F64" s="56">
        <f t="shared" si="1"/>
        <v>844</v>
      </c>
      <c r="G64" s="56">
        <f t="shared" si="6"/>
        <v>5.0652599999011727E-2</v>
      </c>
      <c r="H64" s="57"/>
      <c r="I64" s="58">
        <f t="shared" si="7"/>
        <v>5.0652599999011727E-2</v>
      </c>
      <c r="J64" s="58"/>
      <c r="O64" s="56">
        <f t="shared" ca="1" si="4"/>
        <v>-3.7891471385304125E-2</v>
      </c>
      <c r="Q64" s="59">
        <f t="shared" si="5"/>
        <v>12514.187000000002</v>
      </c>
    </row>
    <row r="65" spans="1:17" s="56" customFormat="1" ht="12.95" customHeight="1" x14ac:dyDescent="0.2">
      <c r="A65" s="39" t="s">
        <v>172</v>
      </c>
      <c r="B65" s="40" t="s">
        <v>33</v>
      </c>
      <c r="C65" s="63">
        <v>27568.486000000001</v>
      </c>
      <c r="D65" s="63" t="s">
        <v>77</v>
      </c>
      <c r="E65" s="8">
        <f t="shared" si="0"/>
        <v>870.98844578433545</v>
      </c>
      <c r="F65" s="56">
        <f t="shared" si="1"/>
        <v>871</v>
      </c>
      <c r="G65" s="56">
        <f t="shared" si="6"/>
        <v>-1.5347849999670871E-2</v>
      </c>
      <c r="H65" s="57"/>
      <c r="I65" s="58">
        <f t="shared" si="7"/>
        <v>-1.5347849999670871E-2</v>
      </c>
      <c r="J65" s="58"/>
      <c r="O65" s="56">
        <f t="shared" ca="1" si="4"/>
        <v>-3.7880309775649171E-2</v>
      </c>
      <c r="Q65" s="59">
        <f t="shared" si="5"/>
        <v>12549.986000000001</v>
      </c>
    </row>
    <row r="66" spans="1:17" s="56" customFormat="1" ht="12.95" customHeight="1" x14ac:dyDescent="0.2">
      <c r="A66" s="39" t="s">
        <v>83</v>
      </c>
      <c r="B66" s="40" t="s">
        <v>33</v>
      </c>
      <c r="C66" s="63">
        <v>27840.85</v>
      </c>
      <c r="D66" s="63" t="s">
        <v>77</v>
      </c>
      <c r="E66" s="8">
        <f t="shared" si="0"/>
        <v>1076.0303503634818</v>
      </c>
      <c r="F66" s="56">
        <f t="shared" si="1"/>
        <v>1076</v>
      </c>
      <c r="G66" s="56">
        <f t="shared" si="6"/>
        <v>4.0315399997780332E-2</v>
      </c>
      <c r="H66" s="57"/>
      <c r="I66" s="58">
        <f t="shared" si="7"/>
        <v>4.0315399997780332E-2</v>
      </c>
      <c r="J66" s="58"/>
      <c r="O66" s="56">
        <f t="shared" ca="1" si="4"/>
        <v>-3.7795564220861569E-2</v>
      </c>
      <c r="Q66" s="59">
        <f t="shared" si="5"/>
        <v>12822.349999999999</v>
      </c>
    </row>
    <row r="67" spans="1:17" s="56" customFormat="1" ht="12.95" customHeight="1" x14ac:dyDescent="0.2">
      <c r="A67" s="39" t="s">
        <v>172</v>
      </c>
      <c r="B67" s="40" t="s">
        <v>33</v>
      </c>
      <c r="C67" s="63">
        <v>28211.392</v>
      </c>
      <c r="D67" s="63" t="s">
        <v>77</v>
      </c>
      <c r="E67" s="8">
        <f t="shared" si="0"/>
        <v>1354.9829190089963</v>
      </c>
      <c r="F67" s="56">
        <f t="shared" si="1"/>
        <v>1355</v>
      </c>
      <c r="G67" s="56">
        <f t="shared" si="6"/>
        <v>-2.2689249999530148E-2</v>
      </c>
      <c r="H67" s="57"/>
      <c r="I67" s="58">
        <f t="shared" si="7"/>
        <v>-2.2689249999530148E-2</v>
      </c>
      <c r="J67" s="58"/>
      <c r="O67" s="56">
        <f t="shared" ca="1" si="4"/>
        <v>-3.7680227587760393E-2</v>
      </c>
      <c r="Q67" s="59">
        <f t="shared" si="5"/>
        <v>13192.892</v>
      </c>
    </row>
    <row r="68" spans="1:17" s="56" customFormat="1" ht="12.95" customHeight="1" x14ac:dyDescent="0.2">
      <c r="A68" s="39" t="s">
        <v>172</v>
      </c>
      <c r="B68" s="40" t="s">
        <v>33</v>
      </c>
      <c r="C68" s="63">
        <v>28247.326000000001</v>
      </c>
      <c r="D68" s="63" t="s">
        <v>77</v>
      </c>
      <c r="E68" s="8">
        <f t="shared" si="0"/>
        <v>1382.0348634625486</v>
      </c>
      <c r="F68" s="56">
        <f t="shared" si="1"/>
        <v>1382</v>
      </c>
      <c r="G68" s="56">
        <f t="shared" si="6"/>
        <v>4.6310300000186544E-2</v>
      </c>
      <c r="H68" s="57"/>
      <c r="I68" s="58">
        <f t="shared" si="7"/>
        <v>4.6310300000186544E-2</v>
      </c>
      <c r="J68" s="58"/>
      <c r="O68" s="56">
        <f t="shared" ca="1" si="4"/>
        <v>-3.7669065978105438E-2</v>
      </c>
      <c r="Q68" s="59">
        <f t="shared" si="5"/>
        <v>13228.826000000001</v>
      </c>
    </row>
    <row r="69" spans="1:17" s="56" customFormat="1" ht="12.95" customHeight="1" x14ac:dyDescent="0.2">
      <c r="A69" s="39" t="s">
        <v>172</v>
      </c>
      <c r="B69" s="40" t="s">
        <v>33</v>
      </c>
      <c r="C69" s="63">
        <v>28304.451000000001</v>
      </c>
      <c r="D69" s="63" t="s">
        <v>77</v>
      </c>
      <c r="E69" s="8">
        <f t="shared" si="0"/>
        <v>1425.0398817435396</v>
      </c>
      <c r="F69" s="56">
        <f t="shared" si="1"/>
        <v>1425</v>
      </c>
      <c r="G69" s="56">
        <f t="shared" si="6"/>
        <v>5.2976250000938307E-2</v>
      </c>
      <c r="H69" s="57"/>
      <c r="I69" s="58">
        <f t="shared" si="7"/>
        <v>5.2976250000938307E-2</v>
      </c>
      <c r="J69" s="58"/>
      <c r="O69" s="56">
        <f t="shared" ca="1" si="4"/>
        <v>-3.7651290081247554E-2</v>
      </c>
      <c r="Q69" s="59">
        <f t="shared" si="5"/>
        <v>13285.951000000001</v>
      </c>
    </row>
    <row r="70" spans="1:17" s="56" customFormat="1" ht="12.95" customHeight="1" x14ac:dyDescent="0.2">
      <c r="A70" s="39" t="s">
        <v>172</v>
      </c>
      <c r="B70" s="40" t="s">
        <v>33</v>
      </c>
      <c r="C70" s="63">
        <v>28397.466</v>
      </c>
      <c r="D70" s="63" t="s">
        <v>77</v>
      </c>
      <c r="E70" s="8">
        <f t="shared" si="0"/>
        <v>1495.0637202626879</v>
      </c>
      <c r="F70" s="56">
        <f t="shared" si="1"/>
        <v>1495</v>
      </c>
      <c r="G70" s="56">
        <f t="shared" si="6"/>
        <v>8.4641749999718741E-2</v>
      </c>
      <c r="H70" s="57"/>
      <c r="I70" s="58">
        <f t="shared" si="7"/>
        <v>8.4641749999718741E-2</v>
      </c>
      <c r="J70" s="58"/>
      <c r="O70" s="56">
        <f t="shared" ca="1" si="4"/>
        <v>-3.7622352574734716E-2</v>
      </c>
      <c r="Q70" s="59">
        <f t="shared" si="5"/>
        <v>13378.966</v>
      </c>
    </row>
    <row r="71" spans="1:17" s="56" customFormat="1" ht="12.95" customHeight="1" x14ac:dyDescent="0.2">
      <c r="A71" s="39" t="s">
        <v>83</v>
      </c>
      <c r="B71" s="40" t="s">
        <v>33</v>
      </c>
      <c r="C71" s="63">
        <v>28616.597000000002</v>
      </c>
      <c r="D71" s="63" t="s">
        <v>77</v>
      </c>
      <c r="E71" s="8">
        <f t="shared" si="0"/>
        <v>1660.0305939770317</v>
      </c>
      <c r="F71" s="56">
        <f t="shared" si="1"/>
        <v>1660</v>
      </c>
      <c r="G71" s="56">
        <f t="shared" si="6"/>
        <v>4.0638999998918734E-2</v>
      </c>
      <c r="H71" s="57"/>
      <c r="I71" s="58">
        <f t="shared" si="7"/>
        <v>4.0638999998918734E-2</v>
      </c>
      <c r="J71" s="58"/>
      <c r="O71" s="56">
        <f t="shared" ca="1" si="4"/>
        <v>-3.7554142737954453E-2</v>
      </c>
      <c r="Q71" s="59">
        <f t="shared" si="5"/>
        <v>13598.097000000002</v>
      </c>
    </row>
    <row r="72" spans="1:17" s="56" customFormat="1" ht="12.95" customHeight="1" x14ac:dyDescent="0.2">
      <c r="A72" s="39" t="s">
        <v>172</v>
      </c>
      <c r="B72" s="40" t="s">
        <v>33</v>
      </c>
      <c r="C72" s="63">
        <v>28636.481</v>
      </c>
      <c r="D72" s="63" t="s">
        <v>77</v>
      </c>
      <c r="E72" s="8">
        <f t="shared" si="0"/>
        <v>1674.9997280426624</v>
      </c>
      <c r="F72" s="56">
        <f t="shared" si="1"/>
        <v>1675</v>
      </c>
      <c r="G72" s="56">
        <f t="shared" si="6"/>
        <v>-3.6125000042375177E-4</v>
      </c>
      <c r="H72" s="57"/>
      <c r="I72" s="58">
        <f t="shared" si="7"/>
        <v>-3.6125000042375177E-4</v>
      </c>
      <c r="J72" s="58"/>
      <c r="O72" s="56">
        <f t="shared" ca="1" si="4"/>
        <v>-3.75479418437017E-2</v>
      </c>
      <c r="Q72" s="59">
        <f t="shared" si="5"/>
        <v>13617.981</v>
      </c>
    </row>
    <row r="73" spans="1:17" s="56" customFormat="1" ht="12.95" customHeight="1" x14ac:dyDescent="0.2">
      <c r="A73" s="39" t="s">
        <v>172</v>
      </c>
      <c r="B73" s="40" t="s">
        <v>33</v>
      </c>
      <c r="C73" s="63">
        <v>28656.414000000001</v>
      </c>
      <c r="D73" s="63" t="s">
        <v>77</v>
      </c>
      <c r="E73" s="8">
        <f t="shared" si="0"/>
        <v>1690.0057504390743</v>
      </c>
      <c r="F73" s="56">
        <f t="shared" si="1"/>
        <v>1690</v>
      </c>
      <c r="G73" s="56">
        <f t="shared" si="6"/>
        <v>7.6384999993024394E-3</v>
      </c>
      <c r="H73" s="57"/>
      <c r="I73" s="58">
        <f t="shared" si="7"/>
        <v>7.6384999993024394E-3</v>
      </c>
      <c r="J73" s="58"/>
      <c r="O73" s="56">
        <f t="shared" ca="1" si="4"/>
        <v>-3.7541740949448947E-2</v>
      </c>
      <c r="Q73" s="59">
        <f t="shared" si="5"/>
        <v>13637.914000000001</v>
      </c>
    </row>
    <row r="74" spans="1:17" s="56" customFormat="1" ht="12.95" customHeight="1" x14ac:dyDescent="0.2">
      <c r="A74" s="39" t="s">
        <v>172</v>
      </c>
      <c r="B74" s="40" t="s">
        <v>33</v>
      </c>
      <c r="C74" s="63">
        <v>28879.580999999998</v>
      </c>
      <c r="D74" s="63" t="s">
        <v>77</v>
      </c>
      <c r="E74" s="8">
        <f t="shared" si="0"/>
        <v>1858.0110180927077</v>
      </c>
      <c r="F74" s="56">
        <f t="shared" si="1"/>
        <v>1858</v>
      </c>
      <c r="G74" s="56">
        <f t="shared" si="6"/>
        <v>1.463569999759784E-2</v>
      </c>
      <c r="H74" s="57"/>
      <c r="I74" s="58">
        <f t="shared" si="7"/>
        <v>1.463569999759784E-2</v>
      </c>
      <c r="J74" s="58"/>
      <c r="O74" s="56">
        <f t="shared" ca="1" si="4"/>
        <v>-3.7472290933818132E-2</v>
      </c>
      <c r="Q74" s="59">
        <f t="shared" si="5"/>
        <v>13861.080999999998</v>
      </c>
    </row>
    <row r="75" spans="1:17" s="56" customFormat="1" ht="12.95" customHeight="1" x14ac:dyDescent="0.2">
      <c r="A75" s="39" t="s">
        <v>172</v>
      </c>
      <c r="B75" s="40" t="s">
        <v>33</v>
      </c>
      <c r="C75" s="63">
        <v>28992.41</v>
      </c>
      <c r="D75" s="63" t="s">
        <v>77</v>
      </c>
      <c r="E75" s="8">
        <f t="shared" si="0"/>
        <v>1942.9512930620906</v>
      </c>
      <c r="F75" s="56">
        <f t="shared" si="1"/>
        <v>1943</v>
      </c>
      <c r="G75" s="56">
        <f t="shared" si="6"/>
        <v>-6.4699050002673175E-2</v>
      </c>
      <c r="H75" s="57"/>
      <c r="I75" s="58">
        <f t="shared" si="7"/>
        <v>-6.4699050002673175E-2</v>
      </c>
      <c r="J75" s="58"/>
      <c r="O75" s="56">
        <f t="shared" ca="1" si="4"/>
        <v>-3.7437152533052541E-2</v>
      </c>
      <c r="Q75" s="59">
        <f t="shared" si="5"/>
        <v>13973.91</v>
      </c>
    </row>
    <row r="76" spans="1:17" s="56" customFormat="1" ht="12.95" customHeight="1" x14ac:dyDescent="0.2">
      <c r="A76" s="39" t="s">
        <v>83</v>
      </c>
      <c r="B76" s="40" t="s">
        <v>33</v>
      </c>
      <c r="C76" s="63">
        <v>29357.715</v>
      </c>
      <c r="D76" s="63" t="s">
        <v>77</v>
      </c>
      <c r="E76" s="8">
        <f t="shared" si="0"/>
        <v>2217.9613272526803</v>
      </c>
      <c r="F76" s="56">
        <f t="shared" si="1"/>
        <v>2218</v>
      </c>
      <c r="G76" s="56">
        <f t="shared" si="6"/>
        <v>-5.137029999968945E-2</v>
      </c>
      <c r="H76" s="57"/>
      <c r="I76" s="58">
        <f t="shared" si="7"/>
        <v>-5.137029999968945E-2</v>
      </c>
      <c r="J76" s="58"/>
      <c r="O76" s="56">
        <f t="shared" ca="1" si="4"/>
        <v>-3.7323469471752101E-2</v>
      </c>
      <c r="Q76" s="59">
        <f t="shared" si="5"/>
        <v>14339.215</v>
      </c>
    </row>
    <row r="77" spans="1:17" s="56" customFormat="1" ht="12.95" customHeight="1" x14ac:dyDescent="0.2">
      <c r="A77" s="39" t="s">
        <v>172</v>
      </c>
      <c r="B77" s="40" t="s">
        <v>33</v>
      </c>
      <c r="C77" s="63">
        <v>29364.370999999999</v>
      </c>
      <c r="D77" s="63" t="s">
        <v>77</v>
      </c>
      <c r="E77" s="8">
        <f t="shared" si="0"/>
        <v>2222.9721176540497</v>
      </c>
      <c r="F77" s="56">
        <f t="shared" si="1"/>
        <v>2223</v>
      </c>
      <c r="G77" s="56">
        <f t="shared" si="6"/>
        <v>-3.7037050002254546E-2</v>
      </c>
      <c r="H77" s="57"/>
      <c r="I77" s="58">
        <f t="shared" si="7"/>
        <v>-3.7037050002254546E-2</v>
      </c>
      <c r="J77" s="58"/>
      <c r="O77" s="56">
        <f t="shared" ca="1" si="4"/>
        <v>-3.7321402507001181E-2</v>
      </c>
      <c r="Q77" s="59">
        <f t="shared" si="5"/>
        <v>14345.870999999999</v>
      </c>
    </row>
    <row r="78" spans="1:17" s="56" customFormat="1" ht="12.95" customHeight="1" x14ac:dyDescent="0.2">
      <c r="A78" s="39" t="s">
        <v>172</v>
      </c>
      <c r="B78" s="40" t="s">
        <v>33</v>
      </c>
      <c r="C78" s="63">
        <v>29364.435000000001</v>
      </c>
      <c r="D78" s="63" t="s">
        <v>77</v>
      </c>
      <c r="E78" s="8">
        <f t="shared" si="0"/>
        <v>2223.0202983309873</v>
      </c>
      <c r="F78" s="56">
        <f t="shared" si="1"/>
        <v>2223</v>
      </c>
      <c r="G78" s="56">
        <f t="shared" si="6"/>
        <v>2.6962949999870034E-2</v>
      </c>
      <c r="H78" s="57"/>
      <c r="I78" s="58">
        <f t="shared" si="7"/>
        <v>2.6962949999870034E-2</v>
      </c>
      <c r="J78" s="58"/>
      <c r="O78" s="56">
        <f t="shared" ca="1" si="4"/>
        <v>-3.7321402507001181E-2</v>
      </c>
      <c r="Q78" s="59">
        <f t="shared" si="5"/>
        <v>14345.935000000001</v>
      </c>
    </row>
    <row r="79" spans="1:17" s="56" customFormat="1" ht="12.95" customHeight="1" x14ac:dyDescent="0.2">
      <c r="A79" s="39" t="s">
        <v>83</v>
      </c>
      <c r="B79" s="40" t="s">
        <v>33</v>
      </c>
      <c r="C79" s="63">
        <v>29401.591</v>
      </c>
      <c r="D79" s="63" t="s">
        <v>77</v>
      </c>
      <c r="E79" s="8">
        <f t="shared" si="0"/>
        <v>2250.9921925847898</v>
      </c>
      <c r="F79" s="56">
        <f t="shared" si="1"/>
        <v>2251</v>
      </c>
      <c r="G79" s="56">
        <f t="shared" si="6"/>
        <v>-1.037085000280058E-2</v>
      </c>
      <c r="H79" s="57"/>
      <c r="I79" s="58">
        <f t="shared" si="7"/>
        <v>-1.037085000280058E-2</v>
      </c>
      <c r="J79" s="58"/>
      <c r="O79" s="56">
        <f t="shared" ca="1" si="4"/>
        <v>-3.7309827504396043E-2</v>
      </c>
      <c r="Q79" s="59">
        <f t="shared" si="5"/>
        <v>14383.091</v>
      </c>
    </row>
    <row r="80" spans="1:17" s="56" customFormat="1" ht="12.95" customHeight="1" x14ac:dyDescent="0.2">
      <c r="A80" s="39" t="s">
        <v>172</v>
      </c>
      <c r="B80" s="40" t="s">
        <v>33</v>
      </c>
      <c r="C80" s="63">
        <v>29429.446</v>
      </c>
      <c r="D80" s="63" t="s">
        <v>77</v>
      </c>
      <c r="E80" s="8">
        <f t="shared" si="0"/>
        <v>2271.9620793982162</v>
      </c>
      <c r="F80" s="56">
        <f t="shared" si="1"/>
        <v>2272</v>
      </c>
      <c r="G80" s="56">
        <f t="shared" si="6"/>
        <v>-5.0371200002700789E-2</v>
      </c>
      <c r="H80" s="57"/>
      <c r="I80" s="58">
        <f t="shared" si="7"/>
        <v>-5.0371200002700789E-2</v>
      </c>
      <c r="J80" s="58"/>
      <c r="O80" s="56">
        <f t="shared" ca="1" si="4"/>
        <v>-3.7301146252442192E-2</v>
      </c>
      <c r="Q80" s="59">
        <f t="shared" si="5"/>
        <v>14410.946</v>
      </c>
    </row>
    <row r="81" spans="1:17" s="56" customFormat="1" ht="12.95" customHeight="1" x14ac:dyDescent="0.2">
      <c r="A81" s="39" t="s">
        <v>83</v>
      </c>
      <c r="B81" s="40" t="s">
        <v>33</v>
      </c>
      <c r="C81" s="63">
        <v>29616.812999999998</v>
      </c>
      <c r="D81" s="63" t="s">
        <v>77</v>
      </c>
      <c r="E81" s="8">
        <f t="shared" si="0"/>
        <v>2413.0162808906343</v>
      </c>
      <c r="F81" s="56">
        <f t="shared" si="1"/>
        <v>2413</v>
      </c>
      <c r="G81" s="56">
        <f t="shared" si="6"/>
        <v>2.1626449997711461E-2</v>
      </c>
      <c r="H81" s="57"/>
      <c r="I81" s="58">
        <f t="shared" si="7"/>
        <v>2.1626449997711461E-2</v>
      </c>
      <c r="J81" s="58"/>
      <c r="O81" s="56">
        <f t="shared" ca="1" si="4"/>
        <v>-3.7242857846466332E-2</v>
      </c>
      <c r="Q81" s="59">
        <f t="shared" si="5"/>
        <v>14598.312999999998</v>
      </c>
    </row>
    <row r="82" spans="1:17" s="56" customFormat="1" ht="12.95" customHeight="1" x14ac:dyDescent="0.2">
      <c r="A82" s="39" t="s">
        <v>83</v>
      </c>
      <c r="B82" s="40" t="s">
        <v>33</v>
      </c>
      <c r="C82" s="63">
        <v>30109.59</v>
      </c>
      <c r="D82" s="63" t="s">
        <v>77</v>
      </c>
      <c r="E82" s="8">
        <f t="shared" si="0"/>
        <v>2783.9901783690057</v>
      </c>
      <c r="F82" s="56">
        <f t="shared" si="1"/>
        <v>2784</v>
      </c>
      <c r="G82" s="56">
        <f t="shared" si="6"/>
        <v>-1.3046399999439018E-2</v>
      </c>
      <c r="H82" s="57"/>
      <c r="I82" s="58">
        <f t="shared" si="7"/>
        <v>-1.3046399999439018E-2</v>
      </c>
      <c r="J82" s="58"/>
      <c r="O82" s="56">
        <f t="shared" ca="1" si="4"/>
        <v>-3.7089489061948283E-2</v>
      </c>
      <c r="Q82" s="59">
        <f t="shared" si="5"/>
        <v>15091.09</v>
      </c>
    </row>
    <row r="83" spans="1:17" s="56" customFormat="1" ht="12.95" customHeight="1" x14ac:dyDescent="0.2">
      <c r="A83" s="39" t="s">
        <v>83</v>
      </c>
      <c r="B83" s="40" t="s">
        <v>33</v>
      </c>
      <c r="C83" s="63">
        <v>30377.9</v>
      </c>
      <c r="D83" s="63" t="s">
        <v>77</v>
      </c>
      <c r="E83" s="8">
        <f t="shared" si="0"/>
        <v>2985.980138193474</v>
      </c>
      <c r="F83" s="56">
        <f t="shared" si="1"/>
        <v>2986</v>
      </c>
      <c r="G83" s="56">
        <f t="shared" si="6"/>
        <v>-2.6383100001112325E-2</v>
      </c>
      <c r="H83" s="57"/>
      <c r="I83" s="58">
        <f t="shared" si="7"/>
        <v>-2.6383100001112325E-2</v>
      </c>
      <c r="J83" s="58"/>
      <c r="O83" s="56">
        <f t="shared" ca="1" si="4"/>
        <v>-3.7005983686011226E-2</v>
      </c>
      <c r="Q83" s="59">
        <f t="shared" si="5"/>
        <v>15359.400000000001</v>
      </c>
    </row>
    <row r="84" spans="1:17" s="56" customFormat="1" ht="12.95" customHeight="1" x14ac:dyDescent="0.2">
      <c r="A84" s="39" t="s">
        <v>83</v>
      </c>
      <c r="B84" s="40" t="s">
        <v>33</v>
      </c>
      <c r="C84" s="63">
        <v>31181.705000000002</v>
      </c>
      <c r="D84" s="63" t="s">
        <v>77</v>
      </c>
      <c r="E84" s="8">
        <f t="shared" si="0"/>
        <v>3591.1030917051057</v>
      </c>
      <c r="F84" s="56">
        <f t="shared" si="1"/>
        <v>3591</v>
      </c>
      <c r="G84" s="56">
        <f t="shared" ref="G84:G115" si="8">+C84-(C$7+F84*C$8)</f>
        <v>0.13694015000146464</v>
      </c>
      <c r="H84" s="57"/>
      <c r="I84" s="58">
        <f t="shared" ref="I84:I115" si="9">G84</f>
        <v>0.13694015000146464</v>
      </c>
      <c r="J84" s="58"/>
      <c r="O84" s="56">
        <f t="shared" ca="1" si="4"/>
        <v>-3.6755880951150253E-2</v>
      </c>
      <c r="Q84" s="59">
        <f t="shared" si="5"/>
        <v>16163.205000000002</v>
      </c>
    </row>
    <row r="85" spans="1:17" s="56" customFormat="1" ht="12.95" customHeight="1" x14ac:dyDescent="0.2">
      <c r="A85" s="39" t="s">
        <v>83</v>
      </c>
      <c r="B85" s="40" t="s">
        <v>33</v>
      </c>
      <c r="C85" s="63">
        <v>31813.903999999999</v>
      </c>
      <c r="D85" s="63" t="s">
        <v>77</v>
      </c>
      <c r="E85" s="8">
        <f t="shared" ref="E85:E148" si="10">+(C85-C$7)/C$8</f>
        <v>4067.0370882429452</v>
      </c>
      <c r="F85" s="56">
        <f t="shared" ref="F85:F148" si="11">ROUND(2*E85,0)/2</f>
        <v>4067</v>
      </c>
      <c r="G85" s="56">
        <f t="shared" si="8"/>
        <v>4.9265549998381175E-2</v>
      </c>
      <c r="H85" s="57"/>
      <c r="I85" s="58">
        <f t="shared" si="9"/>
        <v>4.9265549998381175E-2</v>
      </c>
      <c r="J85" s="58"/>
      <c r="O85" s="56">
        <f t="shared" ref="O85:O148" ca="1" si="12">+C$11+C$12*F85</f>
        <v>-3.6559105906862947E-2</v>
      </c>
      <c r="Q85" s="59">
        <f t="shared" ref="Q85:Q148" si="13">+C85-15018.5</f>
        <v>16795.403999999999</v>
      </c>
    </row>
    <row r="86" spans="1:17" s="56" customFormat="1" ht="12.95" customHeight="1" x14ac:dyDescent="0.2">
      <c r="A86" s="39" t="s">
        <v>83</v>
      </c>
      <c r="B86" s="40" t="s">
        <v>33</v>
      </c>
      <c r="C86" s="63">
        <v>32173.830999999998</v>
      </c>
      <c r="D86" s="63" t="s">
        <v>77</v>
      </c>
      <c r="E86" s="8">
        <f t="shared" si="10"/>
        <v>4337.9984399247351</v>
      </c>
      <c r="F86" s="56">
        <f t="shared" si="11"/>
        <v>4338</v>
      </c>
      <c r="G86" s="56">
        <f t="shared" si="8"/>
        <v>-2.0723000052385032E-3</v>
      </c>
      <c r="H86" s="57"/>
      <c r="I86" s="58">
        <f t="shared" si="9"/>
        <v>-2.0723000052385032E-3</v>
      </c>
      <c r="J86" s="58"/>
      <c r="O86" s="56">
        <f t="shared" ca="1" si="12"/>
        <v>-3.6447076417363236E-2</v>
      </c>
      <c r="Q86" s="59">
        <f t="shared" si="13"/>
        <v>17155.330999999998</v>
      </c>
    </row>
    <row r="87" spans="1:17" s="56" customFormat="1" ht="12.95" customHeight="1" x14ac:dyDescent="0.2">
      <c r="A87" s="39" t="s">
        <v>83</v>
      </c>
      <c r="B87" s="40" t="s">
        <v>33</v>
      </c>
      <c r="C87" s="63">
        <v>32294.651999999998</v>
      </c>
      <c r="D87" s="63" t="s">
        <v>77</v>
      </c>
      <c r="E87" s="8">
        <f t="shared" si="10"/>
        <v>4428.955276926531</v>
      </c>
      <c r="F87" s="56">
        <f t="shared" si="11"/>
        <v>4429</v>
      </c>
      <c r="G87" s="56">
        <f t="shared" si="8"/>
        <v>-5.9407150005426956E-2</v>
      </c>
      <c r="H87" s="57"/>
      <c r="I87" s="58">
        <f t="shared" si="9"/>
        <v>-5.9407150005426956E-2</v>
      </c>
      <c r="J87" s="58"/>
      <c r="O87" s="56">
        <f t="shared" ca="1" si="12"/>
        <v>-3.6409457658896548E-2</v>
      </c>
      <c r="Q87" s="59">
        <f t="shared" si="13"/>
        <v>17276.151999999998</v>
      </c>
    </row>
    <row r="88" spans="1:17" s="56" customFormat="1" ht="12.95" customHeight="1" x14ac:dyDescent="0.2">
      <c r="A88" s="39" t="s">
        <v>83</v>
      </c>
      <c r="B88" s="40" t="s">
        <v>33</v>
      </c>
      <c r="C88" s="63">
        <v>33338.699999999997</v>
      </c>
      <c r="D88" s="63" t="s">
        <v>77</v>
      </c>
      <c r="E88" s="8">
        <f t="shared" si="10"/>
        <v>5214.9387049568513</v>
      </c>
      <c r="F88" s="56">
        <f t="shared" si="11"/>
        <v>5215</v>
      </c>
      <c r="G88" s="56">
        <f t="shared" si="8"/>
        <v>-8.1420250004157424E-2</v>
      </c>
      <c r="H88" s="57"/>
      <c r="I88" s="58">
        <f t="shared" si="9"/>
        <v>-8.1420250004157424E-2</v>
      </c>
      <c r="J88" s="58"/>
      <c r="O88" s="56">
        <f t="shared" ca="1" si="12"/>
        <v>-3.6084530800052375E-2</v>
      </c>
      <c r="Q88" s="59">
        <f t="shared" si="13"/>
        <v>18320.199999999997</v>
      </c>
    </row>
    <row r="89" spans="1:17" s="56" customFormat="1" ht="12.95" customHeight="1" x14ac:dyDescent="0.2">
      <c r="A89" s="39" t="s">
        <v>276</v>
      </c>
      <c r="B89" s="40" t="s">
        <v>33</v>
      </c>
      <c r="C89" s="63">
        <v>39029.356</v>
      </c>
      <c r="D89" s="63" t="s">
        <v>77</v>
      </c>
      <c r="E89" s="8">
        <f t="shared" si="10"/>
        <v>9498.9958657591469</v>
      </c>
      <c r="F89" s="56">
        <f t="shared" si="11"/>
        <v>9499</v>
      </c>
      <c r="G89" s="56">
        <f t="shared" si="8"/>
        <v>-5.491650001204107E-3</v>
      </c>
      <c r="H89" s="57"/>
      <c r="I89" s="58">
        <f t="shared" si="9"/>
        <v>-5.491650001204107E-3</v>
      </c>
      <c r="J89" s="58"/>
      <c r="O89" s="56">
        <f t="shared" ca="1" si="12"/>
        <v>-3.4313555401466585E-2</v>
      </c>
      <c r="Q89" s="59">
        <f t="shared" si="13"/>
        <v>24010.856</v>
      </c>
    </row>
    <row r="90" spans="1:17" s="56" customFormat="1" ht="12.95" customHeight="1" x14ac:dyDescent="0.2">
      <c r="A90" s="39" t="s">
        <v>276</v>
      </c>
      <c r="B90" s="40" t="s">
        <v>33</v>
      </c>
      <c r="C90" s="63">
        <v>39029.364999999998</v>
      </c>
      <c r="D90" s="63" t="s">
        <v>77</v>
      </c>
      <c r="E90" s="8">
        <f t="shared" si="10"/>
        <v>9499.0026411668405</v>
      </c>
      <c r="F90" s="56">
        <f t="shared" si="11"/>
        <v>9499</v>
      </c>
      <c r="G90" s="56">
        <f t="shared" si="8"/>
        <v>3.5083499969914556E-3</v>
      </c>
      <c r="H90" s="57"/>
      <c r="I90" s="58">
        <f t="shared" si="9"/>
        <v>3.5083499969914556E-3</v>
      </c>
      <c r="J90" s="58"/>
      <c r="O90" s="56">
        <f t="shared" ca="1" si="12"/>
        <v>-3.4313555401466585E-2</v>
      </c>
      <c r="Q90" s="59">
        <f t="shared" si="13"/>
        <v>24010.864999999998</v>
      </c>
    </row>
    <row r="91" spans="1:17" s="56" customFormat="1" ht="12.95" customHeight="1" x14ac:dyDescent="0.2">
      <c r="A91" s="39" t="s">
        <v>276</v>
      </c>
      <c r="B91" s="40" t="s">
        <v>33</v>
      </c>
      <c r="C91" s="63">
        <v>39033.347000000002</v>
      </c>
      <c r="D91" s="63" t="s">
        <v>77</v>
      </c>
      <c r="E91" s="8">
        <f t="shared" si="10"/>
        <v>9502.0003826599695</v>
      </c>
      <c r="F91" s="56">
        <f t="shared" si="11"/>
        <v>9502</v>
      </c>
      <c r="G91" s="56">
        <f t="shared" si="8"/>
        <v>5.0829999963752925E-4</v>
      </c>
      <c r="H91" s="57"/>
      <c r="I91" s="58">
        <f t="shared" si="9"/>
        <v>5.0829999963752925E-4</v>
      </c>
      <c r="J91" s="58"/>
      <c r="O91" s="56">
        <f t="shared" ca="1" si="12"/>
        <v>-3.4312315222616033E-2</v>
      </c>
      <c r="Q91" s="59">
        <f t="shared" si="13"/>
        <v>24014.847000000002</v>
      </c>
    </row>
    <row r="92" spans="1:17" s="56" customFormat="1" ht="12.95" customHeight="1" x14ac:dyDescent="0.2">
      <c r="A92" s="39" t="s">
        <v>276</v>
      </c>
      <c r="B92" s="40" t="s">
        <v>33</v>
      </c>
      <c r="C92" s="63">
        <v>39053.271999999997</v>
      </c>
      <c r="D92" s="63" t="s">
        <v>77</v>
      </c>
      <c r="E92" s="8">
        <f t="shared" si="10"/>
        <v>9517.0003824717605</v>
      </c>
      <c r="F92" s="56">
        <f t="shared" si="11"/>
        <v>9517</v>
      </c>
      <c r="G92" s="56">
        <f t="shared" si="8"/>
        <v>5.0804999773390591E-4</v>
      </c>
      <c r="H92" s="57"/>
      <c r="I92" s="58">
        <f t="shared" si="9"/>
        <v>5.0804999773390591E-4</v>
      </c>
      <c r="J92" s="58"/>
      <c r="O92" s="56">
        <f t="shared" ca="1" si="12"/>
        <v>-3.430611432836328E-2</v>
      </c>
      <c r="Q92" s="59">
        <f t="shared" si="13"/>
        <v>24034.771999999997</v>
      </c>
    </row>
    <row r="93" spans="1:17" s="56" customFormat="1" ht="12.95" customHeight="1" x14ac:dyDescent="0.2">
      <c r="A93" s="39" t="s">
        <v>276</v>
      </c>
      <c r="B93" s="40" t="s">
        <v>33</v>
      </c>
      <c r="C93" s="63">
        <v>39057.254000000001</v>
      </c>
      <c r="D93" s="63" t="s">
        <v>77</v>
      </c>
      <c r="E93" s="8">
        <f t="shared" si="10"/>
        <v>9519.9981239648914</v>
      </c>
      <c r="F93" s="56">
        <f t="shared" si="11"/>
        <v>9520</v>
      </c>
      <c r="G93" s="56">
        <f t="shared" si="8"/>
        <v>-2.4919999996200204E-3</v>
      </c>
      <c r="H93" s="57"/>
      <c r="I93" s="58">
        <f t="shared" si="9"/>
        <v>-2.4919999996200204E-3</v>
      </c>
      <c r="J93" s="58"/>
      <c r="O93" s="56">
        <f t="shared" ca="1" si="12"/>
        <v>-3.4304874149512735E-2</v>
      </c>
      <c r="Q93" s="59">
        <f t="shared" si="13"/>
        <v>24038.754000000001</v>
      </c>
    </row>
    <row r="94" spans="1:17" s="56" customFormat="1" ht="12.95" customHeight="1" x14ac:dyDescent="0.2">
      <c r="A94" s="39" t="s">
        <v>276</v>
      </c>
      <c r="B94" s="40" t="s">
        <v>33</v>
      </c>
      <c r="C94" s="63">
        <v>39057.258999999998</v>
      </c>
      <c r="D94" s="63" t="s">
        <v>77</v>
      </c>
      <c r="E94" s="8">
        <f t="shared" si="10"/>
        <v>9520.0018880802745</v>
      </c>
      <c r="F94" s="56">
        <f t="shared" si="11"/>
        <v>9520</v>
      </c>
      <c r="G94" s="56">
        <f t="shared" si="8"/>
        <v>2.5079999977606349E-3</v>
      </c>
      <c r="H94" s="57"/>
      <c r="I94" s="58">
        <f t="shared" si="9"/>
        <v>2.5079999977606349E-3</v>
      </c>
      <c r="J94" s="58"/>
      <c r="O94" s="56">
        <f t="shared" ca="1" si="12"/>
        <v>-3.4304874149512735E-2</v>
      </c>
      <c r="Q94" s="59">
        <f t="shared" si="13"/>
        <v>24038.758999999998</v>
      </c>
    </row>
    <row r="95" spans="1:17" s="56" customFormat="1" ht="12.95" customHeight="1" x14ac:dyDescent="0.2">
      <c r="A95" s="39" t="s">
        <v>276</v>
      </c>
      <c r="B95" s="40" t="s">
        <v>33</v>
      </c>
      <c r="C95" s="63">
        <v>39057.262999999999</v>
      </c>
      <c r="D95" s="63" t="s">
        <v>77</v>
      </c>
      <c r="E95" s="8">
        <f t="shared" si="10"/>
        <v>9520.0048993725832</v>
      </c>
      <c r="F95" s="56">
        <f t="shared" si="11"/>
        <v>9520</v>
      </c>
      <c r="G95" s="56">
        <f t="shared" si="8"/>
        <v>6.5079999985755421E-3</v>
      </c>
      <c r="H95" s="57"/>
      <c r="I95" s="58">
        <f t="shared" si="9"/>
        <v>6.5079999985755421E-3</v>
      </c>
      <c r="J95" s="58"/>
      <c r="O95" s="56">
        <f t="shared" ca="1" si="12"/>
        <v>-3.4304874149512735E-2</v>
      </c>
      <c r="Q95" s="59">
        <f t="shared" si="13"/>
        <v>24038.762999999999</v>
      </c>
    </row>
    <row r="96" spans="1:17" s="56" customFormat="1" ht="12.95" customHeight="1" x14ac:dyDescent="0.2">
      <c r="A96" s="39" t="s">
        <v>299</v>
      </c>
      <c r="B96" s="40" t="s">
        <v>33</v>
      </c>
      <c r="C96" s="63">
        <v>39207.360000000001</v>
      </c>
      <c r="D96" s="63" t="s">
        <v>77</v>
      </c>
      <c r="E96" s="8">
        <f t="shared" si="10"/>
        <v>9633.0013847804075</v>
      </c>
      <c r="F96" s="56">
        <f t="shared" si="11"/>
        <v>9633</v>
      </c>
      <c r="G96" s="56">
        <f t="shared" si="8"/>
        <v>1.8394500002614222E-3</v>
      </c>
      <c r="H96" s="57"/>
      <c r="I96" s="58">
        <f t="shared" si="9"/>
        <v>1.8394500002614222E-3</v>
      </c>
      <c r="J96" s="58"/>
      <c r="O96" s="56">
        <f t="shared" ca="1" si="12"/>
        <v>-3.4258160746142005E-2</v>
      </c>
      <c r="Q96" s="59">
        <f t="shared" si="13"/>
        <v>24188.86</v>
      </c>
    </row>
    <row r="97" spans="1:17" s="56" customFormat="1" ht="12.95" customHeight="1" x14ac:dyDescent="0.2">
      <c r="A97" s="6" t="s">
        <v>31</v>
      </c>
      <c r="B97" s="76"/>
      <c r="C97" s="68">
        <v>39260.493000000002</v>
      </c>
      <c r="D97" s="68"/>
      <c r="E97" s="56">
        <f t="shared" si="10"/>
        <v>9673.0011333375023</v>
      </c>
      <c r="F97" s="56">
        <f t="shared" si="11"/>
        <v>9673</v>
      </c>
      <c r="G97" s="56">
        <f t="shared" si="8"/>
        <v>1.505449996329844E-3</v>
      </c>
      <c r="H97" s="57"/>
      <c r="I97" s="58">
        <f t="shared" si="9"/>
        <v>1.505449996329844E-3</v>
      </c>
      <c r="J97" s="58"/>
      <c r="O97" s="56">
        <f t="shared" ca="1" si="12"/>
        <v>-3.4241625028134666E-2</v>
      </c>
      <c r="Q97" s="59">
        <f t="shared" si="13"/>
        <v>24241.993000000002</v>
      </c>
    </row>
    <row r="98" spans="1:17" s="56" customFormat="1" ht="12.95" customHeight="1" x14ac:dyDescent="0.2">
      <c r="A98" s="6" t="s">
        <v>31</v>
      </c>
      <c r="B98" s="76"/>
      <c r="C98" s="68">
        <v>39280.411</v>
      </c>
      <c r="D98" s="68"/>
      <c r="E98" s="56">
        <f t="shared" si="10"/>
        <v>9687.9958633877541</v>
      </c>
      <c r="F98" s="56">
        <f t="shared" si="11"/>
        <v>9688</v>
      </c>
      <c r="G98" s="56">
        <f t="shared" si="8"/>
        <v>-5.4948000033618882E-3</v>
      </c>
      <c r="H98" s="57"/>
      <c r="I98" s="58">
        <f t="shared" si="9"/>
        <v>-5.4948000033618882E-3</v>
      </c>
      <c r="J98" s="58"/>
      <c r="O98" s="56">
        <f t="shared" ca="1" si="12"/>
        <v>-3.423542413388192E-2</v>
      </c>
      <c r="Q98" s="59">
        <f t="shared" si="13"/>
        <v>24261.911</v>
      </c>
    </row>
    <row r="99" spans="1:17" s="56" customFormat="1" ht="12.95" customHeight="1" x14ac:dyDescent="0.2">
      <c r="A99" s="39" t="s">
        <v>309</v>
      </c>
      <c r="B99" s="40" t="s">
        <v>33</v>
      </c>
      <c r="C99" s="63">
        <v>39389.334000000003</v>
      </c>
      <c r="D99" s="63" t="s">
        <v>77</v>
      </c>
      <c r="E99" s="8">
        <f t="shared" si="10"/>
        <v>9769.9956114178731</v>
      </c>
      <c r="F99" s="56">
        <f t="shared" si="11"/>
        <v>9770</v>
      </c>
      <c r="G99" s="56">
        <f t="shared" si="8"/>
        <v>-5.8294999980716966E-3</v>
      </c>
      <c r="H99" s="57"/>
      <c r="I99" s="58">
        <f t="shared" si="9"/>
        <v>-5.8294999980716966E-3</v>
      </c>
      <c r="J99" s="58"/>
      <c r="O99" s="56">
        <f t="shared" ca="1" si="12"/>
        <v>-3.4201525911966874E-2</v>
      </c>
      <c r="Q99" s="59">
        <f t="shared" si="13"/>
        <v>24370.834000000003</v>
      </c>
    </row>
    <row r="100" spans="1:17" s="56" customFormat="1" ht="12.95" customHeight="1" x14ac:dyDescent="0.2">
      <c r="A100" s="39" t="s">
        <v>313</v>
      </c>
      <c r="B100" s="40" t="s">
        <v>33</v>
      </c>
      <c r="C100" s="63">
        <v>39935.326000000001</v>
      </c>
      <c r="D100" s="63" t="s">
        <v>77</v>
      </c>
      <c r="E100" s="8">
        <f t="shared" si="10"/>
        <v>10181.030988945658</v>
      </c>
      <c r="F100" s="56">
        <f t="shared" si="11"/>
        <v>10181</v>
      </c>
      <c r="G100" s="56">
        <f t="shared" si="8"/>
        <v>4.1163649999361951E-2</v>
      </c>
      <c r="H100" s="57"/>
      <c r="I100" s="58">
        <f t="shared" si="9"/>
        <v>4.1163649999361951E-2</v>
      </c>
      <c r="J100" s="58"/>
      <c r="O100" s="56">
        <f t="shared" ca="1" si="12"/>
        <v>-3.4031621409441486E-2</v>
      </c>
      <c r="Q100" s="59">
        <f t="shared" si="13"/>
        <v>24916.826000000001</v>
      </c>
    </row>
    <row r="101" spans="1:17" s="56" customFormat="1" ht="12.95" customHeight="1" x14ac:dyDescent="0.2">
      <c r="A101" s="39" t="s">
        <v>317</v>
      </c>
      <c r="B101" s="40" t="s">
        <v>33</v>
      </c>
      <c r="C101" s="63">
        <v>39992.408000000003</v>
      </c>
      <c r="D101" s="63" t="s">
        <v>77</v>
      </c>
      <c r="E101" s="8">
        <f t="shared" si="10"/>
        <v>10224.003635834335</v>
      </c>
      <c r="F101" s="56">
        <f t="shared" si="11"/>
        <v>10224</v>
      </c>
      <c r="G101" s="56">
        <f t="shared" si="8"/>
        <v>4.8296000022673979E-3</v>
      </c>
      <c r="H101" s="57"/>
      <c r="I101" s="58">
        <f t="shared" si="9"/>
        <v>4.8296000022673979E-3</v>
      </c>
      <c r="J101" s="58"/>
      <c r="O101" s="56">
        <f t="shared" ca="1" si="12"/>
        <v>-3.4013845512583601E-2</v>
      </c>
      <c r="Q101" s="59">
        <f t="shared" si="13"/>
        <v>24973.908000000003</v>
      </c>
    </row>
    <row r="102" spans="1:17" s="56" customFormat="1" ht="12.95" customHeight="1" x14ac:dyDescent="0.2">
      <c r="A102" s="39" t="s">
        <v>309</v>
      </c>
      <c r="B102" s="40" t="s">
        <v>33</v>
      </c>
      <c r="C102" s="63">
        <v>40065.455999999998</v>
      </c>
      <c r="D102" s="63" t="s">
        <v>77</v>
      </c>
      <c r="E102" s="8">
        <f t="shared" si="10"/>
        <v>10278.995855972445</v>
      </c>
      <c r="F102" s="56">
        <f t="shared" si="11"/>
        <v>10279</v>
      </c>
      <c r="G102" s="56">
        <f t="shared" si="8"/>
        <v>-5.5046500056050718E-3</v>
      </c>
      <c r="H102" s="57"/>
      <c r="I102" s="58">
        <f t="shared" si="9"/>
        <v>-5.5046500056050718E-3</v>
      </c>
      <c r="J102" s="58"/>
      <c r="O102" s="56">
        <f t="shared" ca="1" si="12"/>
        <v>-3.3991108900323516E-2</v>
      </c>
      <c r="Q102" s="59">
        <f t="shared" si="13"/>
        <v>25046.955999999998</v>
      </c>
    </row>
    <row r="103" spans="1:17" s="56" customFormat="1" ht="12.95" customHeight="1" x14ac:dyDescent="0.2">
      <c r="A103" s="39" t="s">
        <v>309</v>
      </c>
      <c r="B103" s="40" t="s">
        <v>33</v>
      </c>
      <c r="C103" s="63">
        <v>40073.428999999996</v>
      </c>
      <c r="D103" s="63" t="s">
        <v>77</v>
      </c>
      <c r="E103" s="8">
        <f t="shared" si="10"/>
        <v>10284.998114366394</v>
      </c>
      <c r="F103" s="56">
        <f t="shared" si="11"/>
        <v>10285</v>
      </c>
      <c r="G103" s="56">
        <f t="shared" si="8"/>
        <v>-2.5047500021173619E-3</v>
      </c>
      <c r="H103" s="57"/>
      <c r="I103" s="58">
        <f t="shared" si="9"/>
        <v>-2.5047500021173619E-3</v>
      </c>
      <c r="J103" s="58"/>
      <c r="O103" s="56">
        <f t="shared" ca="1" si="12"/>
        <v>-3.3988628542622412E-2</v>
      </c>
      <c r="Q103" s="59">
        <f t="shared" si="13"/>
        <v>25054.928999999996</v>
      </c>
    </row>
    <row r="104" spans="1:17" s="56" customFormat="1" ht="12.95" customHeight="1" x14ac:dyDescent="0.2">
      <c r="A104" s="39" t="s">
        <v>324</v>
      </c>
      <c r="B104" s="40" t="s">
        <v>33</v>
      </c>
      <c r="C104" s="63">
        <v>40093.353999999999</v>
      </c>
      <c r="D104" s="63" t="s">
        <v>77</v>
      </c>
      <c r="E104" s="8">
        <f t="shared" si="10"/>
        <v>10299.99811417819</v>
      </c>
      <c r="F104" s="56">
        <f t="shared" si="11"/>
        <v>10300</v>
      </c>
      <c r="G104" s="56">
        <f t="shared" si="8"/>
        <v>-2.5050000040209852E-3</v>
      </c>
      <c r="H104" s="57"/>
      <c r="I104" s="58">
        <f t="shared" si="9"/>
        <v>-2.5050000040209852E-3</v>
      </c>
      <c r="J104" s="58"/>
      <c r="O104" s="56">
        <f t="shared" ca="1" si="12"/>
        <v>-3.3982427648369659E-2</v>
      </c>
      <c r="Q104" s="59">
        <f t="shared" si="13"/>
        <v>25074.853999999999</v>
      </c>
    </row>
    <row r="105" spans="1:17" s="56" customFormat="1" ht="12.95" customHeight="1" x14ac:dyDescent="0.2">
      <c r="A105" s="7" t="s">
        <v>32</v>
      </c>
      <c r="B105" s="76" t="s">
        <v>33</v>
      </c>
      <c r="C105" s="68">
        <v>40296.589999999997</v>
      </c>
      <c r="D105" s="68"/>
      <c r="E105" s="56">
        <f t="shared" si="10"/>
        <v>10452.998865081567</v>
      </c>
      <c r="F105" s="56">
        <f t="shared" si="11"/>
        <v>10453</v>
      </c>
      <c r="G105" s="56">
        <f t="shared" si="8"/>
        <v>-1.5075500050443225E-3</v>
      </c>
      <c r="H105" s="57"/>
      <c r="I105" s="58">
        <f t="shared" si="9"/>
        <v>-1.5075500050443225E-3</v>
      </c>
      <c r="J105" s="58"/>
      <c r="O105" s="56">
        <f t="shared" ca="1" si="12"/>
        <v>-3.3919178526991597E-2</v>
      </c>
      <c r="Q105" s="59">
        <f t="shared" si="13"/>
        <v>25278.089999999997</v>
      </c>
    </row>
    <row r="106" spans="1:17" s="56" customFormat="1" ht="12.95" customHeight="1" x14ac:dyDescent="0.2">
      <c r="A106" s="7" t="s">
        <v>32</v>
      </c>
      <c r="B106" s="76" t="s">
        <v>33</v>
      </c>
      <c r="C106" s="68">
        <v>40369.652000000002</v>
      </c>
      <c r="D106" s="68"/>
      <c r="E106" s="56">
        <f t="shared" si="10"/>
        <v>10508.001624742765</v>
      </c>
      <c r="F106" s="56">
        <f t="shared" si="11"/>
        <v>10508</v>
      </c>
      <c r="G106" s="56">
        <f t="shared" si="8"/>
        <v>2.1582000044872984E-3</v>
      </c>
      <c r="H106" s="57"/>
      <c r="I106" s="58">
        <f t="shared" si="9"/>
        <v>2.1582000044872984E-3</v>
      </c>
      <c r="J106" s="58"/>
      <c r="O106" s="56">
        <f t="shared" ca="1" si="12"/>
        <v>-3.3896441914731512E-2</v>
      </c>
      <c r="Q106" s="59">
        <f t="shared" si="13"/>
        <v>25351.152000000002</v>
      </c>
    </row>
    <row r="107" spans="1:17" s="56" customFormat="1" ht="12.95" customHeight="1" x14ac:dyDescent="0.2">
      <c r="A107" s="7" t="s">
        <v>32</v>
      </c>
      <c r="B107" s="76" t="s">
        <v>33</v>
      </c>
      <c r="C107" s="68">
        <v>40373.635000000002</v>
      </c>
      <c r="D107" s="68"/>
      <c r="E107" s="56">
        <f t="shared" si="10"/>
        <v>10511.00011905897</v>
      </c>
      <c r="F107" s="56">
        <f t="shared" si="11"/>
        <v>10511</v>
      </c>
      <c r="G107" s="56">
        <f t="shared" si="8"/>
        <v>1.5815000369912013E-4</v>
      </c>
      <c r="H107" s="57"/>
      <c r="I107" s="58">
        <f t="shared" si="9"/>
        <v>1.5815000369912013E-4</v>
      </c>
      <c r="J107" s="58"/>
      <c r="O107" s="56">
        <f t="shared" ca="1" si="12"/>
        <v>-3.389520173588096E-2</v>
      </c>
      <c r="Q107" s="59">
        <f t="shared" si="13"/>
        <v>25355.135000000002</v>
      </c>
    </row>
    <row r="108" spans="1:17" s="56" customFormat="1" ht="12.95" customHeight="1" x14ac:dyDescent="0.2">
      <c r="A108" s="7" t="s">
        <v>32</v>
      </c>
      <c r="B108" s="76" t="s">
        <v>33</v>
      </c>
      <c r="C108" s="68">
        <v>40454.660000000003</v>
      </c>
      <c r="D108" s="68"/>
      <c r="E108" s="56">
        <f t="shared" si="10"/>
        <v>10571.997608883343</v>
      </c>
      <c r="F108" s="56">
        <f t="shared" si="11"/>
        <v>10572</v>
      </c>
      <c r="G108" s="56">
        <f t="shared" si="8"/>
        <v>-3.1761999998707324E-3</v>
      </c>
      <c r="H108" s="57"/>
      <c r="I108" s="58">
        <f t="shared" si="9"/>
        <v>-3.1761999998707324E-3</v>
      </c>
      <c r="J108" s="58"/>
      <c r="O108" s="56">
        <f t="shared" ca="1" si="12"/>
        <v>-3.3869984765919771E-2</v>
      </c>
      <c r="Q108" s="59">
        <f t="shared" si="13"/>
        <v>25436.160000000003</v>
      </c>
    </row>
    <row r="109" spans="1:17" s="56" customFormat="1" ht="12.95" customHeight="1" x14ac:dyDescent="0.2">
      <c r="A109" s="39" t="s">
        <v>340</v>
      </c>
      <c r="B109" s="40" t="s">
        <v>33</v>
      </c>
      <c r="C109" s="63">
        <v>40530.375999999997</v>
      </c>
      <c r="D109" s="63" t="s">
        <v>77</v>
      </c>
      <c r="E109" s="8">
        <f t="shared" si="10"/>
        <v>10628.998360991234</v>
      </c>
      <c r="F109" s="56">
        <f t="shared" si="11"/>
        <v>10629</v>
      </c>
      <c r="G109" s="56">
        <f t="shared" si="8"/>
        <v>-2.1771500032627955E-3</v>
      </c>
      <c r="H109" s="57"/>
      <c r="I109" s="58">
        <f t="shared" si="9"/>
        <v>-2.1771500032627955E-3</v>
      </c>
      <c r="J109" s="58"/>
      <c r="O109" s="56">
        <f t="shared" ca="1" si="12"/>
        <v>-3.3846421367759311E-2</v>
      </c>
      <c r="Q109" s="59">
        <f t="shared" si="13"/>
        <v>25511.875999999997</v>
      </c>
    </row>
    <row r="110" spans="1:17" s="56" customFormat="1" ht="12.95" customHeight="1" x14ac:dyDescent="0.2">
      <c r="A110" s="39" t="s">
        <v>343</v>
      </c>
      <c r="B110" s="40" t="s">
        <v>33</v>
      </c>
      <c r="C110" s="63">
        <v>40656.567999999999</v>
      </c>
      <c r="D110" s="63" t="s">
        <v>77</v>
      </c>
      <c r="E110" s="8">
        <f t="shared" si="10"/>
        <v>10723.998610740291</v>
      </c>
      <c r="F110" s="56">
        <f t="shared" si="11"/>
        <v>10724</v>
      </c>
      <c r="G110" s="56">
        <f t="shared" si="8"/>
        <v>-1.8454000019119121E-3</v>
      </c>
      <c r="H110" s="57"/>
      <c r="I110" s="58">
        <f t="shared" si="9"/>
        <v>-1.8454000019119121E-3</v>
      </c>
      <c r="J110" s="58"/>
      <c r="O110" s="56">
        <f t="shared" ca="1" si="12"/>
        <v>-3.3807149037491886E-2</v>
      </c>
      <c r="Q110" s="59">
        <f t="shared" si="13"/>
        <v>25638.067999999999</v>
      </c>
    </row>
    <row r="111" spans="1:17" s="56" customFormat="1" ht="12.95" customHeight="1" x14ac:dyDescent="0.2">
      <c r="A111" s="39" t="s">
        <v>347</v>
      </c>
      <c r="B111" s="40" t="s">
        <v>33</v>
      </c>
      <c r="C111" s="63">
        <v>40692.43</v>
      </c>
      <c r="D111" s="63" t="s">
        <v>77</v>
      </c>
      <c r="E111" s="8">
        <f t="shared" si="10"/>
        <v>10750.99635193229</v>
      </c>
      <c r="F111" s="56">
        <f t="shared" si="11"/>
        <v>10751</v>
      </c>
      <c r="G111" s="56">
        <f t="shared" si="8"/>
        <v>-4.8458500023116358E-3</v>
      </c>
      <c r="H111" s="57"/>
      <c r="I111" s="58">
        <f t="shared" si="9"/>
        <v>-4.8458500023116358E-3</v>
      </c>
      <c r="J111" s="58"/>
      <c r="O111" s="56">
        <f t="shared" ca="1" si="12"/>
        <v>-3.3795987427836939E-2</v>
      </c>
      <c r="Q111" s="59">
        <f t="shared" si="13"/>
        <v>25673.93</v>
      </c>
    </row>
    <row r="112" spans="1:17" s="56" customFormat="1" ht="12.95" customHeight="1" x14ac:dyDescent="0.2">
      <c r="A112" s="39" t="s">
        <v>343</v>
      </c>
      <c r="B112" s="40" t="s">
        <v>33</v>
      </c>
      <c r="C112" s="63">
        <v>40701.728000000003</v>
      </c>
      <c r="D112" s="63" t="s">
        <v>77</v>
      </c>
      <c r="E112" s="8">
        <f t="shared" si="10"/>
        <v>10757.996100903438</v>
      </c>
      <c r="F112" s="56">
        <f t="shared" si="11"/>
        <v>10758</v>
      </c>
      <c r="G112" s="56">
        <f t="shared" si="8"/>
        <v>-5.1793000020552427E-3</v>
      </c>
      <c r="H112" s="57"/>
      <c r="I112" s="58">
        <f t="shared" si="9"/>
        <v>-5.1793000020552427E-3</v>
      </c>
      <c r="J112" s="58"/>
      <c r="O112" s="56">
        <f t="shared" ca="1" si="12"/>
        <v>-3.3793093677185651E-2</v>
      </c>
      <c r="Q112" s="59">
        <f t="shared" si="13"/>
        <v>25683.228000000003</v>
      </c>
    </row>
    <row r="113" spans="1:17" s="56" customFormat="1" ht="12.95" customHeight="1" x14ac:dyDescent="0.2">
      <c r="A113" s="39" t="s">
        <v>347</v>
      </c>
      <c r="B113" s="40" t="s">
        <v>33</v>
      </c>
      <c r="C113" s="63">
        <v>40745.557999999997</v>
      </c>
      <c r="D113" s="63" t="s">
        <v>77</v>
      </c>
      <c r="E113" s="8">
        <f t="shared" si="10"/>
        <v>10790.992336373994</v>
      </c>
      <c r="F113" s="56">
        <f t="shared" si="11"/>
        <v>10791</v>
      </c>
      <c r="G113" s="56">
        <f t="shared" si="8"/>
        <v>-1.0179850003623869E-2</v>
      </c>
      <c r="H113" s="57"/>
      <c r="I113" s="58">
        <f t="shared" si="9"/>
        <v>-1.0179850003623869E-2</v>
      </c>
      <c r="J113" s="58"/>
      <c r="O113" s="56">
        <f t="shared" ca="1" si="12"/>
        <v>-3.37794517098296E-2</v>
      </c>
      <c r="Q113" s="59">
        <f t="shared" si="13"/>
        <v>25727.057999999997</v>
      </c>
    </row>
    <row r="114" spans="1:17" s="56" customFormat="1" ht="12.95" customHeight="1" x14ac:dyDescent="0.2">
      <c r="A114" s="39" t="s">
        <v>357</v>
      </c>
      <c r="B114" s="40" t="s">
        <v>33</v>
      </c>
      <c r="C114" s="63">
        <v>41048.43</v>
      </c>
      <c r="D114" s="63" t="s">
        <v>77</v>
      </c>
      <c r="E114" s="8">
        <f t="shared" si="10"/>
        <v>11019.001367390196</v>
      </c>
      <c r="F114" s="56">
        <f t="shared" si="11"/>
        <v>11019</v>
      </c>
      <c r="G114" s="56">
        <f t="shared" si="8"/>
        <v>1.8163499989896081E-3</v>
      </c>
      <c r="H114" s="57"/>
      <c r="I114" s="58">
        <f t="shared" si="9"/>
        <v>1.8163499989896081E-3</v>
      </c>
      <c r="J114" s="58"/>
      <c r="O114" s="56">
        <f t="shared" ca="1" si="12"/>
        <v>-3.368519811718778E-2</v>
      </c>
      <c r="Q114" s="59">
        <f t="shared" si="13"/>
        <v>26029.93</v>
      </c>
    </row>
    <row r="115" spans="1:17" s="56" customFormat="1" ht="12.95" customHeight="1" x14ac:dyDescent="0.2">
      <c r="A115" s="39" t="s">
        <v>362</v>
      </c>
      <c r="B115" s="40" t="s">
        <v>33</v>
      </c>
      <c r="C115" s="63">
        <v>41049.754000000001</v>
      </c>
      <c r="D115" s="63" t="s">
        <v>77</v>
      </c>
      <c r="E115" s="8">
        <f t="shared" si="10"/>
        <v>11019.998105144314</v>
      </c>
      <c r="F115" s="56">
        <f t="shared" si="11"/>
        <v>11020</v>
      </c>
      <c r="G115" s="56">
        <f t="shared" si="8"/>
        <v>-2.5170000008074567E-3</v>
      </c>
      <c r="H115" s="57"/>
      <c r="I115" s="58">
        <f t="shared" si="9"/>
        <v>-2.5170000008074567E-3</v>
      </c>
      <c r="J115" s="58"/>
      <c r="O115" s="56">
        <f t="shared" ca="1" si="12"/>
        <v>-3.3684784724237596E-2</v>
      </c>
      <c r="Q115" s="59">
        <f t="shared" si="13"/>
        <v>26031.254000000001</v>
      </c>
    </row>
    <row r="116" spans="1:17" s="56" customFormat="1" ht="12.95" customHeight="1" x14ac:dyDescent="0.2">
      <c r="A116" s="39" t="s">
        <v>362</v>
      </c>
      <c r="B116" s="40" t="s">
        <v>33</v>
      </c>
      <c r="C116" s="63">
        <v>41053.762000000002</v>
      </c>
      <c r="D116" s="63" t="s">
        <v>77</v>
      </c>
      <c r="E116" s="8">
        <f t="shared" si="10"/>
        <v>11023.015420037447</v>
      </c>
      <c r="F116" s="56">
        <f t="shared" si="11"/>
        <v>11023</v>
      </c>
      <c r="G116" s="56">
        <f t="shared" ref="G116:G147" si="14">+C116-(C$7+F116*C$8)</f>
        <v>2.0482949999859557E-2</v>
      </c>
      <c r="H116" s="57"/>
      <c r="I116" s="58">
        <f t="shared" ref="I116:I147" si="15">G116</f>
        <v>2.0482949999859557E-2</v>
      </c>
      <c r="J116" s="58"/>
      <c r="O116" s="56">
        <f t="shared" ca="1" si="12"/>
        <v>-3.3683544545387044E-2</v>
      </c>
      <c r="Q116" s="59">
        <f t="shared" si="13"/>
        <v>26035.262000000002</v>
      </c>
    </row>
    <row r="117" spans="1:17" s="56" customFormat="1" ht="12.95" customHeight="1" x14ac:dyDescent="0.2">
      <c r="A117" s="39" t="s">
        <v>362</v>
      </c>
      <c r="B117" s="40" t="s">
        <v>33</v>
      </c>
      <c r="C117" s="63">
        <v>41364.574999999997</v>
      </c>
      <c r="D117" s="63" t="s">
        <v>77</v>
      </c>
      <c r="E117" s="8">
        <f t="shared" si="10"/>
        <v>11257.002619109122</v>
      </c>
      <c r="F117" s="56">
        <f t="shared" si="11"/>
        <v>11257</v>
      </c>
      <c r="G117" s="56">
        <f t="shared" si="14"/>
        <v>3.4790499921655282E-3</v>
      </c>
      <c r="H117" s="57"/>
      <c r="I117" s="58">
        <f t="shared" si="15"/>
        <v>3.4790499921655282E-3</v>
      </c>
      <c r="J117" s="58"/>
      <c r="O117" s="56">
        <f t="shared" ca="1" si="12"/>
        <v>-3.358681059504412E-2</v>
      </c>
      <c r="Q117" s="59">
        <f t="shared" si="13"/>
        <v>26346.074999999997</v>
      </c>
    </row>
    <row r="118" spans="1:17" s="56" customFormat="1" ht="12.95" customHeight="1" x14ac:dyDescent="0.2">
      <c r="A118" s="39" t="s">
        <v>372</v>
      </c>
      <c r="B118" s="40" t="s">
        <v>33</v>
      </c>
      <c r="C118" s="63">
        <v>41396.455999999998</v>
      </c>
      <c r="D118" s="63" t="s">
        <v>77</v>
      </c>
      <c r="E118" s="8">
        <f t="shared" si="10"/>
        <v>11281.003371631072</v>
      </c>
      <c r="F118" s="56">
        <f t="shared" si="11"/>
        <v>11281</v>
      </c>
      <c r="G118" s="56">
        <f t="shared" si="14"/>
        <v>4.4786500002373941E-3</v>
      </c>
      <c r="H118" s="57"/>
      <c r="I118" s="58">
        <f t="shared" si="15"/>
        <v>4.4786500002373941E-3</v>
      </c>
      <c r="J118" s="58"/>
      <c r="O118" s="56">
        <f t="shared" ca="1" si="12"/>
        <v>-3.3576889164239718E-2</v>
      </c>
      <c r="Q118" s="59">
        <f t="shared" si="13"/>
        <v>26377.955999999998</v>
      </c>
    </row>
    <row r="119" spans="1:17" s="56" customFormat="1" ht="12.95" customHeight="1" x14ac:dyDescent="0.2">
      <c r="A119" s="39" t="s">
        <v>362</v>
      </c>
      <c r="B119" s="40" t="s">
        <v>33</v>
      </c>
      <c r="C119" s="63">
        <v>41433.644999999997</v>
      </c>
      <c r="D119" s="63" t="s">
        <v>77</v>
      </c>
      <c r="E119" s="8">
        <f t="shared" si="10"/>
        <v>11309.000109046419</v>
      </c>
      <c r="F119" s="56">
        <f t="shared" si="11"/>
        <v>11309</v>
      </c>
      <c r="G119" s="56">
        <f t="shared" si="14"/>
        <v>1.448499970138073E-4</v>
      </c>
      <c r="H119" s="57"/>
      <c r="I119" s="58">
        <f t="shared" si="15"/>
        <v>1.448499970138073E-4</v>
      </c>
      <c r="J119" s="58"/>
      <c r="O119" s="56">
        <f t="shared" ca="1" si="12"/>
        <v>-3.3565314161634587E-2</v>
      </c>
      <c r="Q119" s="59">
        <f t="shared" si="13"/>
        <v>26415.144999999997</v>
      </c>
    </row>
    <row r="120" spans="1:17" s="56" customFormat="1" ht="12.95" customHeight="1" x14ac:dyDescent="0.2">
      <c r="A120" s="39" t="s">
        <v>378</v>
      </c>
      <c r="B120" s="40" t="s">
        <v>33</v>
      </c>
      <c r="C120" s="63">
        <v>41582.417999999998</v>
      </c>
      <c r="D120" s="63" t="s">
        <v>77</v>
      </c>
      <c r="E120" s="8">
        <f t="shared" si="10"/>
        <v>11420.999856700124</v>
      </c>
      <c r="F120" s="56">
        <f t="shared" si="11"/>
        <v>11421</v>
      </c>
      <c r="G120" s="56">
        <f t="shared" si="14"/>
        <v>-1.9035000150324777E-4</v>
      </c>
      <c r="H120" s="57"/>
      <c r="I120" s="58">
        <f t="shared" si="15"/>
        <v>-1.9035000150324777E-4</v>
      </c>
      <c r="J120" s="58"/>
      <c r="O120" s="56">
        <f t="shared" ca="1" si="12"/>
        <v>-3.3519014151214041E-2</v>
      </c>
      <c r="Q120" s="59">
        <f t="shared" si="13"/>
        <v>26563.917999999998</v>
      </c>
    </row>
    <row r="121" spans="1:17" s="56" customFormat="1" ht="12.95" customHeight="1" x14ac:dyDescent="0.2">
      <c r="A121" s="39" t="s">
        <v>382</v>
      </c>
      <c r="B121" s="40" t="s">
        <v>33</v>
      </c>
      <c r="C121" s="63">
        <v>41764.402999999998</v>
      </c>
      <c r="D121" s="63" t="s">
        <v>77</v>
      </c>
      <c r="E121" s="8">
        <f t="shared" si="10"/>
        <v>11558.002364391436</v>
      </c>
      <c r="F121" s="56">
        <f t="shared" si="11"/>
        <v>11558</v>
      </c>
      <c r="G121" s="56">
        <f t="shared" si="14"/>
        <v>3.1406999987666495E-3</v>
      </c>
      <c r="H121" s="57"/>
      <c r="I121" s="58">
        <f t="shared" si="15"/>
        <v>3.1406999987666495E-3</v>
      </c>
      <c r="J121" s="58"/>
      <c r="O121" s="56">
        <f t="shared" ca="1" si="12"/>
        <v>-3.3462379317038909E-2</v>
      </c>
      <c r="Q121" s="59">
        <f t="shared" si="13"/>
        <v>26745.902999999998</v>
      </c>
    </row>
    <row r="122" spans="1:17" s="56" customFormat="1" ht="12.95" customHeight="1" x14ac:dyDescent="0.2">
      <c r="A122" s="39" t="s">
        <v>382</v>
      </c>
      <c r="B122" s="40" t="s">
        <v>33</v>
      </c>
      <c r="C122" s="63">
        <v>41776.356</v>
      </c>
      <c r="D122" s="63" t="s">
        <v>77</v>
      </c>
      <c r="E122" s="8">
        <f t="shared" si="10"/>
        <v>11567.000858632358</v>
      </c>
      <c r="F122" s="56">
        <f t="shared" si="11"/>
        <v>11567</v>
      </c>
      <c r="G122" s="56">
        <f t="shared" si="14"/>
        <v>1.1405499972170219E-3</v>
      </c>
      <c r="H122" s="57"/>
      <c r="I122" s="58">
        <f t="shared" si="15"/>
        <v>1.1405499972170219E-3</v>
      </c>
      <c r="J122" s="58"/>
      <c r="O122" s="56">
        <f t="shared" ca="1" si="12"/>
        <v>-3.345865878048726E-2</v>
      </c>
      <c r="Q122" s="59">
        <f t="shared" si="13"/>
        <v>26757.856</v>
      </c>
    </row>
    <row r="123" spans="1:17" s="56" customFormat="1" ht="12.95" customHeight="1" x14ac:dyDescent="0.2">
      <c r="A123" s="39" t="s">
        <v>388</v>
      </c>
      <c r="B123" s="40" t="s">
        <v>33</v>
      </c>
      <c r="C123" s="63">
        <v>41853.394</v>
      </c>
      <c r="D123" s="63" t="s">
        <v>77</v>
      </c>
      <c r="E123" s="8">
        <f t="shared" si="10"/>
        <v>11624.996842848219</v>
      </c>
      <c r="F123" s="56">
        <f t="shared" si="11"/>
        <v>11625</v>
      </c>
      <c r="G123" s="56">
        <f t="shared" si="14"/>
        <v>-4.193749999103602E-3</v>
      </c>
      <c r="H123" s="57"/>
      <c r="I123" s="58">
        <f t="shared" si="15"/>
        <v>-4.193749999103602E-3</v>
      </c>
      <c r="J123" s="58"/>
      <c r="O123" s="56">
        <f t="shared" ca="1" si="12"/>
        <v>-3.3434681989376623E-2</v>
      </c>
      <c r="Q123" s="59">
        <f t="shared" si="13"/>
        <v>26834.894</v>
      </c>
    </row>
    <row r="124" spans="1:17" s="56" customFormat="1" ht="12.95" customHeight="1" x14ac:dyDescent="0.2">
      <c r="A124" s="39" t="s">
        <v>392</v>
      </c>
      <c r="B124" s="40" t="s">
        <v>33</v>
      </c>
      <c r="C124" s="63">
        <v>42016.777999999998</v>
      </c>
      <c r="D124" s="63" t="s">
        <v>77</v>
      </c>
      <c r="E124" s="8">
        <f t="shared" si="10"/>
        <v>11747.996088481854</v>
      </c>
      <c r="F124" s="56">
        <f t="shared" si="11"/>
        <v>11748</v>
      </c>
      <c r="G124" s="56">
        <f t="shared" si="14"/>
        <v>-5.1958000040031038E-3</v>
      </c>
      <c r="H124" s="57"/>
      <c r="I124" s="58">
        <f t="shared" si="15"/>
        <v>-5.1958000040031038E-3</v>
      </c>
      <c r="J124" s="58"/>
      <c r="O124" s="56">
        <f t="shared" ca="1" si="12"/>
        <v>-3.3383834656504061E-2</v>
      </c>
      <c r="Q124" s="59">
        <f t="shared" si="13"/>
        <v>26998.277999999998</v>
      </c>
    </row>
    <row r="125" spans="1:17" s="56" customFormat="1" ht="12.95" customHeight="1" x14ac:dyDescent="0.2">
      <c r="A125" s="39" t="s">
        <v>382</v>
      </c>
      <c r="B125" s="40" t="s">
        <v>33</v>
      </c>
      <c r="C125" s="63">
        <v>42047.34</v>
      </c>
      <c r="D125" s="63" t="s">
        <v>77</v>
      </c>
      <c r="E125" s="8">
        <f t="shared" si="10"/>
        <v>11771.003867365067</v>
      </c>
      <c r="F125" s="56">
        <f t="shared" si="11"/>
        <v>11771</v>
      </c>
      <c r="G125" s="56">
        <f t="shared" si="14"/>
        <v>5.1371499939705245E-3</v>
      </c>
      <c r="H125" s="57"/>
      <c r="I125" s="58">
        <f t="shared" si="15"/>
        <v>5.1371499939705245E-3</v>
      </c>
      <c r="J125" s="58"/>
      <c r="O125" s="56">
        <f t="shared" ca="1" si="12"/>
        <v>-3.3374326618649842E-2</v>
      </c>
      <c r="Q125" s="59">
        <f t="shared" si="13"/>
        <v>27028.839999999997</v>
      </c>
    </row>
    <row r="126" spans="1:17" s="56" customFormat="1" ht="12.95" customHeight="1" x14ac:dyDescent="0.2">
      <c r="A126" s="39" t="s">
        <v>398</v>
      </c>
      <c r="B126" s="40" t="s">
        <v>33</v>
      </c>
      <c r="C126" s="63">
        <v>42132.34</v>
      </c>
      <c r="D126" s="63" t="s">
        <v>77</v>
      </c>
      <c r="E126" s="8">
        <f t="shared" si="10"/>
        <v>11834.993828921028</v>
      </c>
      <c r="F126" s="56">
        <f t="shared" si="11"/>
        <v>11835</v>
      </c>
      <c r="G126" s="56">
        <f t="shared" si="14"/>
        <v>-8.1972500047413632E-3</v>
      </c>
      <c r="H126" s="57"/>
      <c r="I126" s="58">
        <f t="shared" si="15"/>
        <v>-8.1972500047413632E-3</v>
      </c>
      <c r="J126" s="58"/>
      <c r="O126" s="56">
        <f t="shared" ca="1" si="12"/>
        <v>-3.3347869469838101E-2</v>
      </c>
      <c r="Q126" s="59">
        <f t="shared" si="13"/>
        <v>27113.839999999997</v>
      </c>
    </row>
    <row r="127" spans="1:17" s="56" customFormat="1" ht="12.95" customHeight="1" x14ac:dyDescent="0.2">
      <c r="A127" s="39" t="s">
        <v>403</v>
      </c>
      <c r="B127" s="40" t="s">
        <v>33</v>
      </c>
      <c r="C127" s="63">
        <v>42327.584000000003</v>
      </c>
      <c r="D127" s="63" t="s">
        <v>77</v>
      </c>
      <c r="E127" s="8">
        <f t="shared" si="10"/>
        <v>11981.978017791995</v>
      </c>
      <c r="F127" s="56">
        <f t="shared" si="11"/>
        <v>11982</v>
      </c>
      <c r="G127" s="56">
        <f t="shared" si="14"/>
        <v>-2.9199700002209283E-2</v>
      </c>
      <c r="H127" s="57"/>
      <c r="I127" s="58">
        <f t="shared" si="15"/>
        <v>-2.9199700002209283E-2</v>
      </c>
      <c r="J127" s="58"/>
      <c r="O127" s="56">
        <f t="shared" ca="1" si="12"/>
        <v>-3.3287100706161143E-2</v>
      </c>
      <c r="Q127" s="59">
        <f t="shared" si="13"/>
        <v>27309.084000000003</v>
      </c>
    </row>
    <row r="128" spans="1:17" s="56" customFormat="1" ht="12.95" customHeight="1" x14ac:dyDescent="0.2">
      <c r="A128" s="39" t="s">
        <v>403</v>
      </c>
      <c r="B128" s="40" t="s">
        <v>33</v>
      </c>
      <c r="C128" s="63">
        <v>42376.760999999999</v>
      </c>
      <c r="D128" s="63" t="s">
        <v>77</v>
      </c>
      <c r="E128" s="8">
        <f t="shared" si="10"/>
        <v>12018.999598255963</v>
      </c>
      <c r="F128" s="56">
        <f t="shared" si="11"/>
        <v>12019</v>
      </c>
      <c r="G128" s="56">
        <f t="shared" si="14"/>
        <v>-5.3365000349003822E-4</v>
      </c>
      <c r="H128" s="57"/>
      <c r="I128" s="58">
        <f t="shared" si="15"/>
        <v>-5.3365000349003822E-4</v>
      </c>
      <c r="J128" s="58"/>
      <c r="O128" s="56">
        <f t="shared" ca="1" si="12"/>
        <v>-3.3271805167004356E-2</v>
      </c>
      <c r="Q128" s="59">
        <f t="shared" si="13"/>
        <v>27358.260999999999</v>
      </c>
    </row>
    <row r="129" spans="1:17" s="56" customFormat="1" ht="12.95" customHeight="1" x14ac:dyDescent="0.2">
      <c r="A129" s="39" t="s">
        <v>403</v>
      </c>
      <c r="B129" s="40" t="s">
        <v>33</v>
      </c>
      <c r="C129" s="63">
        <v>42376.762000000002</v>
      </c>
      <c r="D129" s="63" t="s">
        <v>77</v>
      </c>
      <c r="E129" s="8">
        <f t="shared" si="10"/>
        <v>12019.000351079043</v>
      </c>
      <c r="F129" s="56">
        <f t="shared" si="11"/>
        <v>12019</v>
      </c>
      <c r="G129" s="56">
        <f t="shared" si="14"/>
        <v>4.663500003516674E-4</v>
      </c>
      <c r="H129" s="57"/>
      <c r="I129" s="58">
        <f t="shared" si="15"/>
        <v>4.663500003516674E-4</v>
      </c>
      <c r="J129" s="58"/>
      <c r="O129" s="56">
        <f t="shared" ca="1" si="12"/>
        <v>-3.3271805167004356E-2</v>
      </c>
      <c r="Q129" s="59">
        <f t="shared" si="13"/>
        <v>27358.262000000002</v>
      </c>
    </row>
    <row r="130" spans="1:17" s="56" customFormat="1" ht="12.95" customHeight="1" x14ac:dyDescent="0.2">
      <c r="A130" s="39" t="s">
        <v>413</v>
      </c>
      <c r="B130" s="40" t="s">
        <v>33</v>
      </c>
      <c r="C130" s="63">
        <v>42403.324000000001</v>
      </c>
      <c r="D130" s="63" t="s">
        <v>77</v>
      </c>
      <c r="E130" s="8">
        <f t="shared" si="10"/>
        <v>12038.99683765374</v>
      </c>
      <c r="F130" s="56">
        <f t="shared" si="11"/>
        <v>12039</v>
      </c>
      <c r="G130" s="56">
        <f t="shared" si="14"/>
        <v>-4.200650000711903E-3</v>
      </c>
      <c r="H130" s="57"/>
      <c r="I130" s="58">
        <f t="shared" si="15"/>
        <v>-4.200650000711903E-3</v>
      </c>
      <c r="J130" s="58"/>
      <c r="O130" s="56">
        <f t="shared" ca="1" si="12"/>
        <v>-3.3263537308000683E-2</v>
      </c>
      <c r="Q130" s="59">
        <f t="shared" si="13"/>
        <v>27384.824000000001</v>
      </c>
    </row>
    <row r="131" spans="1:17" s="56" customFormat="1" ht="12.95" customHeight="1" x14ac:dyDescent="0.2">
      <c r="A131" s="39" t="s">
        <v>413</v>
      </c>
      <c r="B131" s="40" t="s">
        <v>33</v>
      </c>
      <c r="C131" s="63">
        <v>42408.641000000003</v>
      </c>
      <c r="D131" s="63" t="s">
        <v>77</v>
      </c>
      <c r="E131" s="8">
        <f t="shared" si="10"/>
        <v>12042.999597954837</v>
      </c>
      <c r="F131" s="56">
        <f t="shared" si="11"/>
        <v>12043</v>
      </c>
      <c r="G131" s="56">
        <f t="shared" si="14"/>
        <v>-5.3404999925987795E-4</v>
      </c>
      <c r="H131" s="57"/>
      <c r="I131" s="58">
        <f t="shared" si="15"/>
        <v>-5.3404999925987795E-4</v>
      </c>
      <c r="J131" s="58"/>
      <c r="O131" s="56">
        <f t="shared" ca="1" si="12"/>
        <v>-3.3261883736199954E-2</v>
      </c>
      <c r="Q131" s="59">
        <f t="shared" si="13"/>
        <v>27390.141000000003</v>
      </c>
    </row>
    <row r="132" spans="1:17" s="56" customFormat="1" ht="12.95" customHeight="1" x14ac:dyDescent="0.2">
      <c r="A132" s="39" t="s">
        <v>420</v>
      </c>
      <c r="B132" s="40" t="s">
        <v>33</v>
      </c>
      <c r="C132" s="63">
        <v>42424.582000000002</v>
      </c>
      <c r="D132" s="63" t="s">
        <v>77</v>
      </c>
      <c r="E132" s="8">
        <f t="shared" si="10"/>
        <v>12055.000350627348</v>
      </c>
      <c r="F132" s="56">
        <f t="shared" si="11"/>
        <v>12055</v>
      </c>
      <c r="G132" s="56">
        <f t="shared" si="14"/>
        <v>4.65750003058929E-4</v>
      </c>
      <c r="H132" s="57"/>
      <c r="I132" s="58">
        <f t="shared" si="15"/>
        <v>4.65750003058929E-4</v>
      </c>
      <c r="J132" s="58"/>
      <c r="O132" s="56">
        <f t="shared" ca="1" si="12"/>
        <v>-3.3256923020797753E-2</v>
      </c>
      <c r="Q132" s="59">
        <f t="shared" si="13"/>
        <v>27406.082000000002</v>
      </c>
    </row>
    <row r="133" spans="1:17" s="56" customFormat="1" ht="12.95" customHeight="1" x14ac:dyDescent="0.2">
      <c r="A133" s="39" t="s">
        <v>420</v>
      </c>
      <c r="B133" s="40" t="s">
        <v>33</v>
      </c>
      <c r="C133" s="63">
        <v>42429.89</v>
      </c>
      <c r="D133" s="63" t="s">
        <v>77</v>
      </c>
      <c r="E133" s="8">
        <f t="shared" si="10"/>
        <v>12058.996335520747</v>
      </c>
      <c r="F133" s="56">
        <f t="shared" si="11"/>
        <v>12059</v>
      </c>
      <c r="G133" s="56">
        <f t="shared" si="14"/>
        <v>-4.8676500009605661E-3</v>
      </c>
      <c r="H133" s="57"/>
      <c r="I133" s="58">
        <f t="shared" si="15"/>
        <v>-4.8676500009605661E-3</v>
      </c>
      <c r="J133" s="58"/>
      <c r="O133" s="56">
        <f t="shared" ca="1" si="12"/>
        <v>-3.3255269448997017E-2</v>
      </c>
      <c r="Q133" s="59">
        <f t="shared" si="13"/>
        <v>27411.39</v>
      </c>
    </row>
    <row r="134" spans="1:17" s="56" customFormat="1" ht="12.95" customHeight="1" x14ac:dyDescent="0.2">
      <c r="A134" s="39" t="s">
        <v>420</v>
      </c>
      <c r="B134" s="40" t="s">
        <v>33</v>
      </c>
      <c r="C134" s="63">
        <v>42429.892</v>
      </c>
      <c r="D134" s="63" t="s">
        <v>77</v>
      </c>
      <c r="E134" s="8">
        <f t="shared" si="10"/>
        <v>12058.997841166902</v>
      </c>
      <c r="F134" s="56">
        <f t="shared" si="11"/>
        <v>12059</v>
      </c>
      <c r="G134" s="56">
        <f t="shared" si="14"/>
        <v>-2.8676500005531125E-3</v>
      </c>
      <c r="H134" s="57"/>
      <c r="I134" s="58">
        <f t="shared" si="15"/>
        <v>-2.8676500005531125E-3</v>
      </c>
      <c r="J134" s="58"/>
      <c r="O134" s="56">
        <f t="shared" ca="1" si="12"/>
        <v>-3.3255269448997017E-2</v>
      </c>
      <c r="Q134" s="59">
        <f t="shared" si="13"/>
        <v>27411.392</v>
      </c>
    </row>
    <row r="135" spans="1:17" s="56" customFormat="1" ht="12.95" customHeight="1" x14ac:dyDescent="0.2">
      <c r="A135" s="39" t="s">
        <v>427</v>
      </c>
      <c r="B135" s="40" t="s">
        <v>33</v>
      </c>
      <c r="C135" s="63">
        <v>42460.444000000003</v>
      </c>
      <c r="D135" s="63" t="s">
        <v>77</v>
      </c>
      <c r="E135" s="8">
        <f t="shared" si="10"/>
        <v>12081.998091819347</v>
      </c>
      <c r="F135" s="56">
        <f t="shared" si="11"/>
        <v>12082</v>
      </c>
      <c r="G135" s="56">
        <f t="shared" si="14"/>
        <v>-2.5346999973407947E-3</v>
      </c>
      <c r="H135" s="57"/>
      <c r="I135" s="58">
        <f t="shared" si="15"/>
        <v>-2.5346999973407947E-3</v>
      </c>
      <c r="J135" s="58"/>
      <c r="O135" s="56">
        <f t="shared" ca="1" si="12"/>
        <v>-3.3245761411142799E-2</v>
      </c>
      <c r="Q135" s="59">
        <f t="shared" si="13"/>
        <v>27441.944000000003</v>
      </c>
    </row>
    <row r="136" spans="1:17" s="56" customFormat="1" ht="12.95" customHeight="1" x14ac:dyDescent="0.2">
      <c r="A136" s="39" t="s">
        <v>427</v>
      </c>
      <c r="B136" s="40" t="s">
        <v>33</v>
      </c>
      <c r="C136" s="63">
        <v>42460.45</v>
      </c>
      <c r="D136" s="63" t="s">
        <v>77</v>
      </c>
      <c r="E136" s="8">
        <f t="shared" si="10"/>
        <v>12082.002608757806</v>
      </c>
      <c r="F136" s="56">
        <f t="shared" si="11"/>
        <v>12082</v>
      </c>
      <c r="G136" s="56">
        <f t="shared" si="14"/>
        <v>3.4652999966056086E-3</v>
      </c>
      <c r="H136" s="57"/>
      <c r="I136" s="58">
        <f t="shared" si="15"/>
        <v>3.4652999966056086E-3</v>
      </c>
      <c r="J136" s="58"/>
      <c r="O136" s="56">
        <f t="shared" ca="1" si="12"/>
        <v>-3.3245761411142799E-2</v>
      </c>
      <c r="Q136" s="59">
        <f t="shared" si="13"/>
        <v>27441.949999999997</v>
      </c>
    </row>
    <row r="137" spans="1:17" s="56" customFormat="1" ht="12.95" customHeight="1" x14ac:dyDescent="0.2">
      <c r="A137" s="39" t="s">
        <v>420</v>
      </c>
      <c r="B137" s="40" t="s">
        <v>33</v>
      </c>
      <c r="C137" s="63">
        <v>42473.728000000003</v>
      </c>
      <c r="D137" s="63" t="s">
        <v>77</v>
      </c>
      <c r="E137" s="8">
        <f t="shared" si="10"/>
        <v>12091.998593575929</v>
      </c>
      <c r="F137" s="56">
        <f t="shared" si="11"/>
        <v>12092</v>
      </c>
      <c r="G137" s="56">
        <f t="shared" si="14"/>
        <v>-1.8682000008993782E-3</v>
      </c>
      <c r="H137" s="57"/>
      <c r="I137" s="58">
        <f t="shared" si="15"/>
        <v>-1.8682000008993782E-3</v>
      </c>
      <c r="J137" s="58"/>
      <c r="O137" s="56">
        <f t="shared" ca="1" si="12"/>
        <v>-3.3241627481640966E-2</v>
      </c>
      <c r="Q137" s="59">
        <f t="shared" si="13"/>
        <v>27455.228000000003</v>
      </c>
    </row>
    <row r="138" spans="1:17" s="56" customFormat="1" ht="12.95" customHeight="1" x14ac:dyDescent="0.2">
      <c r="A138" s="39" t="s">
        <v>420</v>
      </c>
      <c r="B138" s="40" t="s">
        <v>33</v>
      </c>
      <c r="C138" s="63">
        <v>42473.732000000004</v>
      </c>
      <c r="D138" s="63" t="s">
        <v>77</v>
      </c>
      <c r="E138" s="8">
        <f t="shared" si="10"/>
        <v>12092.001604868237</v>
      </c>
      <c r="F138" s="56">
        <f t="shared" si="11"/>
        <v>12092</v>
      </c>
      <c r="G138" s="56">
        <f t="shared" si="14"/>
        <v>2.131799999915529E-3</v>
      </c>
      <c r="H138" s="57"/>
      <c r="I138" s="58">
        <f t="shared" si="15"/>
        <v>2.131799999915529E-3</v>
      </c>
      <c r="J138" s="58"/>
      <c r="O138" s="56">
        <f t="shared" ca="1" si="12"/>
        <v>-3.3241627481640966E-2</v>
      </c>
      <c r="Q138" s="59">
        <f t="shared" si="13"/>
        <v>27455.232000000004</v>
      </c>
    </row>
    <row r="139" spans="1:17" s="56" customFormat="1" ht="12.95" customHeight="1" x14ac:dyDescent="0.2">
      <c r="A139" s="39" t="s">
        <v>420</v>
      </c>
      <c r="B139" s="40" t="s">
        <v>33</v>
      </c>
      <c r="C139" s="63">
        <v>42485.682999999997</v>
      </c>
      <c r="D139" s="63" t="s">
        <v>77</v>
      </c>
      <c r="E139" s="8">
        <f t="shared" si="10"/>
        <v>12100.998593463</v>
      </c>
      <c r="F139" s="56">
        <f t="shared" si="11"/>
        <v>12101</v>
      </c>
      <c r="G139" s="56">
        <f t="shared" si="14"/>
        <v>-1.8683500020415522E-3</v>
      </c>
      <c r="H139" s="57"/>
      <c r="I139" s="58">
        <f t="shared" si="15"/>
        <v>-1.8683500020415522E-3</v>
      </c>
      <c r="J139" s="58"/>
      <c r="O139" s="56">
        <f t="shared" ca="1" si="12"/>
        <v>-3.323790694508931E-2</v>
      </c>
      <c r="Q139" s="59">
        <f t="shared" si="13"/>
        <v>27467.182999999997</v>
      </c>
    </row>
    <row r="140" spans="1:17" s="56" customFormat="1" ht="12.95" customHeight="1" x14ac:dyDescent="0.2">
      <c r="A140" s="39" t="s">
        <v>420</v>
      </c>
      <c r="B140" s="40" t="s">
        <v>33</v>
      </c>
      <c r="C140" s="63">
        <v>42728.764999999999</v>
      </c>
      <c r="D140" s="63" t="s">
        <v>77</v>
      </c>
      <c r="E140" s="8">
        <f t="shared" si="10"/>
        <v>12283.996332697659</v>
      </c>
      <c r="F140" s="56">
        <f t="shared" si="11"/>
        <v>12284</v>
      </c>
      <c r="G140" s="56">
        <f t="shared" si="14"/>
        <v>-4.8714000004110858E-3</v>
      </c>
      <c r="H140" s="57"/>
      <c r="I140" s="58">
        <f t="shared" si="15"/>
        <v>-4.8714000004110858E-3</v>
      </c>
      <c r="J140" s="58"/>
      <c r="O140" s="56">
        <f t="shared" ca="1" si="12"/>
        <v>-3.3162256035205749E-2</v>
      </c>
      <c r="Q140" s="59">
        <f t="shared" si="13"/>
        <v>27710.264999999999</v>
      </c>
    </row>
    <row r="141" spans="1:17" s="56" customFormat="1" ht="12.95" customHeight="1" x14ac:dyDescent="0.2">
      <c r="A141" s="39" t="s">
        <v>420</v>
      </c>
      <c r="B141" s="40" t="s">
        <v>33</v>
      </c>
      <c r="C141" s="63">
        <v>42768.618000000002</v>
      </c>
      <c r="D141" s="63" t="s">
        <v>77</v>
      </c>
      <c r="E141" s="8">
        <f t="shared" si="10"/>
        <v>12313.998590790483</v>
      </c>
      <c r="F141" s="56">
        <f t="shared" si="11"/>
        <v>12314</v>
      </c>
      <c r="G141" s="56">
        <f t="shared" si="14"/>
        <v>-1.8718999999691732E-3</v>
      </c>
      <c r="H141" s="57"/>
      <c r="I141" s="58">
        <f t="shared" si="15"/>
        <v>-1.8718999999691732E-3</v>
      </c>
      <c r="J141" s="58"/>
      <c r="O141" s="56">
        <f t="shared" ca="1" si="12"/>
        <v>-3.3149854246700243E-2</v>
      </c>
      <c r="Q141" s="59">
        <f t="shared" si="13"/>
        <v>27750.118000000002</v>
      </c>
    </row>
    <row r="142" spans="1:17" s="56" customFormat="1" ht="12.95" customHeight="1" x14ac:dyDescent="0.2">
      <c r="A142" s="39" t="s">
        <v>446</v>
      </c>
      <c r="B142" s="40" t="s">
        <v>33</v>
      </c>
      <c r="C142" s="63">
        <v>42840.343999999997</v>
      </c>
      <c r="D142" s="63" t="s">
        <v>77</v>
      </c>
      <c r="E142" s="8">
        <f t="shared" si="10"/>
        <v>12367.99557882063</v>
      </c>
      <c r="F142" s="56">
        <f t="shared" si="11"/>
        <v>12368</v>
      </c>
      <c r="G142" s="56">
        <f t="shared" si="14"/>
        <v>-5.8728000003611669E-3</v>
      </c>
      <c r="H142" s="57"/>
      <c r="I142" s="58">
        <f t="shared" si="15"/>
        <v>-5.8728000003611669E-3</v>
      </c>
      <c r="J142" s="58"/>
      <c r="O142" s="56">
        <f t="shared" ca="1" si="12"/>
        <v>-3.3127531027390342E-2</v>
      </c>
      <c r="Q142" s="59">
        <f t="shared" si="13"/>
        <v>27821.843999999997</v>
      </c>
    </row>
    <row r="143" spans="1:17" s="56" customFormat="1" ht="12.95" customHeight="1" x14ac:dyDescent="0.2">
      <c r="A143" s="39" t="s">
        <v>450</v>
      </c>
      <c r="B143" s="40" t="s">
        <v>33</v>
      </c>
      <c r="C143" s="63">
        <v>42913.42</v>
      </c>
      <c r="D143" s="63" t="s">
        <v>77</v>
      </c>
      <c r="E143" s="8">
        <f t="shared" si="10"/>
        <v>12423.008878004905</v>
      </c>
      <c r="F143" s="56">
        <f t="shared" si="11"/>
        <v>12423</v>
      </c>
      <c r="G143" s="56">
        <f t="shared" si="14"/>
        <v>1.1792949997470714E-2</v>
      </c>
      <c r="H143" s="57"/>
      <c r="I143" s="58">
        <f t="shared" si="15"/>
        <v>1.1792949997470714E-2</v>
      </c>
      <c r="J143" s="58"/>
      <c r="O143" s="56">
        <f t="shared" ca="1" si="12"/>
        <v>-3.310479441513025E-2</v>
      </c>
      <c r="Q143" s="59">
        <f t="shared" si="13"/>
        <v>27894.92</v>
      </c>
    </row>
    <row r="144" spans="1:17" s="56" customFormat="1" ht="12.95" customHeight="1" x14ac:dyDescent="0.2">
      <c r="A144" s="39" t="s">
        <v>454</v>
      </c>
      <c r="B144" s="40" t="s">
        <v>33</v>
      </c>
      <c r="C144" s="63">
        <v>42983.807000000001</v>
      </c>
      <c r="D144" s="63" t="s">
        <v>77</v>
      </c>
      <c r="E144" s="8">
        <f t="shared" si="10"/>
        <v>12475.997835934781</v>
      </c>
      <c r="F144" s="56">
        <f t="shared" si="11"/>
        <v>12476</v>
      </c>
      <c r="G144" s="56">
        <f t="shared" si="14"/>
        <v>-2.8746000025421381E-3</v>
      </c>
      <c r="H144" s="57"/>
      <c r="I144" s="58">
        <f t="shared" si="15"/>
        <v>-2.8746000025421381E-3</v>
      </c>
      <c r="J144" s="58"/>
      <c r="O144" s="56">
        <f t="shared" ca="1" si="12"/>
        <v>-3.3082884588770525E-2</v>
      </c>
      <c r="Q144" s="59">
        <f t="shared" si="13"/>
        <v>27965.307000000001</v>
      </c>
    </row>
    <row r="145" spans="1:17" s="56" customFormat="1" ht="12.95" customHeight="1" x14ac:dyDescent="0.2">
      <c r="A145" s="39" t="s">
        <v>454</v>
      </c>
      <c r="B145" s="40" t="s">
        <v>33</v>
      </c>
      <c r="C145" s="63">
        <v>42983.811999999998</v>
      </c>
      <c r="D145" s="63" t="s">
        <v>77</v>
      </c>
      <c r="E145" s="8">
        <f t="shared" si="10"/>
        <v>12476.001600050166</v>
      </c>
      <c r="F145" s="56">
        <f t="shared" si="11"/>
        <v>12476</v>
      </c>
      <c r="G145" s="56">
        <f t="shared" si="14"/>
        <v>2.1253999948385172E-3</v>
      </c>
      <c r="H145" s="57"/>
      <c r="I145" s="58">
        <f t="shared" si="15"/>
        <v>2.1253999948385172E-3</v>
      </c>
      <c r="J145" s="58"/>
      <c r="O145" s="56">
        <f t="shared" ca="1" si="12"/>
        <v>-3.3082884588770525E-2</v>
      </c>
      <c r="Q145" s="59">
        <f t="shared" si="13"/>
        <v>27965.311999999998</v>
      </c>
    </row>
    <row r="146" spans="1:17" s="56" customFormat="1" ht="12.95" customHeight="1" x14ac:dyDescent="0.2">
      <c r="A146" s="39" t="s">
        <v>454</v>
      </c>
      <c r="B146" s="40" t="s">
        <v>33</v>
      </c>
      <c r="C146" s="63">
        <v>43100.690999999999</v>
      </c>
      <c r="D146" s="63" t="s">
        <v>77</v>
      </c>
      <c r="E146" s="8">
        <f t="shared" si="10"/>
        <v>12563.99080848192</v>
      </c>
      <c r="F146" s="56">
        <f t="shared" si="11"/>
        <v>12564</v>
      </c>
      <c r="G146" s="56">
        <f t="shared" si="14"/>
        <v>-1.2209400003484916E-2</v>
      </c>
      <c r="H146" s="57"/>
      <c r="I146" s="58">
        <f t="shared" si="15"/>
        <v>-1.2209400003484916E-2</v>
      </c>
      <c r="J146" s="58"/>
      <c r="O146" s="56">
        <f t="shared" ca="1" si="12"/>
        <v>-3.3046506009154389E-2</v>
      </c>
      <c r="Q146" s="59">
        <f t="shared" si="13"/>
        <v>28082.190999999999</v>
      </c>
    </row>
    <row r="147" spans="1:17" s="56" customFormat="1" ht="12.95" customHeight="1" x14ac:dyDescent="0.2">
      <c r="A147" s="39" t="s">
        <v>454</v>
      </c>
      <c r="B147" s="40" t="s">
        <v>33</v>
      </c>
      <c r="C147" s="63">
        <v>43100.695</v>
      </c>
      <c r="D147" s="63" t="s">
        <v>77</v>
      </c>
      <c r="E147" s="8">
        <f t="shared" si="10"/>
        <v>12563.993819774229</v>
      </c>
      <c r="F147" s="56">
        <f t="shared" si="11"/>
        <v>12564</v>
      </c>
      <c r="G147" s="56">
        <f t="shared" si="14"/>
        <v>-8.2094000026700087E-3</v>
      </c>
      <c r="H147" s="57"/>
      <c r="I147" s="58">
        <f t="shared" si="15"/>
        <v>-8.2094000026700087E-3</v>
      </c>
      <c r="J147" s="58"/>
      <c r="O147" s="56">
        <f t="shared" ca="1" si="12"/>
        <v>-3.3046506009154389E-2</v>
      </c>
      <c r="Q147" s="59">
        <f t="shared" si="13"/>
        <v>28082.195</v>
      </c>
    </row>
    <row r="148" spans="1:17" s="56" customFormat="1" ht="12.95" customHeight="1" x14ac:dyDescent="0.2">
      <c r="A148" s="39" t="s">
        <v>454</v>
      </c>
      <c r="B148" s="40" t="s">
        <v>33</v>
      </c>
      <c r="C148" s="63">
        <v>43185.709000000003</v>
      </c>
      <c r="D148" s="63" t="s">
        <v>77</v>
      </c>
      <c r="E148" s="8">
        <f t="shared" si="10"/>
        <v>12627.994320853271</v>
      </c>
      <c r="F148" s="56">
        <f t="shared" si="11"/>
        <v>12628</v>
      </c>
      <c r="G148" s="56">
        <f t="shared" ref="G148:G179" si="16">+C148-(C$7+F148*C$8)</f>
        <v>-7.5437999985297211E-3</v>
      </c>
      <c r="H148" s="57"/>
      <c r="I148" s="58">
        <f t="shared" ref="I148:I179" si="17">G148</f>
        <v>-7.5437999985297211E-3</v>
      </c>
      <c r="J148" s="58"/>
      <c r="O148" s="56">
        <f t="shared" ca="1" si="12"/>
        <v>-3.3020048860342648E-2</v>
      </c>
      <c r="Q148" s="59">
        <f t="shared" si="13"/>
        <v>28167.209000000003</v>
      </c>
    </row>
    <row r="149" spans="1:17" s="56" customFormat="1" ht="12.95" customHeight="1" x14ac:dyDescent="0.2">
      <c r="A149" s="39" t="s">
        <v>454</v>
      </c>
      <c r="B149" s="40" t="s">
        <v>33</v>
      </c>
      <c r="C149" s="63">
        <v>43347.771999999997</v>
      </c>
      <c r="D149" s="63" t="s">
        <v>77</v>
      </c>
      <c r="E149" s="8">
        <f t="shared" ref="E149:E212" si="18">+(C149-C$7)/C$8</f>
        <v>12749.999087202015</v>
      </c>
      <c r="F149" s="56">
        <f t="shared" ref="F149:F212" si="19">ROUND(2*E149,0)/2</f>
        <v>12750</v>
      </c>
      <c r="G149" s="56">
        <f t="shared" si="16"/>
        <v>-1.2125000066589564E-3</v>
      </c>
      <c r="H149" s="57"/>
      <c r="I149" s="58">
        <f t="shared" si="17"/>
        <v>-1.2125000066589564E-3</v>
      </c>
      <c r="J149" s="58"/>
      <c r="O149" s="56">
        <f t="shared" ref="O149:O212" ca="1" si="20">+C$11+C$12*F149</f>
        <v>-3.2969614920420269E-2</v>
      </c>
      <c r="Q149" s="59">
        <f t="shared" ref="Q149:Q212" si="21">+C149-15018.5</f>
        <v>28329.271999999997</v>
      </c>
    </row>
    <row r="150" spans="1:17" s="56" customFormat="1" ht="12.95" customHeight="1" x14ac:dyDescent="0.2">
      <c r="A150" s="39" t="s">
        <v>454</v>
      </c>
      <c r="B150" s="40" t="s">
        <v>33</v>
      </c>
      <c r="C150" s="63">
        <v>43452.705000000002</v>
      </c>
      <c r="D150" s="63" t="s">
        <v>77</v>
      </c>
      <c r="E150" s="8">
        <f t="shared" si="18"/>
        <v>12828.99507115439</v>
      </c>
      <c r="F150" s="56">
        <f t="shared" si="19"/>
        <v>12829</v>
      </c>
      <c r="G150" s="56">
        <f t="shared" si="16"/>
        <v>-6.5471499983686954E-3</v>
      </c>
      <c r="H150" s="57"/>
      <c r="I150" s="58">
        <f t="shared" si="17"/>
        <v>-6.5471499983686954E-3</v>
      </c>
      <c r="J150" s="58"/>
      <c r="O150" s="56">
        <f t="shared" ca="1" si="20"/>
        <v>-3.2936956877355782E-2</v>
      </c>
      <c r="Q150" s="59">
        <f t="shared" si="21"/>
        <v>28434.205000000002</v>
      </c>
    </row>
    <row r="151" spans="1:17" s="56" customFormat="1" ht="12.95" customHeight="1" x14ac:dyDescent="0.2">
      <c r="A151" s="39" t="s">
        <v>454</v>
      </c>
      <c r="B151" s="40" t="s">
        <v>33</v>
      </c>
      <c r="C151" s="63">
        <v>43630.703999999998</v>
      </c>
      <c r="D151" s="63" t="s">
        <v>77</v>
      </c>
      <c r="E151" s="8">
        <f t="shared" si="18"/>
        <v>12962.996826060262</v>
      </c>
      <c r="F151" s="56">
        <f t="shared" si="19"/>
        <v>12963</v>
      </c>
      <c r="G151" s="56">
        <f t="shared" si="16"/>
        <v>-4.216050001559779E-3</v>
      </c>
      <c r="H151" s="57"/>
      <c r="I151" s="58">
        <f t="shared" si="17"/>
        <v>-4.216050001559779E-3</v>
      </c>
      <c r="J151" s="58"/>
      <c r="O151" s="56">
        <f t="shared" ca="1" si="20"/>
        <v>-3.2881562222031202E-2</v>
      </c>
      <c r="Q151" s="59">
        <f t="shared" si="21"/>
        <v>28612.203999999998</v>
      </c>
    </row>
    <row r="152" spans="1:17" s="56" customFormat="1" ht="12.95" customHeight="1" x14ac:dyDescent="0.2">
      <c r="A152" s="39" t="s">
        <v>472</v>
      </c>
      <c r="B152" s="40" t="s">
        <v>33</v>
      </c>
      <c r="C152" s="63">
        <v>43702.436999999998</v>
      </c>
      <c r="D152" s="63" t="s">
        <v>77</v>
      </c>
      <c r="E152" s="8">
        <f t="shared" si="18"/>
        <v>13016.999083851953</v>
      </c>
      <c r="F152" s="56">
        <f t="shared" si="19"/>
        <v>13017</v>
      </c>
      <c r="G152" s="56">
        <f t="shared" si="16"/>
        <v>-1.2169500041636638E-3</v>
      </c>
      <c r="H152" s="57"/>
      <c r="I152" s="58">
        <f t="shared" si="17"/>
        <v>-1.2169500041636638E-3</v>
      </c>
      <c r="J152" s="58"/>
      <c r="O152" s="56">
        <f t="shared" ca="1" si="20"/>
        <v>-3.2859239002721294E-2</v>
      </c>
      <c r="Q152" s="59">
        <f t="shared" si="21"/>
        <v>28683.936999999998</v>
      </c>
    </row>
    <row r="153" spans="1:17" s="56" customFormat="1" ht="12.95" customHeight="1" x14ac:dyDescent="0.2">
      <c r="A153" s="39" t="s">
        <v>472</v>
      </c>
      <c r="B153" s="40" t="s">
        <v>33</v>
      </c>
      <c r="C153" s="63">
        <v>43706.425000000003</v>
      </c>
      <c r="D153" s="63" t="s">
        <v>77</v>
      </c>
      <c r="E153" s="8">
        <f t="shared" si="18"/>
        <v>13020.001342283547</v>
      </c>
      <c r="F153" s="56">
        <f t="shared" si="19"/>
        <v>13020</v>
      </c>
      <c r="G153" s="56">
        <f t="shared" si="16"/>
        <v>1.7829999997047707E-3</v>
      </c>
      <c r="H153" s="57"/>
      <c r="I153" s="58">
        <f t="shared" si="17"/>
        <v>1.7829999997047707E-3</v>
      </c>
      <c r="J153" s="58"/>
      <c r="O153" s="56">
        <f t="shared" ca="1" si="20"/>
        <v>-3.2857998823870749E-2</v>
      </c>
      <c r="Q153" s="59">
        <f t="shared" si="21"/>
        <v>28687.925000000003</v>
      </c>
    </row>
    <row r="154" spans="1:17" s="56" customFormat="1" ht="12.95" customHeight="1" x14ac:dyDescent="0.2">
      <c r="A154" s="39" t="s">
        <v>454</v>
      </c>
      <c r="B154" s="40" t="s">
        <v>33</v>
      </c>
      <c r="C154" s="63">
        <v>43909.648999999998</v>
      </c>
      <c r="D154" s="63" t="s">
        <v>77</v>
      </c>
      <c r="E154" s="8">
        <f t="shared" si="18"/>
        <v>13172.993059309996</v>
      </c>
      <c r="F154" s="56">
        <f t="shared" si="19"/>
        <v>13173</v>
      </c>
      <c r="G154" s="56">
        <f t="shared" si="16"/>
        <v>-9.2195500037632883E-3</v>
      </c>
      <c r="H154" s="57"/>
      <c r="I154" s="58">
        <f t="shared" si="17"/>
        <v>-9.2195500037632883E-3</v>
      </c>
      <c r="J154" s="58"/>
      <c r="O154" s="56">
        <f t="shared" ca="1" si="20"/>
        <v>-3.279474970249268E-2</v>
      </c>
      <c r="Q154" s="59">
        <f t="shared" si="21"/>
        <v>28891.148999999998</v>
      </c>
    </row>
    <row r="155" spans="1:17" s="56" customFormat="1" ht="12.95" customHeight="1" x14ac:dyDescent="0.2">
      <c r="A155" s="39" t="s">
        <v>454</v>
      </c>
      <c r="B155" s="40" t="s">
        <v>33</v>
      </c>
      <c r="C155" s="63">
        <v>43986.690999999999</v>
      </c>
      <c r="D155" s="63" t="s">
        <v>77</v>
      </c>
      <c r="E155" s="8">
        <f t="shared" si="18"/>
        <v>13230.992054818165</v>
      </c>
      <c r="F155" s="56">
        <f t="shared" si="19"/>
        <v>13231</v>
      </c>
      <c r="G155" s="56">
        <f t="shared" si="16"/>
        <v>-1.0553849999269005E-2</v>
      </c>
      <c r="H155" s="57"/>
      <c r="I155" s="58">
        <f t="shared" si="17"/>
        <v>-1.0553849999269005E-2</v>
      </c>
      <c r="J155" s="58"/>
      <c r="O155" s="56">
        <f t="shared" ca="1" si="20"/>
        <v>-3.2770772911382043E-2</v>
      </c>
      <c r="Q155" s="59">
        <f t="shared" si="21"/>
        <v>28968.190999999999</v>
      </c>
    </row>
    <row r="156" spans="1:17" s="56" customFormat="1" ht="12.95" customHeight="1" x14ac:dyDescent="0.2">
      <c r="A156" s="39" t="s">
        <v>454</v>
      </c>
      <c r="B156" s="40" t="s">
        <v>33</v>
      </c>
      <c r="C156" s="63">
        <v>44431.688999999998</v>
      </c>
      <c r="D156" s="63" t="s">
        <v>77</v>
      </c>
      <c r="E156" s="8">
        <f t="shared" si="18"/>
        <v>13565.996818494392</v>
      </c>
      <c r="F156" s="56">
        <f t="shared" si="19"/>
        <v>13566</v>
      </c>
      <c r="G156" s="56">
        <f t="shared" si="16"/>
        <v>-4.2261000053258613E-3</v>
      </c>
      <c r="H156" s="57"/>
      <c r="I156" s="58">
        <f t="shared" si="17"/>
        <v>-4.2261000053258613E-3</v>
      </c>
      <c r="J156" s="58"/>
      <c r="O156" s="56">
        <f t="shared" ca="1" si="20"/>
        <v>-3.2632286273070597E-2</v>
      </c>
      <c r="Q156" s="59">
        <f t="shared" si="21"/>
        <v>29413.188999999998</v>
      </c>
    </row>
    <row r="157" spans="1:17" s="56" customFormat="1" ht="12.95" customHeight="1" x14ac:dyDescent="0.2">
      <c r="A157" s="39" t="s">
        <v>454</v>
      </c>
      <c r="B157" s="40" t="s">
        <v>33</v>
      </c>
      <c r="C157" s="63">
        <v>44629.607000000004</v>
      </c>
      <c r="D157" s="63" t="s">
        <v>77</v>
      </c>
      <c r="E157" s="8">
        <f t="shared" si="18"/>
        <v>13714.994056273601</v>
      </c>
      <c r="F157" s="56">
        <f t="shared" si="19"/>
        <v>13715</v>
      </c>
      <c r="G157" s="56">
        <f t="shared" si="16"/>
        <v>-7.8952499970910139E-3</v>
      </c>
      <c r="H157" s="57"/>
      <c r="I157" s="58">
        <f t="shared" si="17"/>
        <v>-7.8952499970910139E-3</v>
      </c>
      <c r="J157" s="58"/>
      <c r="O157" s="56">
        <f t="shared" ca="1" si="20"/>
        <v>-3.2570690723493265E-2</v>
      </c>
      <c r="Q157" s="59">
        <f t="shared" si="21"/>
        <v>29611.107000000004</v>
      </c>
    </row>
    <row r="158" spans="1:17" s="56" customFormat="1" ht="12.95" customHeight="1" x14ac:dyDescent="0.2">
      <c r="A158" s="39" t="s">
        <v>454</v>
      </c>
      <c r="B158" s="40" t="s">
        <v>33</v>
      </c>
      <c r="C158" s="63">
        <v>44629.607000000004</v>
      </c>
      <c r="D158" s="63" t="s">
        <v>77</v>
      </c>
      <c r="E158" s="8">
        <f t="shared" si="18"/>
        <v>13714.994056273601</v>
      </c>
      <c r="F158" s="56">
        <f t="shared" si="19"/>
        <v>13715</v>
      </c>
      <c r="G158" s="56">
        <f t="shared" si="16"/>
        <v>-7.8952499970910139E-3</v>
      </c>
      <c r="H158" s="57"/>
      <c r="I158" s="58">
        <f t="shared" si="17"/>
        <v>-7.8952499970910139E-3</v>
      </c>
      <c r="J158" s="58"/>
      <c r="O158" s="56">
        <f t="shared" ca="1" si="20"/>
        <v>-3.2570690723493265E-2</v>
      </c>
      <c r="Q158" s="59">
        <f t="shared" si="21"/>
        <v>29611.107000000004</v>
      </c>
    </row>
    <row r="159" spans="1:17" s="56" customFormat="1" ht="12.95" customHeight="1" x14ac:dyDescent="0.2">
      <c r="A159" s="39" t="s">
        <v>490</v>
      </c>
      <c r="B159" s="40" t="s">
        <v>33</v>
      </c>
      <c r="C159" s="63">
        <v>44685.39</v>
      </c>
      <c r="D159" s="63" t="s">
        <v>77</v>
      </c>
      <c r="E159" s="8">
        <f t="shared" si="18"/>
        <v>13756.988785985082</v>
      </c>
      <c r="F159" s="56">
        <f t="shared" si="19"/>
        <v>13757</v>
      </c>
      <c r="G159" s="56">
        <f t="shared" si="16"/>
        <v>-1.4895950007485226E-2</v>
      </c>
      <c r="H159" s="57"/>
      <c r="I159" s="58">
        <f t="shared" si="17"/>
        <v>-1.4895950007485226E-2</v>
      </c>
      <c r="J159" s="58"/>
      <c r="O159" s="56">
        <f t="shared" ca="1" si="20"/>
        <v>-3.2553328219585564E-2</v>
      </c>
      <c r="Q159" s="59">
        <f t="shared" si="21"/>
        <v>29666.89</v>
      </c>
    </row>
    <row r="160" spans="1:17" s="56" customFormat="1" ht="12.95" customHeight="1" x14ac:dyDescent="0.2">
      <c r="A160" s="39" t="s">
        <v>493</v>
      </c>
      <c r="B160" s="40" t="s">
        <v>33</v>
      </c>
      <c r="C160" s="63">
        <v>44705.322</v>
      </c>
      <c r="D160" s="63" t="s">
        <v>77</v>
      </c>
      <c r="E160" s="8">
        <f t="shared" si="18"/>
        <v>13771.994055558416</v>
      </c>
      <c r="F160" s="56">
        <f t="shared" si="19"/>
        <v>13772</v>
      </c>
      <c r="G160" s="56">
        <f t="shared" si="16"/>
        <v>-7.896199997048825E-3</v>
      </c>
      <c r="H160" s="57"/>
      <c r="I160" s="58">
        <f t="shared" si="17"/>
        <v>-7.896199997048825E-3</v>
      </c>
      <c r="J160" s="58"/>
      <c r="O160" s="56">
        <f t="shared" ca="1" si="20"/>
        <v>-3.2547127325332811E-2</v>
      </c>
      <c r="Q160" s="59">
        <f t="shared" si="21"/>
        <v>29686.822</v>
      </c>
    </row>
    <row r="161" spans="1:17" s="56" customFormat="1" ht="12.95" customHeight="1" x14ac:dyDescent="0.2">
      <c r="A161" s="39" t="s">
        <v>454</v>
      </c>
      <c r="B161" s="40" t="s">
        <v>33</v>
      </c>
      <c r="C161" s="63">
        <v>44852.764000000003</v>
      </c>
      <c r="D161" s="63" t="s">
        <v>77</v>
      </c>
      <c r="E161" s="8">
        <f t="shared" si="18"/>
        <v>13882.991795696465</v>
      </c>
      <c r="F161" s="56">
        <f t="shared" si="19"/>
        <v>13883</v>
      </c>
      <c r="G161" s="56">
        <f t="shared" si="16"/>
        <v>-1.0898050000832882E-2</v>
      </c>
      <c r="H161" s="57"/>
      <c r="I161" s="58">
        <f t="shared" si="17"/>
        <v>-1.0898050000832882E-2</v>
      </c>
      <c r="J161" s="58"/>
      <c r="O161" s="56">
        <f t="shared" ca="1" si="20"/>
        <v>-3.250124070786245E-2</v>
      </c>
      <c r="Q161" s="59">
        <f t="shared" si="21"/>
        <v>29834.264000000003</v>
      </c>
    </row>
    <row r="162" spans="1:17" s="56" customFormat="1" ht="12.95" customHeight="1" x14ac:dyDescent="0.2">
      <c r="A162" s="39" t="s">
        <v>454</v>
      </c>
      <c r="B162" s="40" t="s">
        <v>33</v>
      </c>
      <c r="C162" s="63">
        <v>44880.663</v>
      </c>
      <c r="D162" s="63" t="s">
        <v>77</v>
      </c>
      <c r="E162" s="8">
        <f t="shared" si="18"/>
        <v>13903.994806725283</v>
      </c>
      <c r="F162" s="56">
        <f t="shared" si="19"/>
        <v>13904</v>
      </c>
      <c r="G162" s="56">
        <f t="shared" si="16"/>
        <v>-6.8984000026830472E-3</v>
      </c>
      <c r="H162" s="57"/>
      <c r="I162" s="58">
        <f t="shared" si="17"/>
        <v>-6.8984000026830472E-3</v>
      </c>
      <c r="J162" s="58"/>
      <c r="O162" s="56">
        <f t="shared" ca="1" si="20"/>
        <v>-3.24925594559086E-2</v>
      </c>
      <c r="Q162" s="59">
        <f t="shared" si="21"/>
        <v>29862.163</v>
      </c>
    </row>
    <row r="163" spans="1:17" s="56" customFormat="1" ht="12.95" customHeight="1" x14ac:dyDescent="0.2">
      <c r="A163" s="39" t="s">
        <v>454</v>
      </c>
      <c r="B163" s="40" t="s">
        <v>33</v>
      </c>
      <c r="C163" s="63">
        <v>44884.646000000001</v>
      </c>
      <c r="D163" s="63" t="s">
        <v>77</v>
      </c>
      <c r="E163" s="8">
        <f t="shared" si="18"/>
        <v>13906.993301041488</v>
      </c>
      <c r="F163" s="56">
        <f t="shared" si="19"/>
        <v>13907</v>
      </c>
      <c r="G163" s="56">
        <f t="shared" si="16"/>
        <v>-8.8984499961952679E-3</v>
      </c>
      <c r="H163" s="57"/>
      <c r="I163" s="58">
        <f t="shared" si="17"/>
        <v>-8.8984499961952679E-3</v>
      </c>
      <c r="J163" s="58"/>
      <c r="O163" s="56">
        <f t="shared" ca="1" si="20"/>
        <v>-3.2491319277058048E-2</v>
      </c>
      <c r="Q163" s="59">
        <f t="shared" si="21"/>
        <v>29866.146000000001</v>
      </c>
    </row>
    <row r="164" spans="1:17" s="56" customFormat="1" ht="12.95" customHeight="1" x14ac:dyDescent="0.2">
      <c r="A164" s="39" t="s">
        <v>454</v>
      </c>
      <c r="B164" s="40" t="s">
        <v>33</v>
      </c>
      <c r="C164" s="63">
        <v>45034.743999999999</v>
      </c>
      <c r="D164" s="63" t="s">
        <v>77</v>
      </c>
      <c r="E164" s="8">
        <f t="shared" si="18"/>
        <v>14019.990539272387</v>
      </c>
      <c r="F164" s="56">
        <f t="shared" si="19"/>
        <v>14020</v>
      </c>
      <c r="G164" s="56">
        <f t="shared" si="16"/>
        <v>-1.2567000005219597E-2</v>
      </c>
      <c r="H164" s="57"/>
      <c r="I164" s="58">
        <f t="shared" si="17"/>
        <v>-1.2567000005219597E-2</v>
      </c>
      <c r="J164" s="58"/>
      <c r="O164" s="56">
        <f t="shared" ca="1" si="20"/>
        <v>-3.2444605873687318E-2</v>
      </c>
      <c r="Q164" s="59">
        <f t="shared" si="21"/>
        <v>30016.243999999999</v>
      </c>
    </row>
    <row r="165" spans="1:17" s="56" customFormat="1" ht="12.95" customHeight="1" x14ac:dyDescent="0.2">
      <c r="A165" s="39" t="s">
        <v>454</v>
      </c>
      <c r="B165" s="40" t="s">
        <v>33</v>
      </c>
      <c r="C165" s="63">
        <v>45042.714999999997</v>
      </c>
      <c r="D165" s="63" t="s">
        <v>77</v>
      </c>
      <c r="E165" s="8">
        <f t="shared" si="18"/>
        <v>14025.99129202018</v>
      </c>
      <c r="F165" s="56">
        <f t="shared" si="19"/>
        <v>14026</v>
      </c>
      <c r="G165" s="56">
        <f t="shared" si="16"/>
        <v>-1.1567100009415299E-2</v>
      </c>
      <c r="H165" s="57"/>
      <c r="I165" s="58">
        <f t="shared" si="17"/>
        <v>-1.1567100009415299E-2</v>
      </c>
      <c r="J165" s="58"/>
      <c r="O165" s="56">
        <f t="shared" ca="1" si="20"/>
        <v>-3.2442125515986221E-2</v>
      </c>
      <c r="Q165" s="59">
        <f t="shared" si="21"/>
        <v>30024.214999999997</v>
      </c>
    </row>
    <row r="166" spans="1:17" s="56" customFormat="1" ht="12.95" customHeight="1" x14ac:dyDescent="0.2">
      <c r="A166" s="39" t="s">
        <v>454</v>
      </c>
      <c r="B166" s="40" t="s">
        <v>33</v>
      </c>
      <c r="C166" s="63">
        <v>45131.714</v>
      </c>
      <c r="D166" s="63" t="s">
        <v>77</v>
      </c>
      <c r="E166" s="8">
        <f t="shared" si="18"/>
        <v>14092.991793061581</v>
      </c>
      <c r="F166" s="56">
        <f t="shared" si="19"/>
        <v>14093</v>
      </c>
      <c r="G166" s="56">
        <f t="shared" si="16"/>
        <v>-1.0901549998379778E-2</v>
      </c>
      <c r="H166" s="57"/>
      <c r="I166" s="58">
        <f t="shared" si="17"/>
        <v>-1.0901549998379778E-2</v>
      </c>
      <c r="J166" s="58"/>
      <c r="O166" s="56">
        <f t="shared" ca="1" si="20"/>
        <v>-3.2414428188323935E-2</v>
      </c>
      <c r="Q166" s="59">
        <f t="shared" si="21"/>
        <v>30113.214</v>
      </c>
    </row>
    <row r="167" spans="1:17" s="56" customFormat="1" ht="12.95" customHeight="1" x14ac:dyDescent="0.2">
      <c r="A167" s="39" t="s">
        <v>512</v>
      </c>
      <c r="B167" s="40" t="s">
        <v>33</v>
      </c>
      <c r="C167" s="63">
        <v>45191.495000000003</v>
      </c>
      <c r="D167" s="63" t="s">
        <v>77</v>
      </c>
      <c r="E167" s="8">
        <f t="shared" si="18"/>
        <v>14137.99630943543</v>
      </c>
      <c r="F167" s="56">
        <f t="shared" si="19"/>
        <v>14138</v>
      </c>
      <c r="G167" s="56">
        <f t="shared" si="16"/>
        <v>-4.9022999955923297E-3</v>
      </c>
      <c r="H167" s="57"/>
      <c r="I167" s="58">
        <f t="shared" si="17"/>
        <v>-4.9022999955923297E-3</v>
      </c>
      <c r="J167" s="58"/>
      <c r="O167" s="56">
        <f t="shared" ca="1" si="20"/>
        <v>-3.2395825505565676E-2</v>
      </c>
      <c r="Q167" s="59">
        <f t="shared" si="21"/>
        <v>30172.995000000003</v>
      </c>
    </row>
    <row r="168" spans="1:17" s="56" customFormat="1" ht="12.95" customHeight="1" x14ac:dyDescent="0.2">
      <c r="A168" s="39" t="s">
        <v>512</v>
      </c>
      <c r="B168" s="40" t="s">
        <v>33</v>
      </c>
      <c r="C168" s="63">
        <v>45195.476999999999</v>
      </c>
      <c r="D168" s="63" t="s">
        <v>77</v>
      </c>
      <c r="E168" s="8">
        <f t="shared" si="18"/>
        <v>14140.994050928553</v>
      </c>
      <c r="F168" s="56">
        <f t="shared" si="19"/>
        <v>14141</v>
      </c>
      <c r="G168" s="56">
        <f t="shared" si="16"/>
        <v>-7.9023500002222136E-3</v>
      </c>
      <c r="H168" s="57"/>
      <c r="I168" s="58">
        <f t="shared" si="17"/>
        <v>-7.9023500002222136E-3</v>
      </c>
      <c r="J168" s="58"/>
      <c r="O168" s="56">
        <f t="shared" ca="1" si="20"/>
        <v>-3.2394585326715131E-2</v>
      </c>
      <c r="Q168" s="59">
        <f t="shared" si="21"/>
        <v>30176.976999999999</v>
      </c>
    </row>
    <row r="169" spans="1:17" s="56" customFormat="1" ht="12.95" customHeight="1" x14ac:dyDescent="0.2">
      <c r="A169" s="39" t="s">
        <v>454</v>
      </c>
      <c r="B169" s="40" t="s">
        <v>33</v>
      </c>
      <c r="C169" s="63">
        <v>45200.788</v>
      </c>
      <c r="D169" s="63" t="s">
        <v>77</v>
      </c>
      <c r="E169" s="8">
        <f t="shared" si="18"/>
        <v>14144.992294291187</v>
      </c>
      <c r="F169" s="56">
        <f t="shared" si="19"/>
        <v>14145</v>
      </c>
      <c r="G169" s="56">
        <f t="shared" si="16"/>
        <v>-1.0235749999992549E-2</v>
      </c>
      <c r="H169" s="57"/>
      <c r="I169" s="58">
        <f t="shared" si="17"/>
        <v>-1.0235749999992549E-2</v>
      </c>
      <c r="J169" s="58"/>
      <c r="O169" s="56">
        <f t="shared" ca="1" si="20"/>
        <v>-3.2392931754914395E-2</v>
      </c>
      <c r="Q169" s="59">
        <f t="shared" si="21"/>
        <v>30182.288</v>
      </c>
    </row>
    <row r="170" spans="1:17" s="56" customFormat="1" ht="12.95" customHeight="1" x14ac:dyDescent="0.2">
      <c r="A170" s="39" t="s">
        <v>454</v>
      </c>
      <c r="B170" s="40" t="s">
        <v>33</v>
      </c>
      <c r="C170" s="63">
        <v>45200.794999999998</v>
      </c>
      <c r="D170" s="63" t="s">
        <v>77</v>
      </c>
      <c r="E170" s="8">
        <f t="shared" si="18"/>
        <v>14144.997564052725</v>
      </c>
      <c r="F170" s="56">
        <f t="shared" si="19"/>
        <v>14145</v>
      </c>
      <c r="G170" s="56">
        <f t="shared" si="16"/>
        <v>-3.2357500022044405E-3</v>
      </c>
      <c r="H170" s="57"/>
      <c r="I170" s="58">
        <f t="shared" si="17"/>
        <v>-3.2357500022044405E-3</v>
      </c>
      <c r="J170" s="58"/>
      <c r="O170" s="56">
        <f t="shared" ca="1" si="20"/>
        <v>-3.2392931754914395E-2</v>
      </c>
      <c r="Q170" s="59">
        <f t="shared" si="21"/>
        <v>30182.294999999998</v>
      </c>
    </row>
    <row r="171" spans="1:17" s="56" customFormat="1" ht="12.95" customHeight="1" x14ac:dyDescent="0.2">
      <c r="A171" s="39" t="s">
        <v>512</v>
      </c>
      <c r="B171" s="40" t="s">
        <v>33</v>
      </c>
      <c r="C171" s="63">
        <v>45227.362000000001</v>
      </c>
      <c r="D171" s="63" t="s">
        <v>77</v>
      </c>
      <c r="E171" s="8">
        <f t="shared" si="18"/>
        <v>14164.997814742812</v>
      </c>
      <c r="F171" s="56">
        <f t="shared" si="19"/>
        <v>14165</v>
      </c>
      <c r="G171" s="56">
        <f t="shared" si="16"/>
        <v>-2.9027500058873557E-3</v>
      </c>
      <c r="H171" s="57"/>
      <c r="I171" s="58">
        <f t="shared" si="17"/>
        <v>-2.9027500058873557E-3</v>
      </c>
      <c r="J171" s="58"/>
      <c r="O171" s="56">
        <f t="shared" ca="1" si="20"/>
        <v>-3.2384663895910722E-2</v>
      </c>
      <c r="Q171" s="59">
        <f t="shared" si="21"/>
        <v>30208.862000000001</v>
      </c>
    </row>
    <row r="172" spans="1:17" s="56" customFormat="1" ht="12.95" customHeight="1" x14ac:dyDescent="0.2">
      <c r="A172" s="39" t="s">
        <v>524</v>
      </c>
      <c r="B172" s="40" t="s">
        <v>33</v>
      </c>
      <c r="C172" s="63">
        <v>45252.591999999997</v>
      </c>
      <c r="D172" s="63" t="s">
        <v>77</v>
      </c>
      <c r="E172" s="8">
        <f t="shared" si="18"/>
        <v>14183.991540978772</v>
      </c>
      <c r="F172" s="56">
        <f t="shared" si="19"/>
        <v>14184</v>
      </c>
      <c r="G172" s="56">
        <f t="shared" si="16"/>
        <v>-1.1236400001507718E-2</v>
      </c>
      <c r="H172" s="57"/>
      <c r="I172" s="58">
        <f t="shared" si="17"/>
        <v>-1.1236400001507718E-2</v>
      </c>
      <c r="J172" s="58"/>
      <c r="O172" s="56">
        <f t="shared" ca="1" si="20"/>
        <v>-3.237680942985724E-2</v>
      </c>
      <c r="Q172" s="59">
        <f t="shared" si="21"/>
        <v>30234.091999999997</v>
      </c>
    </row>
    <row r="173" spans="1:17" s="56" customFormat="1" ht="12.95" customHeight="1" x14ac:dyDescent="0.2">
      <c r="A173" s="39" t="s">
        <v>454</v>
      </c>
      <c r="B173" s="40" t="s">
        <v>33</v>
      </c>
      <c r="C173" s="63">
        <v>45584.673999999999</v>
      </c>
      <c r="D173" s="63" t="s">
        <v>77</v>
      </c>
      <c r="E173" s="8">
        <f t="shared" si="18"/>
        <v>14433.990534077908</v>
      </c>
      <c r="F173" s="56">
        <f t="shared" si="19"/>
        <v>14434</v>
      </c>
      <c r="G173" s="56">
        <f t="shared" si="16"/>
        <v>-1.2573900006827898E-2</v>
      </c>
      <c r="H173" s="57"/>
      <c r="I173" s="58">
        <f t="shared" si="17"/>
        <v>-1.2573900006827898E-2</v>
      </c>
      <c r="J173" s="58"/>
      <c r="O173" s="56">
        <f t="shared" ca="1" si="20"/>
        <v>-3.2273461192311385E-2</v>
      </c>
      <c r="Q173" s="59">
        <f t="shared" si="21"/>
        <v>30566.173999999999</v>
      </c>
    </row>
    <row r="174" spans="1:17" s="56" customFormat="1" ht="12.95" customHeight="1" x14ac:dyDescent="0.2">
      <c r="A174" s="39" t="s">
        <v>454</v>
      </c>
      <c r="B174" s="40" t="s">
        <v>33</v>
      </c>
      <c r="C174" s="63">
        <v>45762.671000000002</v>
      </c>
      <c r="D174" s="63" t="s">
        <v>77</v>
      </c>
      <c r="E174" s="8">
        <f t="shared" si="18"/>
        <v>14567.990783337631</v>
      </c>
      <c r="F174" s="56">
        <f t="shared" si="19"/>
        <v>14568</v>
      </c>
      <c r="G174" s="56">
        <f t="shared" si="16"/>
        <v>-1.2242800003150478E-2</v>
      </c>
      <c r="H174" s="57"/>
      <c r="I174" s="58">
        <f t="shared" si="17"/>
        <v>-1.2242800003150478E-2</v>
      </c>
      <c r="J174" s="58"/>
      <c r="O174" s="56">
        <f t="shared" ca="1" si="20"/>
        <v>-3.2218066536986806E-2</v>
      </c>
      <c r="Q174" s="59">
        <f t="shared" si="21"/>
        <v>30744.171000000002</v>
      </c>
    </row>
    <row r="175" spans="1:17" s="56" customFormat="1" ht="12.95" customHeight="1" x14ac:dyDescent="0.2">
      <c r="A175" s="39" t="s">
        <v>531</v>
      </c>
      <c r="B175" s="40" t="s">
        <v>33</v>
      </c>
      <c r="C175" s="63">
        <v>45814.472999999998</v>
      </c>
      <c r="D175" s="63" t="s">
        <v>77</v>
      </c>
      <c r="E175" s="8">
        <f t="shared" si="18"/>
        <v>14606.988524379061</v>
      </c>
      <c r="F175" s="56">
        <f t="shared" si="19"/>
        <v>14607</v>
      </c>
      <c r="G175" s="56">
        <f t="shared" si="16"/>
        <v>-1.52434500050731E-2</v>
      </c>
      <c r="H175" s="57"/>
      <c r="I175" s="58">
        <f t="shared" si="17"/>
        <v>-1.52434500050731E-2</v>
      </c>
      <c r="J175" s="58"/>
      <c r="O175" s="56">
        <f t="shared" ca="1" si="20"/>
        <v>-3.2201944211929651E-2</v>
      </c>
      <c r="Q175" s="59">
        <f t="shared" si="21"/>
        <v>30795.972999999998</v>
      </c>
    </row>
    <row r="176" spans="1:17" s="56" customFormat="1" ht="12.95" customHeight="1" x14ac:dyDescent="0.2">
      <c r="A176" s="39" t="s">
        <v>454</v>
      </c>
      <c r="B176" s="40" t="s">
        <v>33</v>
      </c>
      <c r="C176" s="63">
        <v>45839.712</v>
      </c>
      <c r="D176" s="63" t="s">
        <v>77</v>
      </c>
      <c r="E176" s="8">
        <f t="shared" si="18"/>
        <v>14625.98902602272</v>
      </c>
      <c r="F176" s="56">
        <f t="shared" si="19"/>
        <v>14626</v>
      </c>
      <c r="G176" s="56">
        <f t="shared" si="16"/>
        <v>-1.45771000024979E-2</v>
      </c>
      <c r="H176" s="57"/>
      <c r="I176" s="58">
        <f t="shared" si="17"/>
        <v>-1.45771000024979E-2</v>
      </c>
      <c r="J176" s="58"/>
      <c r="O176" s="56">
        <f t="shared" ca="1" si="20"/>
        <v>-3.2194089745876169E-2</v>
      </c>
      <c r="Q176" s="59">
        <f t="shared" si="21"/>
        <v>30821.212</v>
      </c>
    </row>
    <row r="177" spans="1:17" s="56" customFormat="1" ht="12.95" customHeight="1" x14ac:dyDescent="0.2">
      <c r="A177" s="39" t="s">
        <v>536</v>
      </c>
      <c r="B177" s="40" t="s">
        <v>33</v>
      </c>
      <c r="C177" s="63">
        <v>46109.366000000002</v>
      </c>
      <c r="D177" s="63" t="s">
        <v>77</v>
      </c>
      <c r="E177" s="8">
        <f t="shared" si="18"/>
        <v>14828.99078006285</v>
      </c>
      <c r="F177" s="56">
        <f t="shared" si="19"/>
        <v>14829</v>
      </c>
      <c r="G177" s="56">
        <f t="shared" si="16"/>
        <v>-1.2247149999893736E-2</v>
      </c>
      <c r="H177" s="57"/>
      <c r="I177" s="58">
        <f t="shared" si="17"/>
        <v>-1.2247149999893736E-2</v>
      </c>
      <c r="J177" s="58"/>
      <c r="O177" s="56">
        <f t="shared" ca="1" si="20"/>
        <v>-3.2110170976988928E-2</v>
      </c>
      <c r="Q177" s="59">
        <f t="shared" si="21"/>
        <v>31090.866000000002</v>
      </c>
    </row>
    <row r="178" spans="1:17" s="56" customFormat="1" ht="12.95" customHeight="1" x14ac:dyDescent="0.2">
      <c r="A178" s="39" t="s">
        <v>536</v>
      </c>
      <c r="B178" s="40" t="s">
        <v>33</v>
      </c>
      <c r="C178" s="63">
        <v>46113.351000000002</v>
      </c>
      <c r="D178" s="63" t="s">
        <v>77</v>
      </c>
      <c r="E178" s="8">
        <f t="shared" si="18"/>
        <v>14831.990780025209</v>
      </c>
      <c r="F178" s="56">
        <f t="shared" si="19"/>
        <v>14832</v>
      </c>
      <c r="G178" s="56">
        <f t="shared" si="16"/>
        <v>-1.2247200000274461E-2</v>
      </c>
      <c r="H178" s="57"/>
      <c r="I178" s="58">
        <f t="shared" si="17"/>
        <v>-1.2247200000274461E-2</v>
      </c>
      <c r="J178" s="58"/>
      <c r="O178" s="56">
        <f t="shared" ca="1" si="20"/>
        <v>-3.2108930798138383E-2</v>
      </c>
      <c r="Q178" s="59">
        <f t="shared" si="21"/>
        <v>31094.851000000002</v>
      </c>
    </row>
    <row r="179" spans="1:17" s="56" customFormat="1" ht="12.95" customHeight="1" x14ac:dyDescent="0.2">
      <c r="A179" s="39" t="s">
        <v>542</v>
      </c>
      <c r="B179" s="40" t="s">
        <v>33</v>
      </c>
      <c r="C179" s="63">
        <v>46121.313999999998</v>
      </c>
      <c r="D179" s="63" t="s">
        <v>77</v>
      </c>
      <c r="E179" s="8">
        <f t="shared" si="18"/>
        <v>14837.985510188384</v>
      </c>
      <c r="F179" s="56">
        <f t="shared" si="19"/>
        <v>14838</v>
      </c>
      <c r="G179" s="56">
        <f t="shared" si="16"/>
        <v>-1.9247300006099977E-2</v>
      </c>
      <c r="H179" s="57"/>
      <c r="I179" s="58">
        <f t="shared" si="17"/>
        <v>-1.9247300006099977E-2</v>
      </c>
      <c r="J179" s="58"/>
      <c r="O179" s="56">
        <f t="shared" ca="1" si="20"/>
        <v>-3.2106450440437279E-2</v>
      </c>
      <c r="Q179" s="59">
        <f t="shared" si="21"/>
        <v>31102.813999999998</v>
      </c>
    </row>
    <row r="180" spans="1:17" s="56" customFormat="1" ht="12.95" customHeight="1" x14ac:dyDescent="0.2">
      <c r="A180" s="39" t="s">
        <v>454</v>
      </c>
      <c r="B180" s="40" t="s">
        <v>33</v>
      </c>
      <c r="C180" s="63">
        <v>46167.811999999998</v>
      </c>
      <c r="D180" s="63" t="s">
        <v>77</v>
      </c>
      <c r="E180" s="8">
        <f t="shared" si="18"/>
        <v>14872.990277628725</v>
      </c>
      <c r="F180" s="56">
        <f t="shared" si="19"/>
        <v>14873</v>
      </c>
      <c r="G180" s="56">
        <f t="shared" ref="G180:G211" si="22">+C180-(C$7+F180*C$8)</f>
        <v>-1.2914550003188197E-2</v>
      </c>
      <c r="H180" s="57"/>
      <c r="I180" s="58">
        <f t="shared" ref="I180:I199" si="23">G180</f>
        <v>-1.2914550003188197E-2</v>
      </c>
      <c r="J180" s="58"/>
      <c r="O180" s="56">
        <f t="shared" ca="1" si="20"/>
        <v>-3.2091981687180859E-2</v>
      </c>
      <c r="Q180" s="59">
        <f t="shared" si="21"/>
        <v>31149.311999999998</v>
      </c>
    </row>
    <row r="181" spans="1:17" s="56" customFormat="1" ht="12.95" customHeight="1" x14ac:dyDescent="0.2">
      <c r="A181" s="39" t="s">
        <v>547</v>
      </c>
      <c r="B181" s="40" t="s">
        <v>33</v>
      </c>
      <c r="C181" s="63">
        <v>46259.464</v>
      </c>
      <c r="D181" s="63" t="s">
        <v>77</v>
      </c>
      <c r="E181" s="8">
        <f t="shared" si="18"/>
        <v>14941.98801829375</v>
      </c>
      <c r="F181" s="56">
        <f t="shared" si="19"/>
        <v>14942</v>
      </c>
      <c r="G181" s="56">
        <f t="shared" si="22"/>
        <v>-1.5915700001642108E-2</v>
      </c>
      <c r="H181" s="57"/>
      <c r="I181" s="58">
        <f t="shared" si="23"/>
        <v>-1.5915700001642108E-2</v>
      </c>
      <c r="J181" s="58"/>
      <c r="O181" s="56">
        <f t="shared" ca="1" si="20"/>
        <v>-3.2063457573618205E-2</v>
      </c>
      <c r="Q181" s="59">
        <f t="shared" si="21"/>
        <v>31240.964</v>
      </c>
    </row>
    <row r="182" spans="1:17" s="56" customFormat="1" ht="12.95" customHeight="1" x14ac:dyDescent="0.2">
      <c r="A182" s="39" t="s">
        <v>547</v>
      </c>
      <c r="B182" s="40" t="s">
        <v>33</v>
      </c>
      <c r="C182" s="63">
        <v>46271.417000000001</v>
      </c>
      <c r="D182" s="63" t="s">
        <v>77</v>
      </c>
      <c r="E182" s="8">
        <f t="shared" si="18"/>
        <v>14950.986512534673</v>
      </c>
      <c r="F182" s="56">
        <f t="shared" si="19"/>
        <v>14951</v>
      </c>
      <c r="G182" s="56">
        <f t="shared" si="22"/>
        <v>-1.7915849995915778E-2</v>
      </c>
      <c r="H182" s="57"/>
      <c r="I182" s="58">
        <f t="shared" si="23"/>
        <v>-1.7915849995915778E-2</v>
      </c>
      <c r="J182" s="58"/>
      <c r="O182" s="56">
        <f t="shared" ca="1" si="20"/>
        <v>-3.2059737037066549E-2</v>
      </c>
      <c r="Q182" s="59">
        <f t="shared" si="21"/>
        <v>31252.917000000001</v>
      </c>
    </row>
    <row r="183" spans="1:17" s="56" customFormat="1" ht="12.95" customHeight="1" x14ac:dyDescent="0.2">
      <c r="A183" s="39" t="s">
        <v>454</v>
      </c>
      <c r="B183" s="40" t="s">
        <v>33</v>
      </c>
      <c r="C183" s="63">
        <v>46413.557000000001</v>
      </c>
      <c r="D183" s="63" t="s">
        <v>77</v>
      </c>
      <c r="E183" s="8">
        <f t="shared" si="18"/>
        <v>15057.992784717781</v>
      </c>
      <c r="F183" s="56">
        <f t="shared" si="19"/>
        <v>15058</v>
      </c>
      <c r="G183" s="56">
        <f t="shared" si="22"/>
        <v>-9.5843000017339364E-3</v>
      </c>
      <c r="H183" s="57"/>
      <c r="I183" s="58">
        <f t="shared" si="23"/>
        <v>-9.5843000017339364E-3</v>
      </c>
      <c r="J183" s="58"/>
      <c r="O183" s="56">
        <f t="shared" ca="1" si="20"/>
        <v>-3.2015503991396924E-2</v>
      </c>
      <c r="Q183" s="59">
        <f t="shared" si="21"/>
        <v>31395.057000000001</v>
      </c>
    </row>
    <row r="184" spans="1:17" s="56" customFormat="1" ht="12.95" customHeight="1" x14ac:dyDescent="0.2">
      <c r="A184" s="39" t="s">
        <v>554</v>
      </c>
      <c r="B184" s="40" t="s">
        <v>33</v>
      </c>
      <c r="C184" s="63">
        <v>46441.442000000003</v>
      </c>
      <c r="D184" s="63" t="s">
        <v>77</v>
      </c>
      <c r="E184" s="8">
        <f t="shared" si="18"/>
        <v>15078.985256223523</v>
      </c>
      <c r="F184" s="56">
        <f t="shared" si="19"/>
        <v>15079</v>
      </c>
      <c r="G184" s="56">
        <f t="shared" si="22"/>
        <v>-1.958464999916032E-2</v>
      </c>
      <c r="H184" s="57"/>
      <c r="I184" s="58">
        <f t="shared" si="23"/>
        <v>-1.958464999916032E-2</v>
      </c>
      <c r="J184" s="58"/>
      <c r="O184" s="56">
        <f t="shared" ca="1" si="20"/>
        <v>-3.2006822739443073E-2</v>
      </c>
      <c r="Q184" s="59">
        <f t="shared" si="21"/>
        <v>31422.942000000003</v>
      </c>
    </row>
    <row r="185" spans="1:17" s="56" customFormat="1" ht="12.95" customHeight="1" x14ac:dyDescent="0.2">
      <c r="A185" s="39" t="s">
        <v>454</v>
      </c>
      <c r="B185" s="40" t="s">
        <v>33</v>
      </c>
      <c r="C185" s="63">
        <v>46470.671000000002</v>
      </c>
      <c r="D185" s="63" t="s">
        <v>77</v>
      </c>
      <c r="E185" s="8">
        <f t="shared" si="18"/>
        <v>15100.989521944924</v>
      </c>
      <c r="F185" s="56">
        <f t="shared" si="19"/>
        <v>15101</v>
      </c>
      <c r="G185" s="56">
        <f t="shared" si="22"/>
        <v>-1.3918349999585189E-2</v>
      </c>
      <c r="H185" s="57"/>
      <c r="I185" s="58">
        <f t="shared" si="23"/>
        <v>-1.3918349999585189E-2</v>
      </c>
      <c r="J185" s="58"/>
      <c r="O185" s="56">
        <f t="shared" ca="1" si="20"/>
        <v>-3.1997728094539039E-2</v>
      </c>
      <c r="Q185" s="59">
        <f t="shared" si="21"/>
        <v>31452.171000000002</v>
      </c>
    </row>
    <row r="186" spans="1:17" s="56" customFormat="1" ht="12.95" customHeight="1" x14ac:dyDescent="0.2">
      <c r="A186" s="39" t="s">
        <v>561</v>
      </c>
      <c r="B186" s="40" t="s">
        <v>33</v>
      </c>
      <c r="C186" s="63">
        <v>46615.463000000003</v>
      </c>
      <c r="D186" s="63" t="s">
        <v>77</v>
      </c>
      <c r="E186" s="8">
        <f t="shared" si="18"/>
        <v>15209.99228092858</v>
      </c>
      <c r="F186" s="56">
        <f t="shared" si="19"/>
        <v>15210</v>
      </c>
      <c r="G186" s="56">
        <f t="shared" si="22"/>
        <v>-1.025350000418257E-2</v>
      </c>
      <c r="H186" s="57"/>
      <c r="I186" s="58">
        <f t="shared" si="23"/>
        <v>-1.025350000418257E-2</v>
      </c>
      <c r="J186" s="58"/>
      <c r="O186" s="56">
        <f t="shared" ca="1" si="20"/>
        <v>-3.1952668262969046E-2</v>
      </c>
      <c r="Q186" s="59">
        <f t="shared" si="21"/>
        <v>31596.963000000003</v>
      </c>
    </row>
    <row r="187" spans="1:17" s="56" customFormat="1" ht="12.95" customHeight="1" x14ac:dyDescent="0.2">
      <c r="A187" s="39" t="s">
        <v>561</v>
      </c>
      <c r="B187" s="40" t="s">
        <v>33</v>
      </c>
      <c r="C187" s="63">
        <v>46615.466999999997</v>
      </c>
      <c r="D187" s="63" t="s">
        <v>77</v>
      </c>
      <c r="E187" s="8">
        <f t="shared" si="18"/>
        <v>15209.995292220883</v>
      </c>
      <c r="F187" s="56">
        <f t="shared" si="19"/>
        <v>15210</v>
      </c>
      <c r="G187" s="56">
        <f t="shared" si="22"/>
        <v>-6.25350001064362E-3</v>
      </c>
      <c r="H187" s="57"/>
      <c r="I187" s="58">
        <f t="shared" si="23"/>
        <v>-6.25350001064362E-3</v>
      </c>
      <c r="J187" s="58"/>
      <c r="O187" s="56">
        <f t="shared" ca="1" si="20"/>
        <v>-3.1952668262969046E-2</v>
      </c>
      <c r="Q187" s="59">
        <f t="shared" si="21"/>
        <v>31596.966999999997</v>
      </c>
    </row>
    <row r="188" spans="1:17" s="56" customFormat="1" ht="12.95" customHeight="1" x14ac:dyDescent="0.2">
      <c r="A188" s="39" t="s">
        <v>561</v>
      </c>
      <c r="B188" s="40" t="s">
        <v>33</v>
      </c>
      <c r="C188" s="63">
        <v>46615.472000000002</v>
      </c>
      <c r="D188" s="63" t="s">
        <v>77</v>
      </c>
      <c r="E188" s="8">
        <f t="shared" si="18"/>
        <v>15209.999056336272</v>
      </c>
      <c r="F188" s="56">
        <f t="shared" si="19"/>
        <v>15210</v>
      </c>
      <c r="G188" s="56">
        <f t="shared" si="22"/>
        <v>-1.2535000059870072E-3</v>
      </c>
      <c r="H188" s="57"/>
      <c r="I188" s="58">
        <f t="shared" si="23"/>
        <v>-1.2535000059870072E-3</v>
      </c>
      <c r="J188" s="58"/>
      <c r="O188" s="56">
        <f t="shared" ca="1" si="20"/>
        <v>-3.1952668262969046E-2</v>
      </c>
      <c r="Q188" s="59">
        <f t="shared" si="21"/>
        <v>31596.972000000002</v>
      </c>
    </row>
    <row r="189" spans="1:17" s="56" customFormat="1" ht="12.95" customHeight="1" x14ac:dyDescent="0.2">
      <c r="A189" s="39" t="s">
        <v>561</v>
      </c>
      <c r="B189" s="40" t="s">
        <v>33</v>
      </c>
      <c r="C189" s="63">
        <v>46615.472999999998</v>
      </c>
      <c r="D189" s="63" t="s">
        <v>77</v>
      </c>
      <c r="E189" s="8">
        <f t="shared" si="18"/>
        <v>15209.999809159346</v>
      </c>
      <c r="F189" s="56">
        <f t="shared" si="19"/>
        <v>15210</v>
      </c>
      <c r="G189" s="56">
        <f t="shared" si="22"/>
        <v>-2.5350000942125916E-4</v>
      </c>
      <c r="H189" s="57"/>
      <c r="I189" s="58">
        <f t="shared" si="23"/>
        <v>-2.5350000942125916E-4</v>
      </c>
      <c r="J189" s="58"/>
      <c r="O189" s="56">
        <f t="shared" ca="1" si="20"/>
        <v>-3.1952668262969046E-2</v>
      </c>
      <c r="Q189" s="59">
        <f t="shared" si="21"/>
        <v>31596.972999999998</v>
      </c>
    </row>
    <row r="190" spans="1:17" s="56" customFormat="1" ht="12.95" customHeight="1" x14ac:dyDescent="0.2">
      <c r="A190" s="39" t="s">
        <v>561</v>
      </c>
      <c r="B190" s="40" t="s">
        <v>33</v>
      </c>
      <c r="C190" s="63">
        <v>46623.427000000003</v>
      </c>
      <c r="D190" s="63" t="s">
        <v>77</v>
      </c>
      <c r="E190" s="8">
        <f t="shared" si="18"/>
        <v>15215.987763914834</v>
      </c>
      <c r="F190" s="56">
        <f t="shared" si="19"/>
        <v>15216</v>
      </c>
      <c r="G190" s="56">
        <f t="shared" si="22"/>
        <v>-1.6253599998890422E-2</v>
      </c>
      <c r="H190" s="57"/>
      <c r="I190" s="58">
        <f t="shared" si="23"/>
        <v>-1.6253599998890422E-2</v>
      </c>
      <c r="J190" s="58"/>
      <c r="O190" s="56">
        <f t="shared" ca="1" si="20"/>
        <v>-3.1950187905267949E-2</v>
      </c>
      <c r="Q190" s="59">
        <f t="shared" si="21"/>
        <v>31604.927000000003</v>
      </c>
    </row>
    <row r="191" spans="1:17" s="56" customFormat="1" ht="12.95" customHeight="1" x14ac:dyDescent="0.2">
      <c r="A191" s="39" t="s">
        <v>561</v>
      </c>
      <c r="B191" s="40" t="s">
        <v>33</v>
      </c>
      <c r="C191" s="63">
        <v>46728.366000000002</v>
      </c>
      <c r="D191" s="63" t="s">
        <v>77</v>
      </c>
      <c r="E191" s="8">
        <f t="shared" si="18"/>
        <v>15294.988264805668</v>
      </c>
      <c r="F191" s="56">
        <f t="shared" si="19"/>
        <v>15295</v>
      </c>
      <c r="G191" s="56">
        <f t="shared" si="22"/>
        <v>-1.5588250003929716E-2</v>
      </c>
      <c r="H191" s="57"/>
      <c r="I191" s="58">
        <f t="shared" si="23"/>
        <v>-1.5588250003929716E-2</v>
      </c>
      <c r="J191" s="58"/>
      <c r="O191" s="56">
        <f t="shared" ca="1" si="20"/>
        <v>-3.1917529862203455E-2</v>
      </c>
      <c r="Q191" s="59">
        <f t="shared" si="21"/>
        <v>31709.866000000002</v>
      </c>
    </row>
    <row r="192" spans="1:17" s="56" customFormat="1" ht="12.95" customHeight="1" x14ac:dyDescent="0.2">
      <c r="A192" s="39" t="s">
        <v>454</v>
      </c>
      <c r="B192" s="40" t="s">
        <v>33</v>
      </c>
      <c r="C192" s="63">
        <v>46875.803</v>
      </c>
      <c r="D192" s="63" t="s">
        <v>77</v>
      </c>
      <c r="E192" s="8">
        <f t="shared" si="18"/>
        <v>15405.982240828327</v>
      </c>
      <c r="F192" s="56">
        <f t="shared" si="19"/>
        <v>15406</v>
      </c>
      <c r="G192" s="56">
        <f t="shared" si="22"/>
        <v>-2.359009999781847E-2</v>
      </c>
      <c r="H192" s="57"/>
      <c r="I192" s="58">
        <f t="shared" si="23"/>
        <v>-2.359009999781847E-2</v>
      </c>
      <c r="J192" s="58"/>
      <c r="O192" s="56">
        <f t="shared" ca="1" si="20"/>
        <v>-3.1871643244733093E-2</v>
      </c>
      <c r="Q192" s="59">
        <f t="shared" si="21"/>
        <v>31857.303</v>
      </c>
    </row>
    <row r="193" spans="1:17" s="56" customFormat="1" ht="12.95" customHeight="1" x14ac:dyDescent="0.2">
      <c r="A193" s="39" t="s">
        <v>454</v>
      </c>
      <c r="B193" s="40" t="s">
        <v>33</v>
      </c>
      <c r="C193" s="63">
        <v>46879.8</v>
      </c>
      <c r="D193" s="63" t="s">
        <v>77</v>
      </c>
      <c r="E193" s="8">
        <f t="shared" si="18"/>
        <v>15408.991274667613</v>
      </c>
      <c r="F193" s="56">
        <f t="shared" si="19"/>
        <v>15409</v>
      </c>
      <c r="G193" s="56">
        <f t="shared" si="22"/>
        <v>-1.1590149995754473E-2</v>
      </c>
      <c r="H193" s="57"/>
      <c r="I193" s="58">
        <f t="shared" si="23"/>
        <v>-1.1590149995754473E-2</v>
      </c>
      <c r="J193" s="58"/>
      <c r="O193" s="56">
        <f t="shared" ca="1" si="20"/>
        <v>-3.1870403065882541E-2</v>
      </c>
      <c r="Q193" s="59">
        <f t="shared" si="21"/>
        <v>31861.300000000003</v>
      </c>
    </row>
    <row r="194" spans="1:17" s="56" customFormat="1" ht="12.95" customHeight="1" x14ac:dyDescent="0.2">
      <c r="A194" s="39" t="s">
        <v>586</v>
      </c>
      <c r="B194" s="40" t="s">
        <v>33</v>
      </c>
      <c r="C194" s="63">
        <v>46910.351000000002</v>
      </c>
      <c r="D194" s="63" t="s">
        <v>77</v>
      </c>
      <c r="E194" s="8">
        <f t="shared" si="18"/>
        <v>15431.99077249698</v>
      </c>
      <c r="F194" s="56">
        <f t="shared" si="19"/>
        <v>15432</v>
      </c>
      <c r="G194" s="56">
        <f t="shared" si="22"/>
        <v>-1.2257200003659818E-2</v>
      </c>
      <c r="H194" s="57"/>
      <c r="I194" s="58">
        <f t="shared" si="23"/>
        <v>-1.2257200003659818E-2</v>
      </c>
      <c r="J194" s="58"/>
      <c r="O194" s="56">
        <f t="shared" ca="1" si="20"/>
        <v>-3.1860895028028323E-2</v>
      </c>
      <c r="Q194" s="59">
        <f t="shared" si="21"/>
        <v>31891.851000000002</v>
      </c>
    </row>
    <row r="195" spans="1:17" s="56" customFormat="1" ht="12.95" customHeight="1" x14ac:dyDescent="0.2">
      <c r="A195" s="39" t="s">
        <v>454</v>
      </c>
      <c r="B195" s="40" t="s">
        <v>33</v>
      </c>
      <c r="C195" s="63">
        <v>47219.845999999998</v>
      </c>
      <c r="D195" s="63" t="s">
        <v>77</v>
      </c>
      <c r="E195" s="8">
        <f t="shared" si="18"/>
        <v>15664.985750752998</v>
      </c>
      <c r="F195" s="56">
        <f t="shared" si="19"/>
        <v>15665</v>
      </c>
      <c r="G195" s="56">
        <f t="shared" si="22"/>
        <v>-1.8927750003058463E-2</v>
      </c>
      <c r="H195" s="57"/>
      <c r="I195" s="58">
        <f t="shared" si="23"/>
        <v>-1.8927750003058463E-2</v>
      </c>
      <c r="J195" s="58"/>
      <c r="O195" s="56">
        <f t="shared" ca="1" si="20"/>
        <v>-3.176457447063559E-2</v>
      </c>
      <c r="Q195" s="59">
        <f t="shared" si="21"/>
        <v>32201.345999999998</v>
      </c>
    </row>
    <row r="196" spans="1:17" s="56" customFormat="1" ht="12.95" customHeight="1" x14ac:dyDescent="0.2">
      <c r="A196" s="39" t="s">
        <v>454</v>
      </c>
      <c r="B196" s="40" t="s">
        <v>33</v>
      </c>
      <c r="C196" s="63">
        <v>47247.741000000002</v>
      </c>
      <c r="D196" s="63" t="s">
        <v>77</v>
      </c>
      <c r="E196" s="8">
        <f t="shared" si="18"/>
        <v>15685.985750489514</v>
      </c>
      <c r="F196" s="56">
        <f t="shared" si="19"/>
        <v>15686</v>
      </c>
      <c r="G196" s="56">
        <f t="shared" si="22"/>
        <v>-1.8928099998447578E-2</v>
      </c>
      <c r="H196" s="57"/>
      <c r="I196" s="58">
        <f t="shared" si="23"/>
        <v>-1.8928099998447578E-2</v>
      </c>
      <c r="J196" s="58"/>
      <c r="O196" s="56">
        <f t="shared" ca="1" si="20"/>
        <v>-3.1755893218681733E-2</v>
      </c>
      <c r="Q196" s="59">
        <f t="shared" si="21"/>
        <v>32229.241000000002</v>
      </c>
    </row>
    <row r="197" spans="1:17" s="56" customFormat="1" ht="12.95" customHeight="1" x14ac:dyDescent="0.2">
      <c r="A197" s="39" t="s">
        <v>595</v>
      </c>
      <c r="B197" s="40" t="s">
        <v>33</v>
      </c>
      <c r="C197" s="63">
        <v>47262.353999999999</v>
      </c>
      <c r="D197" s="63" t="s">
        <v>77</v>
      </c>
      <c r="E197" s="8">
        <f t="shared" si="18"/>
        <v>15696.986754115596</v>
      </c>
      <c r="F197" s="56">
        <f t="shared" si="19"/>
        <v>15697</v>
      </c>
      <c r="G197" s="56">
        <f t="shared" si="22"/>
        <v>-1.7594950004422572E-2</v>
      </c>
      <c r="H197" s="57"/>
      <c r="I197" s="58">
        <f t="shared" si="23"/>
        <v>-1.7594950004422572E-2</v>
      </c>
      <c r="J197" s="58"/>
      <c r="O197" s="56">
        <f t="shared" ca="1" si="20"/>
        <v>-3.1751345896229716E-2</v>
      </c>
      <c r="Q197" s="59">
        <f t="shared" si="21"/>
        <v>32243.853999999999</v>
      </c>
    </row>
    <row r="198" spans="1:17" s="56" customFormat="1" ht="12.95" customHeight="1" x14ac:dyDescent="0.2">
      <c r="A198" s="39" t="s">
        <v>595</v>
      </c>
      <c r="B198" s="40" t="s">
        <v>33</v>
      </c>
      <c r="C198" s="63">
        <v>47307.517999999996</v>
      </c>
      <c r="D198" s="63" t="s">
        <v>77</v>
      </c>
      <c r="E198" s="8">
        <f t="shared" si="18"/>
        <v>15730.987255571046</v>
      </c>
      <c r="F198" s="56">
        <f t="shared" si="19"/>
        <v>15731</v>
      </c>
      <c r="G198" s="56">
        <f t="shared" si="22"/>
        <v>-1.6928850003750995E-2</v>
      </c>
      <c r="H198" s="57"/>
      <c r="I198" s="58">
        <f t="shared" si="23"/>
        <v>-1.6928850003750995E-2</v>
      </c>
      <c r="J198" s="58"/>
      <c r="O198" s="56">
        <f t="shared" ca="1" si="20"/>
        <v>-3.1737290535923481E-2</v>
      </c>
      <c r="Q198" s="59">
        <f t="shared" si="21"/>
        <v>32289.017999999996</v>
      </c>
    </row>
    <row r="199" spans="1:17" s="56" customFormat="1" ht="12.95" customHeight="1" x14ac:dyDescent="0.2">
      <c r="A199" s="39" t="s">
        <v>601</v>
      </c>
      <c r="B199" s="40" t="s">
        <v>33</v>
      </c>
      <c r="C199" s="63">
        <v>47614.366999999998</v>
      </c>
      <c r="D199" s="63" t="s">
        <v>77</v>
      </c>
      <c r="E199" s="8">
        <f t="shared" si="18"/>
        <v>15961.990263964988</v>
      </c>
      <c r="F199" s="56">
        <f t="shared" si="19"/>
        <v>15962</v>
      </c>
      <c r="G199" s="56">
        <f t="shared" si="22"/>
        <v>-1.2932700003148057E-2</v>
      </c>
      <c r="H199" s="57"/>
      <c r="I199" s="58">
        <f t="shared" si="23"/>
        <v>-1.2932700003148057E-2</v>
      </c>
      <c r="J199" s="58"/>
      <c r="O199" s="56">
        <f t="shared" ca="1" si="20"/>
        <v>-3.1641796764431109E-2</v>
      </c>
      <c r="Q199" s="59">
        <f t="shared" si="21"/>
        <v>32595.866999999998</v>
      </c>
    </row>
    <row r="200" spans="1:17" s="56" customFormat="1" ht="12.95" customHeight="1" x14ac:dyDescent="0.2">
      <c r="A200" s="8" t="s">
        <v>30</v>
      </c>
      <c r="B200" s="57"/>
      <c r="C200" s="68">
        <v>52344.551200000002</v>
      </c>
      <c r="D200" s="68">
        <v>4.0000000000000002E-4</v>
      </c>
      <c r="E200" s="56">
        <f t="shared" si="18"/>
        <v>19522.982088795707</v>
      </c>
      <c r="F200" s="56">
        <f t="shared" si="19"/>
        <v>19523</v>
      </c>
      <c r="G200" s="56">
        <f t="shared" si="22"/>
        <v>-2.3792050000338349E-2</v>
      </c>
      <c r="H200" s="57"/>
      <c r="J200" s="58">
        <f>G200</f>
        <v>-2.3792050000338349E-2</v>
      </c>
      <c r="O200" s="56">
        <f t="shared" ca="1" si="20"/>
        <v>-3.0169704468827933E-2</v>
      </c>
      <c r="Q200" s="59">
        <f t="shared" si="21"/>
        <v>37326.051200000002</v>
      </c>
    </row>
    <row r="201" spans="1:17" s="56" customFormat="1" ht="12.95" customHeight="1" x14ac:dyDescent="0.2">
      <c r="A201" s="8" t="s">
        <v>30</v>
      </c>
      <c r="B201" s="77"/>
      <c r="C201" s="68">
        <v>52619.517800000001</v>
      </c>
      <c r="D201" s="68">
        <v>5.9999999999999995E-4</v>
      </c>
      <c r="E201" s="56">
        <f t="shared" si="18"/>
        <v>19729.98329071539</v>
      </c>
      <c r="F201" s="56">
        <f t="shared" si="19"/>
        <v>19730</v>
      </c>
      <c r="G201" s="56">
        <f t="shared" si="22"/>
        <v>-2.2195500001544133E-2</v>
      </c>
      <c r="H201" s="57"/>
      <c r="J201" s="58">
        <f>G201</f>
        <v>-2.2195500001544133E-2</v>
      </c>
      <c r="O201" s="56">
        <f t="shared" ca="1" si="20"/>
        <v>-3.0084132128139967E-2</v>
      </c>
      <c r="Q201" s="59">
        <f t="shared" si="21"/>
        <v>37601.017800000001</v>
      </c>
    </row>
    <row r="202" spans="1:17" s="56" customFormat="1" ht="12.95" customHeight="1" x14ac:dyDescent="0.2">
      <c r="A202" s="8" t="s">
        <v>30</v>
      </c>
      <c r="B202" s="77"/>
      <c r="C202" s="68">
        <v>52680.620199999998</v>
      </c>
      <c r="D202" s="68">
        <v>2.3999999999999998E-3</v>
      </c>
      <c r="E202" s="56">
        <f t="shared" si="18"/>
        <v>19775.982587503353</v>
      </c>
      <c r="F202" s="56">
        <f t="shared" si="19"/>
        <v>19776</v>
      </c>
      <c r="G202" s="56">
        <f t="shared" si="22"/>
        <v>-2.3129600005631801E-2</v>
      </c>
      <c r="H202" s="57"/>
      <c r="J202" s="58">
        <f>G202</f>
        <v>-2.3129600005631801E-2</v>
      </c>
      <c r="O202" s="56">
        <f t="shared" ca="1" si="20"/>
        <v>-3.0065116052431527E-2</v>
      </c>
      <c r="Q202" s="59">
        <f t="shared" si="21"/>
        <v>37662.120199999998</v>
      </c>
    </row>
    <row r="203" spans="1:17" s="56" customFormat="1" ht="12.95" customHeight="1" x14ac:dyDescent="0.2">
      <c r="A203" s="8" t="s">
        <v>30</v>
      </c>
      <c r="B203" s="77"/>
      <c r="C203" s="68">
        <v>52696.5602</v>
      </c>
      <c r="D203" s="68">
        <v>1E-4</v>
      </c>
      <c r="E203" s="56">
        <f t="shared" si="18"/>
        <v>19787.982587352788</v>
      </c>
      <c r="F203" s="56">
        <f t="shared" si="19"/>
        <v>19788</v>
      </c>
      <c r="G203" s="56">
        <f t="shared" si="22"/>
        <v>-2.3129800007154699E-2</v>
      </c>
      <c r="H203" s="57"/>
      <c r="J203" s="58">
        <f>G203</f>
        <v>-2.3129800007154699E-2</v>
      </c>
      <c r="O203" s="56">
        <f t="shared" ca="1" si="20"/>
        <v>-3.0060155337029326E-2</v>
      </c>
      <c r="Q203" s="59">
        <f t="shared" si="21"/>
        <v>37678.0602</v>
      </c>
    </row>
    <row r="204" spans="1:17" s="56" customFormat="1" ht="12.95" customHeight="1" x14ac:dyDescent="0.2">
      <c r="A204" s="78" t="s">
        <v>35</v>
      </c>
      <c r="B204" s="79" t="s">
        <v>33</v>
      </c>
      <c r="C204" s="80">
        <v>53326.187449999998</v>
      </c>
      <c r="D204" s="68">
        <v>6.9999999999999994E-5</v>
      </c>
      <c r="E204" s="56">
        <f t="shared" si="18"/>
        <v>20261.980511142021</v>
      </c>
      <c r="F204" s="56">
        <f t="shared" si="19"/>
        <v>20262</v>
      </c>
      <c r="G204" s="56">
        <f t="shared" si="22"/>
        <v>-2.5887700001476333E-2</v>
      </c>
      <c r="H204" s="57"/>
      <c r="J204" s="58"/>
      <c r="K204" s="58">
        <f t="shared" ref="K204:K209" si="24">G204</f>
        <v>-2.5887700001476333E-2</v>
      </c>
      <c r="O204" s="56">
        <f t="shared" ca="1" si="20"/>
        <v>-2.9864207078642385E-2</v>
      </c>
      <c r="Q204" s="59">
        <f t="shared" si="21"/>
        <v>38307.687449999998</v>
      </c>
    </row>
    <row r="205" spans="1:17" s="56" customFormat="1" ht="12.95" customHeight="1" x14ac:dyDescent="0.2">
      <c r="A205" s="6" t="s">
        <v>34</v>
      </c>
      <c r="B205" s="79" t="s">
        <v>33</v>
      </c>
      <c r="C205" s="80">
        <v>53433.781499999997</v>
      </c>
      <c r="D205" s="80">
        <v>2.9999999999999997E-4</v>
      </c>
      <c r="E205" s="56">
        <f t="shared" si="18"/>
        <v>20342.979794943789</v>
      </c>
      <c r="F205" s="56">
        <f t="shared" si="19"/>
        <v>20343</v>
      </c>
      <c r="G205" s="56">
        <f t="shared" si="22"/>
        <v>-2.6839050005946774E-2</v>
      </c>
      <c r="H205" s="57"/>
      <c r="J205" s="58"/>
      <c r="K205" s="58">
        <f t="shared" si="24"/>
        <v>-2.6839050005946774E-2</v>
      </c>
      <c r="O205" s="56">
        <f t="shared" ca="1" si="20"/>
        <v>-2.9830722249677526E-2</v>
      </c>
      <c r="Q205" s="59">
        <f t="shared" si="21"/>
        <v>38415.281499999997</v>
      </c>
    </row>
    <row r="206" spans="1:17" s="56" customFormat="1" ht="12.95" customHeight="1" x14ac:dyDescent="0.2">
      <c r="A206" s="6" t="s">
        <v>34</v>
      </c>
      <c r="B206" s="20" t="s">
        <v>33</v>
      </c>
      <c r="C206" s="64">
        <v>53530.754099999998</v>
      </c>
      <c r="D206" s="64">
        <v>1.5E-3</v>
      </c>
      <c r="E206" s="56">
        <f t="shared" si="18"/>
        <v>20415.983006072984</v>
      </c>
      <c r="F206" s="56">
        <f t="shared" si="19"/>
        <v>20416</v>
      </c>
      <c r="G206" s="56">
        <f t="shared" si="22"/>
        <v>-2.2573600006580818E-2</v>
      </c>
      <c r="H206" s="57"/>
      <c r="J206" s="58"/>
      <c r="K206" s="58">
        <f t="shared" si="24"/>
        <v>-2.2573600006580818E-2</v>
      </c>
      <c r="O206" s="56">
        <f t="shared" ca="1" si="20"/>
        <v>-2.9800544564314135E-2</v>
      </c>
      <c r="Q206" s="59">
        <f t="shared" si="21"/>
        <v>38512.254099999998</v>
      </c>
    </row>
    <row r="207" spans="1:17" s="56" customFormat="1" ht="12.95" customHeight="1" x14ac:dyDescent="0.2">
      <c r="A207" s="6" t="s">
        <v>34</v>
      </c>
      <c r="B207" s="20" t="s">
        <v>33</v>
      </c>
      <c r="C207" s="64">
        <v>53538.719799999999</v>
      </c>
      <c r="D207" s="64">
        <v>8.0000000000000004E-4</v>
      </c>
      <c r="E207" s="56">
        <f t="shared" si="18"/>
        <v>20421.979768858469</v>
      </c>
      <c r="F207" s="56">
        <f t="shared" si="19"/>
        <v>20422</v>
      </c>
      <c r="G207" s="56">
        <f t="shared" si="22"/>
        <v>-2.6873700007854495E-2</v>
      </c>
      <c r="H207" s="57"/>
      <c r="J207" s="58"/>
      <c r="K207" s="58">
        <f t="shared" si="24"/>
        <v>-2.6873700007854495E-2</v>
      </c>
      <c r="O207" s="56">
        <f t="shared" ca="1" si="20"/>
        <v>-2.9798064206613038E-2</v>
      </c>
      <c r="Q207" s="59">
        <f t="shared" si="21"/>
        <v>38520.219799999999</v>
      </c>
    </row>
    <row r="208" spans="1:17" s="56" customFormat="1" ht="12.95" customHeight="1" x14ac:dyDescent="0.2">
      <c r="A208" s="25" t="s">
        <v>53</v>
      </c>
      <c r="B208" s="23" t="s">
        <v>33</v>
      </c>
      <c r="C208" s="7">
        <v>54420.727500000001</v>
      </c>
      <c r="D208" s="7">
        <v>1E-4</v>
      </c>
      <c r="E208" s="8">
        <f t="shared" si="18"/>
        <v>21085.975519623895</v>
      </c>
      <c r="F208" s="56">
        <f t="shared" si="19"/>
        <v>21086</v>
      </c>
      <c r="G208" s="56">
        <f t="shared" si="22"/>
        <v>-3.2518100000743289E-2</v>
      </c>
      <c r="H208" s="57"/>
      <c r="K208" s="58">
        <f t="shared" si="24"/>
        <v>-3.2518100000743289E-2</v>
      </c>
      <c r="O208" s="56">
        <f t="shared" ca="1" si="20"/>
        <v>-2.9523571287691244E-2</v>
      </c>
      <c r="Q208" s="59">
        <f t="shared" si="21"/>
        <v>39402.227500000001</v>
      </c>
    </row>
    <row r="209" spans="1:17" s="56" customFormat="1" ht="12.95" customHeight="1" x14ac:dyDescent="0.2">
      <c r="A209" s="21" t="s">
        <v>45</v>
      </c>
      <c r="B209" s="20" t="s">
        <v>33</v>
      </c>
      <c r="C209" s="64">
        <v>54516.366900000001</v>
      </c>
      <c r="D209" s="64">
        <v>1E-4</v>
      </c>
      <c r="E209" s="56">
        <f t="shared" si="18"/>
        <v>21157.975067026659</v>
      </c>
      <c r="F209" s="56">
        <f t="shared" si="19"/>
        <v>21158</v>
      </c>
      <c r="G209" s="56">
        <f t="shared" si="22"/>
        <v>-3.3119300001999363E-2</v>
      </c>
      <c r="H209" s="57"/>
      <c r="J209" s="58"/>
      <c r="K209" s="58">
        <f t="shared" si="24"/>
        <v>-3.3119300001999363E-2</v>
      </c>
      <c r="O209" s="56">
        <f t="shared" ca="1" si="20"/>
        <v>-2.9493806995278038E-2</v>
      </c>
      <c r="Q209" s="59">
        <f t="shared" si="21"/>
        <v>39497.866900000001</v>
      </c>
    </row>
    <row r="210" spans="1:17" s="56" customFormat="1" ht="12.95" customHeight="1" x14ac:dyDescent="0.2">
      <c r="A210" s="22" t="s">
        <v>46</v>
      </c>
      <c r="B210" s="23" t="s">
        <v>33</v>
      </c>
      <c r="C210" s="7">
        <v>54516.368199999997</v>
      </c>
      <c r="D210" s="7">
        <v>6.9999999999999999E-4</v>
      </c>
      <c r="E210" s="56">
        <f t="shared" si="18"/>
        <v>21157.976045696658</v>
      </c>
      <c r="F210" s="56">
        <f t="shared" si="19"/>
        <v>21158</v>
      </c>
      <c r="G210" s="56">
        <f t="shared" si="22"/>
        <v>-3.1819300005736295E-2</v>
      </c>
      <c r="H210" s="57"/>
      <c r="J210" s="58">
        <f>G210</f>
        <v>-3.1819300005736295E-2</v>
      </c>
      <c r="O210" s="56">
        <f t="shared" ca="1" si="20"/>
        <v>-2.9493806995278038E-2</v>
      </c>
      <c r="Q210" s="59">
        <f t="shared" si="21"/>
        <v>39497.868199999997</v>
      </c>
    </row>
    <row r="211" spans="1:17" s="56" customFormat="1" ht="12.95" customHeight="1" x14ac:dyDescent="0.2">
      <c r="A211" s="21" t="s">
        <v>45</v>
      </c>
      <c r="B211" s="20" t="s">
        <v>47</v>
      </c>
      <c r="C211" s="64">
        <v>54526.3292</v>
      </c>
      <c r="D211" s="64">
        <v>4.0000000000000002E-4</v>
      </c>
      <c r="E211" s="8">
        <f t="shared" si="18"/>
        <v>21165.474916367941</v>
      </c>
      <c r="F211" s="56">
        <f t="shared" si="19"/>
        <v>21165.5</v>
      </c>
      <c r="G211" s="56">
        <f t="shared" si="22"/>
        <v>-3.3319425005174708E-2</v>
      </c>
      <c r="H211" s="57"/>
      <c r="J211" s="58"/>
      <c r="K211" s="58">
        <f>G211</f>
        <v>-3.3319425005174708E-2</v>
      </c>
      <c r="O211" s="56">
        <f t="shared" ca="1" si="20"/>
        <v>-2.9490706548151661E-2</v>
      </c>
      <c r="Q211" s="59">
        <f t="shared" si="21"/>
        <v>39507.8292</v>
      </c>
    </row>
    <row r="212" spans="1:17" s="56" customFormat="1" ht="12.95" customHeight="1" x14ac:dyDescent="0.2">
      <c r="A212" s="7" t="s">
        <v>50</v>
      </c>
      <c r="B212" s="24" t="s">
        <v>33</v>
      </c>
      <c r="C212" s="7">
        <v>54589.425499999998</v>
      </c>
      <c r="D212" s="7">
        <v>1E-4</v>
      </c>
      <c r="E212" s="8">
        <f t="shared" si="18"/>
        <v>21212.97526708939</v>
      </c>
      <c r="F212" s="56">
        <f t="shared" si="19"/>
        <v>21213</v>
      </c>
      <c r="G212" s="56">
        <f t="shared" ref="G212:G240" si="25">+C212-(C$7+F212*C$8)</f>
        <v>-3.2853550001163967E-2</v>
      </c>
      <c r="H212" s="57"/>
      <c r="J212" s="58">
        <f>G212</f>
        <v>-3.2853550001163967E-2</v>
      </c>
      <c r="O212" s="56">
        <f t="shared" ca="1" si="20"/>
        <v>-2.9471070383017946E-2</v>
      </c>
      <c r="Q212" s="59">
        <f t="shared" si="21"/>
        <v>39570.925499999998</v>
      </c>
    </row>
    <row r="213" spans="1:17" s="56" customFormat="1" ht="12.95" customHeight="1" x14ac:dyDescent="0.2">
      <c r="A213" s="25" t="s">
        <v>55</v>
      </c>
      <c r="B213" s="23" t="s">
        <v>33</v>
      </c>
      <c r="C213" s="7">
        <v>54610.678500000002</v>
      </c>
      <c r="D213" s="7">
        <v>1E-4</v>
      </c>
      <c r="E213" s="8">
        <f t="shared" ref="E213:E240" si="26">+(C213-C$7)/C$8</f>
        <v>21228.975015947613</v>
      </c>
      <c r="F213" s="56">
        <f t="shared" ref="F213:F240" si="27">ROUND(2*E213,0)/2</f>
        <v>21229</v>
      </c>
      <c r="G213" s="56">
        <f t="shared" si="25"/>
        <v>-3.3187150002049748E-2</v>
      </c>
      <c r="H213" s="57"/>
      <c r="K213" s="58">
        <f t="shared" ref="K213:K220" si="28">G213</f>
        <v>-3.3187150002049748E-2</v>
      </c>
      <c r="O213" s="56">
        <f t="shared" ref="O213:O240" ca="1" si="29">+C$11+C$12*F213</f>
        <v>-2.9464456095815012E-2</v>
      </c>
      <c r="Q213" s="59">
        <f t="shared" ref="Q213:Q240" si="30">+C213-15018.5</f>
        <v>39592.178500000002</v>
      </c>
    </row>
    <row r="214" spans="1:17" s="56" customFormat="1" ht="12.95" customHeight="1" x14ac:dyDescent="0.2">
      <c r="A214" s="25" t="s">
        <v>56</v>
      </c>
      <c r="B214" s="23" t="s">
        <v>33</v>
      </c>
      <c r="C214" s="7">
        <v>54768.750800000002</v>
      </c>
      <c r="D214" s="7">
        <v>1E-4</v>
      </c>
      <c r="E214" s="8">
        <f t="shared" si="26"/>
        <v>21347.975491242465</v>
      </c>
      <c r="F214" s="56">
        <f t="shared" si="27"/>
        <v>21348</v>
      </c>
      <c r="G214" s="56">
        <f t="shared" si="25"/>
        <v>-3.2555799996771384E-2</v>
      </c>
      <c r="H214" s="57"/>
      <c r="K214" s="58">
        <f t="shared" si="28"/>
        <v>-3.2555799996771384E-2</v>
      </c>
      <c r="O214" s="56">
        <f t="shared" ca="1" si="29"/>
        <v>-2.9415262334743186E-2</v>
      </c>
      <c r="Q214" s="59">
        <f t="shared" si="30"/>
        <v>39750.250800000002</v>
      </c>
    </row>
    <row r="215" spans="1:17" s="56" customFormat="1" ht="12.95" customHeight="1" x14ac:dyDescent="0.2">
      <c r="A215" s="25" t="s">
        <v>56</v>
      </c>
      <c r="B215" s="23" t="s">
        <v>33</v>
      </c>
      <c r="C215" s="7">
        <v>54792.6607</v>
      </c>
      <c r="D215" s="7">
        <v>1E-4</v>
      </c>
      <c r="E215" s="8">
        <f t="shared" si="26"/>
        <v>21365.975415734309</v>
      </c>
      <c r="F215" s="56">
        <f t="shared" si="27"/>
        <v>21366</v>
      </c>
      <c r="G215" s="56">
        <f t="shared" si="25"/>
        <v>-3.2656100003805477E-2</v>
      </c>
      <c r="H215" s="57"/>
      <c r="K215" s="58">
        <f t="shared" si="28"/>
        <v>-3.2656100003805477E-2</v>
      </c>
      <c r="O215" s="56">
        <f t="shared" ca="1" si="29"/>
        <v>-2.9407821261639884E-2</v>
      </c>
      <c r="Q215" s="59">
        <f t="shared" si="30"/>
        <v>39774.1607</v>
      </c>
    </row>
    <row r="216" spans="1:17" s="56" customFormat="1" ht="12.95" customHeight="1" x14ac:dyDescent="0.2">
      <c r="A216" s="25" t="s">
        <v>54</v>
      </c>
      <c r="B216" s="23" t="s">
        <v>33</v>
      </c>
      <c r="C216" s="7">
        <v>54893.614399999999</v>
      </c>
      <c r="D216" s="7">
        <v>1E-4</v>
      </c>
      <c r="E216" s="8">
        <f t="shared" si="26"/>
        <v>21441.97569081586</v>
      </c>
      <c r="F216" s="56">
        <f t="shared" si="27"/>
        <v>21442</v>
      </c>
      <c r="G216" s="56">
        <f t="shared" si="25"/>
        <v>-3.2290700000885408E-2</v>
      </c>
      <c r="H216" s="57"/>
      <c r="K216" s="58">
        <f t="shared" si="28"/>
        <v>-3.2290700000885408E-2</v>
      </c>
      <c r="O216" s="56">
        <f t="shared" ca="1" si="29"/>
        <v>-2.9376403397425942E-2</v>
      </c>
      <c r="Q216" s="59">
        <f t="shared" si="30"/>
        <v>39875.114399999999</v>
      </c>
    </row>
    <row r="217" spans="1:17" s="56" customFormat="1" ht="12.95" customHeight="1" x14ac:dyDescent="0.2">
      <c r="A217" s="25" t="s">
        <v>57</v>
      </c>
      <c r="B217" s="23" t="s">
        <v>33</v>
      </c>
      <c r="C217" s="7">
        <v>55136.700100000002</v>
      </c>
      <c r="D217" s="7">
        <v>1E-4</v>
      </c>
      <c r="E217" s="8">
        <f t="shared" si="26"/>
        <v>21624.976215495906</v>
      </c>
      <c r="F217" s="56">
        <f t="shared" si="27"/>
        <v>21625</v>
      </c>
      <c r="G217" s="56">
        <f t="shared" si="25"/>
        <v>-3.1593749998137355E-2</v>
      </c>
      <c r="H217" s="57"/>
      <c r="K217" s="58">
        <f t="shared" si="28"/>
        <v>-3.1593749998137355E-2</v>
      </c>
      <c r="O217" s="56">
        <f t="shared" ca="1" si="29"/>
        <v>-2.9300752487542377E-2</v>
      </c>
      <c r="Q217" s="59">
        <f t="shared" si="30"/>
        <v>40118.200100000002</v>
      </c>
    </row>
    <row r="218" spans="1:17" s="56" customFormat="1" ht="12.95" customHeight="1" x14ac:dyDescent="0.2">
      <c r="A218" s="43" t="s">
        <v>604</v>
      </c>
      <c r="B218" s="44" t="s">
        <v>33</v>
      </c>
      <c r="C218" s="43">
        <v>55244.295299999998</v>
      </c>
      <c r="D218" s="43">
        <v>1E-4</v>
      </c>
      <c r="E218" s="8">
        <f t="shared" si="26"/>
        <v>21705.976365044207</v>
      </c>
      <c r="F218" s="56">
        <f t="shared" si="27"/>
        <v>21706</v>
      </c>
      <c r="G218" s="56">
        <f t="shared" si="25"/>
        <v>-3.1395100006193388E-2</v>
      </c>
      <c r="H218" s="57"/>
      <c r="K218" s="58">
        <f t="shared" si="28"/>
        <v>-3.1395100006193388E-2</v>
      </c>
      <c r="O218" s="56">
        <f t="shared" ca="1" si="29"/>
        <v>-2.9267267658577518E-2</v>
      </c>
      <c r="Q218" s="59">
        <f t="shared" si="30"/>
        <v>40225.795299999998</v>
      </c>
    </row>
    <row r="219" spans="1:17" s="56" customFormat="1" ht="12.95" customHeight="1" x14ac:dyDescent="0.2">
      <c r="A219" s="22" t="s">
        <v>58</v>
      </c>
      <c r="B219" s="23" t="s">
        <v>47</v>
      </c>
      <c r="C219" s="7">
        <v>55589.6607</v>
      </c>
      <c r="D219" s="7">
        <v>1E-4</v>
      </c>
      <c r="E219" s="8">
        <f t="shared" si="26"/>
        <v>21965.975408206079</v>
      </c>
      <c r="F219" s="56">
        <f t="shared" si="27"/>
        <v>21966</v>
      </c>
      <c r="G219" s="56">
        <f t="shared" si="25"/>
        <v>-3.2666100007190835E-2</v>
      </c>
      <c r="H219" s="57"/>
      <c r="K219" s="58">
        <f t="shared" si="28"/>
        <v>-3.2666100007190835E-2</v>
      </c>
      <c r="O219" s="56">
        <f t="shared" ca="1" si="29"/>
        <v>-2.9159785491529831E-2</v>
      </c>
      <c r="Q219" s="59">
        <f t="shared" si="30"/>
        <v>40571.1607</v>
      </c>
    </row>
    <row r="220" spans="1:17" s="56" customFormat="1" ht="12.95" customHeight="1" x14ac:dyDescent="0.2">
      <c r="A220" s="7" t="s">
        <v>51</v>
      </c>
      <c r="B220" s="24" t="s">
        <v>33</v>
      </c>
      <c r="C220" s="7">
        <v>55614.900500000003</v>
      </c>
      <c r="D220" s="7">
        <v>4.0000000000000002E-4</v>
      </c>
      <c r="E220" s="8">
        <f t="shared" si="26"/>
        <v>21984.976512108198</v>
      </c>
      <c r="F220" s="56">
        <f t="shared" si="27"/>
        <v>21985</v>
      </c>
      <c r="G220" s="56">
        <f t="shared" si="25"/>
        <v>-3.1199749995721504E-2</v>
      </c>
      <c r="H220" s="57"/>
      <c r="J220" s="58"/>
      <c r="K220" s="58">
        <f t="shared" si="28"/>
        <v>-3.1199749995721504E-2</v>
      </c>
      <c r="O220" s="56">
        <f t="shared" ca="1" si="29"/>
        <v>-2.9151931025476342E-2</v>
      </c>
      <c r="Q220" s="59">
        <f t="shared" si="30"/>
        <v>40596.400500000003</v>
      </c>
    </row>
    <row r="221" spans="1:17" s="56" customFormat="1" ht="12.95" customHeight="1" x14ac:dyDescent="0.2">
      <c r="A221" s="7" t="s">
        <v>52</v>
      </c>
      <c r="B221" s="24" t="s">
        <v>33</v>
      </c>
      <c r="C221" s="7">
        <v>55645.451000000001</v>
      </c>
      <c r="D221" s="7">
        <v>3.7000000000000002E-3</v>
      </c>
      <c r="E221" s="8">
        <f t="shared" si="26"/>
        <v>22007.975633526024</v>
      </c>
      <c r="F221" s="56">
        <f t="shared" si="27"/>
        <v>22008</v>
      </c>
      <c r="G221" s="56">
        <f t="shared" si="25"/>
        <v>-3.2366800005547702E-2</v>
      </c>
      <c r="H221" s="57"/>
      <c r="J221" s="58">
        <f>G221</f>
        <v>-3.2366800005547702E-2</v>
      </c>
      <c r="O221" s="56">
        <f t="shared" ca="1" si="29"/>
        <v>-2.9142422987622124E-2</v>
      </c>
      <c r="Q221" s="59">
        <f t="shared" si="30"/>
        <v>40626.951000000001</v>
      </c>
    </row>
    <row r="222" spans="1:17" s="56" customFormat="1" ht="12.95" customHeight="1" x14ac:dyDescent="0.2">
      <c r="A222" s="7" t="s">
        <v>51</v>
      </c>
      <c r="B222" s="24" t="s">
        <v>33</v>
      </c>
      <c r="C222" s="7">
        <v>55666.707199999997</v>
      </c>
      <c r="D222" s="7">
        <v>1E-4</v>
      </c>
      <c r="E222" s="8">
        <f t="shared" si="26"/>
        <v>22023.977791418092</v>
      </c>
      <c r="F222" s="56">
        <f t="shared" si="27"/>
        <v>22024</v>
      </c>
      <c r="G222" s="56">
        <f t="shared" si="25"/>
        <v>-2.9500400007236749E-2</v>
      </c>
      <c r="H222" s="57"/>
      <c r="J222" s="58"/>
      <c r="K222" s="58">
        <f t="shared" ref="K222:K229" si="31">G222</f>
        <v>-2.9500400007236749E-2</v>
      </c>
      <c r="O222" s="56">
        <f t="shared" ca="1" si="29"/>
        <v>-2.9135808700419191E-2</v>
      </c>
      <c r="Q222" s="59">
        <f t="shared" si="30"/>
        <v>40648.207199999997</v>
      </c>
    </row>
    <row r="223" spans="1:17" s="56" customFormat="1" ht="12.95" customHeight="1" x14ac:dyDescent="0.2">
      <c r="A223" s="22" t="s">
        <v>59</v>
      </c>
      <c r="B223" s="23" t="s">
        <v>33</v>
      </c>
      <c r="C223" s="7">
        <v>55978.8606</v>
      </c>
      <c r="D223" s="7">
        <v>4.0000000000000002E-4</v>
      </c>
      <c r="E223" s="8">
        <f t="shared" si="26"/>
        <v>22258.974074542355</v>
      </c>
      <c r="F223" s="56">
        <f t="shared" si="27"/>
        <v>22259</v>
      </c>
      <c r="G223" s="56">
        <f t="shared" si="25"/>
        <v>-3.443764999974519E-2</v>
      </c>
      <c r="H223" s="57"/>
      <c r="J223" s="58"/>
      <c r="K223" s="58">
        <f t="shared" si="31"/>
        <v>-3.443764999974519E-2</v>
      </c>
      <c r="O223" s="56">
        <f t="shared" ca="1" si="29"/>
        <v>-2.9038661357126086E-2</v>
      </c>
      <c r="Q223" s="59">
        <f t="shared" si="30"/>
        <v>40960.3606</v>
      </c>
    </row>
    <row r="224" spans="1:17" s="56" customFormat="1" ht="12.95" customHeight="1" x14ac:dyDescent="0.2">
      <c r="A224" s="25" t="s">
        <v>60</v>
      </c>
      <c r="B224" s="23" t="s">
        <v>61</v>
      </c>
      <c r="C224" s="7">
        <v>56334.853940000001</v>
      </c>
      <c r="D224" s="7">
        <v>9.0000000000000006E-5</v>
      </c>
      <c r="E224" s="8">
        <f t="shared" si="26"/>
        <v>22526.974076198567</v>
      </c>
      <c r="F224" s="56">
        <f t="shared" si="27"/>
        <v>22527</v>
      </c>
      <c r="G224" s="56">
        <f t="shared" si="25"/>
        <v>-3.443544999754522E-2</v>
      </c>
      <c r="H224" s="57"/>
      <c r="J224" s="58"/>
      <c r="K224" s="58">
        <f t="shared" si="31"/>
        <v>-3.443544999754522E-2</v>
      </c>
      <c r="O224" s="56">
        <f t="shared" ca="1" si="29"/>
        <v>-2.8927872046476927E-2</v>
      </c>
      <c r="Q224" s="59">
        <f t="shared" si="30"/>
        <v>41316.353940000001</v>
      </c>
    </row>
    <row r="225" spans="1:17" s="56" customFormat="1" ht="12.95" customHeight="1" x14ac:dyDescent="0.2">
      <c r="A225" s="25" t="s">
        <v>60</v>
      </c>
      <c r="B225" s="23" t="s">
        <v>61</v>
      </c>
      <c r="C225" s="7">
        <v>56334.854189999998</v>
      </c>
      <c r="D225" s="7">
        <v>1.8000000000000001E-4</v>
      </c>
      <c r="E225" s="8">
        <f t="shared" si="26"/>
        <v>22526.974264404336</v>
      </c>
      <c r="F225" s="56">
        <f t="shared" si="27"/>
        <v>22527</v>
      </c>
      <c r="G225" s="56">
        <f t="shared" si="25"/>
        <v>-3.4185450000222772E-2</v>
      </c>
      <c r="H225" s="57"/>
      <c r="J225" s="58"/>
      <c r="K225" s="58">
        <f t="shared" si="31"/>
        <v>-3.4185450000222772E-2</v>
      </c>
      <c r="O225" s="56">
        <f t="shared" ca="1" si="29"/>
        <v>-2.8927872046476927E-2</v>
      </c>
      <c r="Q225" s="59">
        <f t="shared" si="30"/>
        <v>41316.354189999998</v>
      </c>
    </row>
    <row r="226" spans="1:17" s="56" customFormat="1" ht="12.95" customHeight="1" x14ac:dyDescent="0.2">
      <c r="A226" s="25" t="s">
        <v>60</v>
      </c>
      <c r="B226" s="23" t="s">
        <v>61</v>
      </c>
      <c r="C226" s="7">
        <v>56334.854899999998</v>
      </c>
      <c r="D226" s="7">
        <v>1.1E-4</v>
      </c>
      <c r="E226" s="8">
        <f t="shared" si="26"/>
        <v>22526.974798908719</v>
      </c>
      <c r="F226" s="56">
        <f t="shared" si="27"/>
        <v>22527</v>
      </c>
      <c r="G226" s="56">
        <f t="shared" si="25"/>
        <v>-3.3475449999968987E-2</v>
      </c>
      <c r="H226" s="57"/>
      <c r="J226" s="58"/>
      <c r="K226" s="58">
        <f t="shared" si="31"/>
        <v>-3.3475449999968987E-2</v>
      </c>
      <c r="O226" s="56">
        <f t="shared" ca="1" si="29"/>
        <v>-2.8927872046476927E-2</v>
      </c>
      <c r="Q226" s="59">
        <f t="shared" si="30"/>
        <v>41316.354899999998</v>
      </c>
    </row>
    <row r="227" spans="1:17" s="56" customFormat="1" ht="12.95" customHeight="1" x14ac:dyDescent="0.2">
      <c r="A227" s="25" t="s">
        <v>62</v>
      </c>
      <c r="B227" s="23" t="s">
        <v>33</v>
      </c>
      <c r="C227" s="7">
        <v>56357.437230000003</v>
      </c>
      <c r="D227" s="7">
        <v>1E-4</v>
      </c>
      <c r="E227" s="8">
        <f t="shared" si="26"/>
        <v>22543.975298068064</v>
      </c>
      <c r="F227" s="56">
        <f t="shared" si="27"/>
        <v>22544</v>
      </c>
      <c r="G227" s="56">
        <f t="shared" si="25"/>
        <v>-3.2812400000693742E-2</v>
      </c>
      <c r="H227" s="57"/>
      <c r="J227" s="58"/>
      <c r="K227" s="58">
        <f t="shared" si="31"/>
        <v>-3.2812400000693742E-2</v>
      </c>
      <c r="O227" s="56">
        <f t="shared" ca="1" si="29"/>
        <v>-2.8920844366323809E-2</v>
      </c>
      <c r="Q227" s="59">
        <f t="shared" si="30"/>
        <v>41338.937230000003</v>
      </c>
    </row>
    <row r="228" spans="1:17" s="56" customFormat="1" ht="12.95" customHeight="1" x14ac:dyDescent="0.2">
      <c r="A228" s="22" t="s">
        <v>65</v>
      </c>
      <c r="B228" s="23"/>
      <c r="C228" s="7">
        <v>56357.437460000001</v>
      </c>
      <c r="D228" s="7" t="s">
        <v>66</v>
      </c>
      <c r="E228" s="8">
        <f t="shared" si="26"/>
        <v>22543.975471217371</v>
      </c>
      <c r="F228" s="56">
        <f t="shared" si="27"/>
        <v>22544</v>
      </c>
      <c r="G228" s="56">
        <f t="shared" si="25"/>
        <v>-3.2582400002866052E-2</v>
      </c>
      <c r="H228" s="57"/>
      <c r="J228" s="58"/>
      <c r="K228" s="58">
        <f t="shared" si="31"/>
        <v>-3.2582400002866052E-2</v>
      </c>
      <c r="O228" s="56">
        <f t="shared" ca="1" si="29"/>
        <v>-2.8920844366323809E-2</v>
      </c>
      <c r="Q228" s="59">
        <f t="shared" si="30"/>
        <v>41338.937460000001</v>
      </c>
    </row>
    <row r="229" spans="1:17" s="56" customFormat="1" ht="12.95" customHeight="1" x14ac:dyDescent="0.2">
      <c r="A229" s="25" t="s">
        <v>63</v>
      </c>
      <c r="B229" s="23" t="s">
        <v>33</v>
      </c>
      <c r="C229" s="7">
        <v>56552.701200000003</v>
      </c>
      <c r="D229" s="7">
        <v>1E-4</v>
      </c>
      <c r="E229" s="8">
        <f t="shared" si="26"/>
        <v>22690.974520815878</v>
      </c>
      <c r="F229" s="56">
        <f t="shared" si="27"/>
        <v>22691</v>
      </c>
      <c r="G229" s="56">
        <f t="shared" si="25"/>
        <v>-3.3844850004243199E-2</v>
      </c>
      <c r="H229" s="57"/>
      <c r="K229" s="58">
        <f t="shared" si="31"/>
        <v>-3.3844850004243199E-2</v>
      </c>
      <c r="O229" s="56">
        <f t="shared" ca="1" si="29"/>
        <v>-2.8860075602646848E-2</v>
      </c>
      <c r="Q229" s="59">
        <f t="shared" si="30"/>
        <v>41534.201200000003</v>
      </c>
    </row>
    <row r="230" spans="1:17" s="56" customFormat="1" ht="12.95" customHeight="1" x14ac:dyDescent="0.2">
      <c r="A230" s="21" t="s">
        <v>64</v>
      </c>
      <c r="B230" s="20" t="s">
        <v>33</v>
      </c>
      <c r="C230" s="64">
        <v>56764.576000000001</v>
      </c>
      <c r="D230" s="64">
        <v>2.7000000000000001E-3</v>
      </c>
      <c r="E230" s="8">
        <f t="shared" si="26"/>
        <v>22850.478759717957</v>
      </c>
      <c r="F230" s="56">
        <f t="shared" si="27"/>
        <v>22850.5</v>
      </c>
      <c r="G230" s="56">
        <f t="shared" si="25"/>
        <v>-2.8214175006723963E-2</v>
      </c>
      <c r="H230" s="57"/>
      <c r="J230" s="58">
        <f>G230</f>
        <v>-2.8214175006723963E-2</v>
      </c>
      <c r="O230" s="56">
        <f t="shared" ca="1" si="29"/>
        <v>-2.879413942709259E-2</v>
      </c>
      <c r="Q230" s="59">
        <f t="shared" si="30"/>
        <v>41746.076000000001</v>
      </c>
    </row>
    <row r="231" spans="1:17" s="56" customFormat="1" ht="12.95" customHeight="1" x14ac:dyDescent="0.2">
      <c r="A231" s="41" t="s">
        <v>603</v>
      </c>
      <c r="B231" s="42" t="s">
        <v>33</v>
      </c>
      <c r="C231" s="41">
        <v>57090.678599999999</v>
      </c>
      <c r="D231" s="41">
        <v>1E-4</v>
      </c>
      <c r="E231" s="8">
        <f t="shared" si="26"/>
        <v>23095.976322509705</v>
      </c>
      <c r="F231" s="56">
        <f t="shared" si="27"/>
        <v>23096</v>
      </c>
      <c r="G231" s="56">
        <f t="shared" si="25"/>
        <v>-3.1451600007130764E-2</v>
      </c>
      <c r="H231" s="57"/>
      <c r="K231" s="58">
        <f t="shared" ref="K231:K240" si="32">G231</f>
        <v>-3.1451600007130764E-2</v>
      </c>
      <c r="O231" s="56">
        <f t="shared" ca="1" si="29"/>
        <v>-2.8692651457822557E-2</v>
      </c>
      <c r="Q231" s="59">
        <f t="shared" si="30"/>
        <v>42072.178599999999</v>
      </c>
    </row>
    <row r="232" spans="1:17" s="56" customFormat="1" ht="12.95" customHeight="1" x14ac:dyDescent="0.2">
      <c r="A232" s="22" t="s">
        <v>602</v>
      </c>
      <c r="B232" s="23"/>
      <c r="C232" s="7">
        <v>57091.340100000001</v>
      </c>
      <c r="D232" s="7">
        <v>8.8999999999999999E-3</v>
      </c>
      <c r="E232" s="8">
        <f t="shared" si="26"/>
        <v>23096.474314975228</v>
      </c>
      <c r="F232" s="56">
        <f t="shared" si="27"/>
        <v>23096.5</v>
      </c>
      <c r="G232" s="56">
        <f t="shared" si="25"/>
        <v>-3.4118274998036213E-2</v>
      </c>
      <c r="H232" s="57"/>
      <c r="K232" s="58">
        <f t="shared" si="32"/>
        <v>-3.4118274998036213E-2</v>
      </c>
      <c r="O232" s="56">
        <f t="shared" ca="1" si="29"/>
        <v>-2.8692444761347469E-2</v>
      </c>
      <c r="Q232" s="59">
        <f t="shared" si="30"/>
        <v>42072.840100000001</v>
      </c>
    </row>
    <row r="233" spans="1:17" s="56" customFormat="1" ht="12.95" customHeight="1" x14ac:dyDescent="0.2">
      <c r="A233" s="55" t="s">
        <v>1</v>
      </c>
      <c r="B233" s="46" t="s">
        <v>33</v>
      </c>
      <c r="C233" s="65">
        <v>57474.568700000003</v>
      </c>
      <c r="D233" s="65">
        <v>1.6999999999999999E-3</v>
      </c>
      <c r="E233" s="8">
        <f t="shared" si="26"/>
        <v>23384.977648871045</v>
      </c>
      <c r="F233" s="56">
        <f t="shared" si="27"/>
        <v>23385</v>
      </c>
      <c r="G233" s="56">
        <f t="shared" si="25"/>
        <v>-2.9689750001125503E-2</v>
      </c>
      <c r="H233" s="57"/>
      <c r="K233" s="58">
        <f t="shared" si="32"/>
        <v>-2.9689750001125503E-2</v>
      </c>
      <c r="O233" s="56">
        <f t="shared" ca="1" si="29"/>
        <v>-2.8573180895219548E-2</v>
      </c>
      <c r="Q233" s="59">
        <f t="shared" si="30"/>
        <v>42456.068700000003</v>
      </c>
    </row>
    <row r="234" spans="1:17" s="56" customFormat="1" ht="12.95" customHeight="1" x14ac:dyDescent="0.2">
      <c r="A234" s="45" t="s">
        <v>0</v>
      </c>
      <c r="B234" s="46" t="s">
        <v>33</v>
      </c>
      <c r="C234" s="65">
        <v>57815.291700000002</v>
      </c>
      <c r="D234" s="65">
        <v>5.1000000000000004E-3</v>
      </c>
      <c r="E234" s="8">
        <f t="shared" si="26"/>
        <v>23641.481786179651</v>
      </c>
      <c r="F234" s="56">
        <f t="shared" si="27"/>
        <v>23641.5</v>
      </c>
      <c r="G234" s="56">
        <f t="shared" si="25"/>
        <v>-2.4194024997996166E-2</v>
      </c>
      <c r="H234" s="57"/>
      <c r="K234" s="58">
        <f t="shared" si="32"/>
        <v>-2.4194024997996166E-2</v>
      </c>
      <c r="O234" s="56">
        <f t="shared" ca="1" si="29"/>
        <v>-2.8467145603497501E-2</v>
      </c>
      <c r="Q234" s="59">
        <f t="shared" si="30"/>
        <v>42796.791700000002</v>
      </c>
    </row>
    <row r="235" spans="1:17" s="56" customFormat="1" ht="12.95" customHeight="1" x14ac:dyDescent="0.2">
      <c r="A235" s="47" t="s">
        <v>605</v>
      </c>
      <c r="B235" s="48" t="s">
        <v>33</v>
      </c>
      <c r="C235" s="66">
        <v>58086.937899999997</v>
      </c>
      <c r="D235" s="66">
        <v>1E-4</v>
      </c>
      <c r="E235" s="8">
        <f t="shared" si="26"/>
        <v>23845.983314354031</v>
      </c>
      <c r="F235" s="56">
        <f t="shared" si="27"/>
        <v>23846</v>
      </c>
      <c r="G235" s="56">
        <f t="shared" si="25"/>
        <v>-2.2164100002555642E-2</v>
      </c>
      <c r="H235" s="57"/>
      <c r="K235" s="58">
        <f t="shared" si="32"/>
        <v>-2.2164100002555642E-2</v>
      </c>
      <c r="O235" s="56">
        <f t="shared" ca="1" si="29"/>
        <v>-2.8382606745184991E-2</v>
      </c>
      <c r="Q235" s="59">
        <f t="shared" si="30"/>
        <v>43068.437899999997</v>
      </c>
    </row>
    <row r="236" spans="1:17" s="56" customFormat="1" ht="12.95" customHeight="1" x14ac:dyDescent="0.2">
      <c r="A236" s="47" t="s">
        <v>605</v>
      </c>
      <c r="B236" s="48" t="s">
        <v>33</v>
      </c>
      <c r="C236" s="66">
        <v>58243.679499999998</v>
      </c>
      <c r="D236" s="66">
        <v>1E-4</v>
      </c>
      <c r="E236" s="8">
        <f t="shared" si="26"/>
        <v>23963.982007980147</v>
      </c>
      <c r="F236" s="56">
        <f t="shared" si="27"/>
        <v>23964</v>
      </c>
      <c r="G236" s="56">
        <f t="shared" si="25"/>
        <v>-2.389940000284696E-2</v>
      </c>
      <c r="H236" s="57"/>
      <c r="K236" s="58">
        <f t="shared" si="32"/>
        <v>-2.389940000284696E-2</v>
      </c>
      <c r="O236" s="56">
        <f t="shared" ca="1" si="29"/>
        <v>-2.8333826377063345E-2</v>
      </c>
      <c r="Q236" s="59">
        <f t="shared" si="30"/>
        <v>43225.179499999998</v>
      </c>
    </row>
    <row r="237" spans="1:17" s="56" customFormat="1" ht="12.95" customHeight="1" x14ac:dyDescent="0.2">
      <c r="A237" s="49" t="s">
        <v>606</v>
      </c>
      <c r="B237" s="50" t="s">
        <v>33</v>
      </c>
      <c r="C237" s="67">
        <v>58664.761100000003</v>
      </c>
      <c r="D237" s="67">
        <v>2.0000000000000001E-4</v>
      </c>
      <c r="E237" s="8">
        <f t="shared" si="26"/>
        <v>24280.981953814531</v>
      </c>
      <c r="F237" s="56">
        <f t="shared" si="27"/>
        <v>24281</v>
      </c>
      <c r="G237" s="56">
        <f t="shared" si="25"/>
        <v>-2.3971350005012937E-2</v>
      </c>
      <c r="H237" s="57"/>
      <c r="K237" s="58">
        <f t="shared" si="32"/>
        <v>-2.3971350005012937E-2</v>
      </c>
      <c r="O237" s="56">
        <f t="shared" ca="1" si="29"/>
        <v>-2.8202780811855201E-2</v>
      </c>
      <c r="Q237" s="59">
        <f t="shared" si="30"/>
        <v>43646.261100000003</v>
      </c>
    </row>
    <row r="238" spans="1:17" s="56" customFormat="1" ht="12.95" customHeight="1" x14ac:dyDescent="0.2">
      <c r="A238" s="49" t="s">
        <v>607</v>
      </c>
      <c r="B238" s="50" t="s">
        <v>33</v>
      </c>
      <c r="C238" s="67">
        <v>58959.652000000002</v>
      </c>
      <c r="D238" s="67">
        <v>1E-4</v>
      </c>
      <c r="E238" s="8">
        <f t="shared" si="26"/>
        <v>24502.982628569855</v>
      </c>
      <c r="F238" s="56">
        <f t="shared" si="27"/>
        <v>24503</v>
      </c>
      <c r="G238" s="56">
        <f t="shared" si="25"/>
        <v>-2.3075050004990771E-2</v>
      </c>
      <c r="H238" s="57"/>
      <c r="K238" s="58">
        <f t="shared" si="32"/>
        <v>-2.3075050004990771E-2</v>
      </c>
      <c r="O238" s="56">
        <f t="shared" ca="1" si="29"/>
        <v>-2.8111007576914482E-2</v>
      </c>
      <c r="Q238" s="59">
        <f t="shared" si="30"/>
        <v>43941.152000000002</v>
      </c>
    </row>
    <row r="239" spans="1:17" s="56" customFormat="1" ht="12.95" customHeight="1" x14ac:dyDescent="0.2">
      <c r="A239" s="51" t="s">
        <v>608</v>
      </c>
      <c r="B239" s="48" t="s">
        <v>33</v>
      </c>
      <c r="C239" s="66">
        <v>59303.690300000002</v>
      </c>
      <c r="D239" s="66">
        <v>1E-4</v>
      </c>
      <c r="E239" s="8">
        <f t="shared" si="26"/>
        <v>24761.982600226063</v>
      </c>
      <c r="F239" s="56">
        <f t="shared" si="27"/>
        <v>24762</v>
      </c>
      <c r="G239" s="56">
        <f t="shared" si="25"/>
        <v>-2.3112700000638142E-2</v>
      </c>
      <c r="H239" s="57"/>
      <c r="K239" s="58">
        <f t="shared" si="32"/>
        <v>-2.3112700000638142E-2</v>
      </c>
      <c r="O239" s="56">
        <f t="shared" ca="1" si="29"/>
        <v>-2.8003938802816972E-2</v>
      </c>
      <c r="Q239" s="59">
        <f t="shared" si="30"/>
        <v>44285.190300000002</v>
      </c>
    </row>
    <row r="240" spans="1:17" s="56" customFormat="1" ht="12.95" customHeight="1" x14ac:dyDescent="0.2">
      <c r="A240" s="53" t="s">
        <v>609</v>
      </c>
      <c r="B240" s="52" t="s">
        <v>33</v>
      </c>
      <c r="C240" s="60">
        <v>59611.863799999999</v>
      </c>
      <c r="D240" s="61">
        <v>1E-4</v>
      </c>
      <c r="E240" s="8">
        <f t="shared" si="26"/>
        <v>24993.982722785659</v>
      </c>
      <c r="F240" s="56">
        <f t="shared" si="27"/>
        <v>24994</v>
      </c>
      <c r="G240" s="56">
        <f t="shared" si="25"/>
        <v>-2.2949900005187374E-2</v>
      </c>
      <c r="H240" s="57"/>
      <c r="K240" s="58">
        <f t="shared" si="32"/>
        <v>-2.2949900005187374E-2</v>
      </c>
      <c r="O240" s="56">
        <f t="shared" ca="1" si="29"/>
        <v>-2.7908031638374419E-2</v>
      </c>
      <c r="Q240" s="59">
        <f t="shared" si="30"/>
        <v>44593.363799999999</v>
      </c>
    </row>
    <row r="241" spans="1:17" s="56" customFormat="1" ht="12.95" customHeight="1" x14ac:dyDescent="0.2">
      <c r="A241" s="53" t="s">
        <v>610</v>
      </c>
      <c r="B241" s="54" t="s">
        <v>33</v>
      </c>
      <c r="C241" s="62">
        <v>59998.409390000161</v>
      </c>
      <c r="D241" s="61">
        <v>2.0000000000000001E-4</v>
      </c>
      <c r="E241" s="8">
        <f t="shared" ref="E241" si="33">+(C241-C$7)/C$8</f>
        <v>25284.983163300203</v>
      </c>
      <c r="F241" s="56">
        <f t="shared" ref="F241" si="34">ROUND(2*E241,0)/2</f>
        <v>25285</v>
      </c>
      <c r="G241" s="56">
        <f t="shared" ref="G241" si="35">+C241-(C$7+F241*C$8)</f>
        <v>-2.236474984238157E-2</v>
      </c>
      <c r="H241" s="57"/>
      <c r="K241" s="58">
        <f t="shared" ref="K241" si="36">G241</f>
        <v>-2.236474984238157E-2</v>
      </c>
      <c r="O241" s="56">
        <f t="shared" ref="O241" ca="1" si="37">+C$11+C$12*F241</f>
        <v>-2.7787734289871042E-2</v>
      </c>
      <c r="Q241" s="59">
        <f t="shared" ref="Q241" si="38">+C241-15018.5</f>
        <v>44979.909390000161</v>
      </c>
    </row>
    <row r="242" spans="1:17" s="56" customFormat="1" ht="12.95" customHeight="1" x14ac:dyDescent="0.2">
      <c r="B242" s="58"/>
      <c r="C242" s="68"/>
      <c r="D242" s="68"/>
    </row>
    <row r="243" spans="1:17" s="56" customFormat="1" ht="12.95" customHeight="1" x14ac:dyDescent="0.2">
      <c r="B243" s="58"/>
      <c r="C243" s="68"/>
      <c r="D243" s="68"/>
    </row>
    <row r="244" spans="1:17" s="56" customFormat="1" ht="12.95" customHeight="1" x14ac:dyDescent="0.2">
      <c r="B244" s="58"/>
      <c r="C244" s="68"/>
      <c r="D244" s="68"/>
    </row>
    <row r="245" spans="1:17" s="56" customFormat="1" ht="12.95" customHeight="1" x14ac:dyDescent="0.2">
      <c r="B245" s="58"/>
      <c r="C245" s="68"/>
      <c r="D245" s="68"/>
    </row>
    <row r="246" spans="1:17" s="56" customFormat="1" ht="12.95" customHeight="1" x14ac:dyDescent="0.2">
      <c r="B246" s="58"/>
      <c r="C246" s="68"/>
      <c r="D246" s="68"/>
    </row>
    <row r="247" spans="1:17" s="56" customFormat="1" ht="12.95" customHeight="1" x14ac:dyDescent="0.2">
      <c r="B247" s="58"/>
      <c r="C247" s="68"/>
      <c r="D247" s="68"/>
    </row>
    <row r="248" spans="1:17" s="56" customFormat="1" ht="12.95" customHeight="1" x14ac:dyDescent="0.2">
      <c r="B248" s="58"/>
      <c r="C248" s="68"/>
      <c r="D248" s="68"/>
    </row>
    <row r="249" spans="1:17" s="56" customFormat="1" ht="12.95" customHeight="1" x14ac:dyDescent="0.2">
      <c r="B249" s="58"/>
      <c r="C249" s="68"/>
      <c r="D249" s="68"/>
    </row>
    <row r="250" spans="1:17" s="56" customFormat="1" ht="12.95" customHeight="1" x14ac:dyDescent="0.2">
      <c r="B250" s="58"/>
      <c r="C250" s="68"/>
      <c r="D250" s="68"/>
    </row>
    <row r="251" spans="1:17" s="56" customFormat="1" ht="12.95" customHeight="1" x14ac:dyDescent="0.2">
      <c r="B251" s="58"/>
      <c r="C251" s="68"/>
      <c r="D251" s="68"/>
    </row>
    <row r="252" spans="1:17" s="56" customFormat="1" ht="12.95" customHeight="1" x14ac:dyDescent="0.2">
      <c r="B252" s="58"/>
      <c r="C252" s="68"/>
      <c r="D252" s="68"/>
    </row>
    <row r="253" spans="1:17" s="56" customFormat="1" ht="12.95" customHeight="1" x14ac:dyDescent="0.2">
      <c r="B253" s="58"/>
      <c r="C253" s="68"/>
      <c r="D253" s="68"/>
    </row>
    <row r="254" spans="1:17" s="56" customFormat="1" ht="12.95" customHeight="1" x14ac:dyDescent="0.2">
      <c r="B254" s="58"/>
      <c r="C254" s="68"/>
      <c r="D254" s="68"/>
    </row>
    <row r="255" spans="1:17" s="56" customFormat="1" ht="12.95" customHeight="1" x14ac:dyDescent="0.2">
      <c r="B255" s="58"/>
      <c r="C255" s="68"/>
      <c r="D255" s="68"/>
    </row>
    <row r="256" spans="1:17" s="56" customFormat="1" ht="12.95" customHeight="1" x14ac:dyDescent="0.2">
      <c r="B256" s="58"/>
      <c r="C256" s="68"/>
      <c r="D256" s="68"/>
    </row>
    <row r="257" spans="2:4" s="56" customFormat="1" ht="12.95" customHeight="1" x14ac:dyDescent="0.2">
      <c r="B257" s="58"/>
      <c r="C257" s="68"/>
      <c r="D257" s="68"/>
    </row>
    <row r="258" spans="2:4" s="56" customFormat="1" ht="12.95" customHeight="1" x14ac:dyDescent="0.2">
      <c r="B258" s="58"/>
      <c r="C258" s="68"/>
      <c r="D258" s="68"/>
    </row>
    <row r="259" spans="2:4" s="56" customFormat="1" ht="12.95" customHeight="1" x14ac:dyDescent="0.2">
      <c r="B259" s="58"/>
      <c r="C259" s="68"/>
      <c r="D259" s="68"/>
    </row>
    <row r="260" spans="2:4" s="56" customFormat="1" ht="12.95" customHeight="1" x14ac:dyDescent="0.2">
      <c r="B260" s="58"/>
      <c r="C260" s="68"/>
      <c r="D260" s="68"/>
    </row>
    <row r="261" spans="2:4" s="56" customFormat="1" ht="12.95" customHeight="1" x14ac:dyDescent="0.2">
      <c r="B261" s="58"/>
      <c r="C261" s="68"/>
      <c r="D261" s="68"/>
    </row>
    <row r="262" spans="2:4" s="56" customFormat="1" ht="12.95" customHeight="1" x14ac:dyDescent="0.2">
      <c r="B262" s="58"/>
      <c r="C262" s="68"/>
      <c r="D262" s="68"/>
    </row>
    <row r="263" spans="2:4" s="56" customFormat="1" ht="12.95" customHeight="1" x14ac:dyDescent="0.2">
      <c r="B263" s="58"/>
      <c r="C263" s="68"/>
      <c r="D263" s="68"/>
    </row>
    <row r="264" spans="2:4" s="56" customFormat="1" ht="12.95" customHeight="1" x14ac:dyDescent="0.2">
      <c r="B264" s="58"/>
      <c r="C264" s="68"/>
      <c r="D264" s="68"/>
    </row>
    <row r="265" spans="2:4" s="56" customFormat="1" ht="12.95" customHeight="1" x14ac:dyDescent="0.2">
      <c r="B265" s="58"/>
      <c r="C265" s="68"/>
      <c r="D265" s="68"/>
    </row>
    <row r="266" spans="2:4" s="56" customFormat="1" ht="12.95" customHeight="1" x14ac:dyDescent="0.2">
      <c r="B266" s="58"/>
      <c r="C266" s="68"/>
      <c r="D266" s="68"/>
    </row>
    <row r="267" spans="2:4" s="56" customFormat="1" ht="12.95" customHeight="1" x14ac:dyDescent="0.2">
      <c r="B267" s="58"/>
      <c r="C267" s="68"/>
      <c r="D267" s="68"/>
    </row>
    <row r="268" spans="2:4" s="56" customFormat="1" ht="12.95" customHeight="1" x14ac:dyDescent="0.2">
      <c r="B268" s="58"/>
      <c r="C268" s="68"/>
      <c r="D268" s="68"/>
    </row>
    <row r="269" spans="2:4" s="56" customFormat="1" ht="12.95" customHeight="1" x14ac:dyDescent="0.2">
      <c r="B269" s="58"/>
      <c r="C269" s="68"/>
      <c r="D269" s="68"/>
    </row>
    <row r="270" spans="2:4" s="56" customFormat="1" ht="12.95" customHeight="1" x14ac:dyDescent="0.2">
      <c r="B270" s="58"/>
      <c r="C270" s="68"/>
      <c r="D270" s="68"/>
    </row>
    <row r="271" spans="2:4" s="56" customFormat="1" ht="12.95" customHeight="1" x14ac:dyDescent="0.2">
      <c r="B271" s="58"/>
      <c r="C271" s="68"/>
      <c r="D271" s="68"/>
    </row>
    <row r="272" spans="2:4" s="56" customFormat="1" ht="12.95" customHeight="1" x14ac:dyDescent="0.2">
      <c r="B272" s="58"/>
      <c r="C272" s="68"/>
      <c r="D272" s="68"/>
    </row>
    <row r="273" spans="2:4" s="56" customFormat="1" ht="12.95" customHeight="1" x14ac:dyDescent="0.2">
      <c r="B273" s="58"/>
      <c r="C273" s="68"/>
      <c r="D273" s="68"/>
    </row>
    <row r="274" spans="2:4" x14ac:dyDescent="0.2">
      <c r="B274" s="2"/>
    </row>
  </sheetData>
  <protectedRanges>
    <protectedRange sqref="A235:D237" name="Range1"/>
  </protectedRanges>
  <sortState xmlns:xlrd2="http://schemas.microsoft.com/office/spreadsheetml/2017/richdata2" ref="A21:Q240">
    <sortCondition ref="C21:C240"/>
  </sortState>
  <phoneticPr fontId="7" type="noConversion"/>
  <hyperlinks>
    <hyperlink ref="H2918" r:id="rId1" display="http://vsolj.cetus-net.org/bulletin.html" xr:uid="{00000000-0004-0000-0000-000000000000}"/>
    <hyperlink ref="H64853" r:id="rId2" display="http://vsolj.cetus-net.org/bulletin.html" xr:uid="{00000000-0004-0000-0000-000001000000}"/>
    <hyperlink ref="H64846" r:id="rId3" display="https://www.aavso.org/ejaavso" xr:uid="{00000000-0004-0000-0000-000002000000}"/>
    <hyperlink ref="AP1704" r:id="rId4" display="http://cdsbib.u-strasbg.fr/cgi-bin/cdsbib?1990RMxAA..21..381G" xr:uid="{00000000-0004-0000-0000-000003000000}"/>
    <hyperlink ref="AP1701" r:id="rId5" display="http://cdsbib.u-strasbg.fr/cgi-bin/cdsbib?1990RMxAA..21..381G" xr:uid="{00000000-0004-0000-0000-000004000000}"/>
    <hyperlink ref="AP1703" r:id="rId6" display="http://cdsbib.u-strasbg.fr/cgi-bin/cdsbib?1990RMxAA..21..381G" xr:uid="{00000000-0004-0000-0000-000005000000}"/>
    <hyperlink ref="AP1679" r:id="rId7" display="http://cdsbib.u-strasbg.fr/cgi-bin/cdsbib?1990RMxAA..21..381G" xr:uid="{00000000-0004-0000-0000-000006000000}"/>
    <hyperlink ref="I64853" r:id="rId8" display="http://vsolj.cetus-net.org/bulletin.html" xr:uid="{00000000-0004-0000-0000-000007000000}"/>
    <hyperlink ref="AQ1840" r:id="rId9" display="http://cdsbib.u-strasbg.fr/cgi-bin/cdsbib?1990RMxAA..21..381G" xr:uid="{00000000-0004-0000-0000-000008000000}"/>
    <hyperlink ref="AQ3484" r:id="rId10" display="http://cdsbib.u-strasbg.fr/cgi-bin/cdsbib?1990RMxAA..21..381G" xr:uid="{00000000-0004-0000-0000-000009000000}"/>
    <hyperlink ref="AQ1841" r:id="rId11" display="http://cdsbib.u-strasbg.fr/cgi-bin/cdsbib?1990RMxAA..21..381G" xr:uid="{00000000-0004-0000-0000-00000A000000}"/>
    <hyperlink ref="H64850" r:id="rId12" display="https://www.aavso.org/ejaavso" xr:uid="{00000000-0004-0000-0000-00000B000000}"/>
    <hyperlink ref="H2691" r:id="rId13" display="http://vsolj.cetus-net.org/bulletin.html" xr:uid="{00000000-0004-0000-0000-00000C000000}"/>
    <hyperlink ref="AP5929" r:id="rId14" display="http://cdsbib.u-strasbg.fr/cgi-bin/cdsbib?1990RMxAA..21..381G" xr:uid="{00000000-0004-0000-0000-00000D000000}"/>
    <hyperlink ref="AP5932" r:id="rId15" display="http://cdsbib.u-strasbg.fr/cgi-bin/cdsbib?1990RMxAA..21..381G" xr:uid="{00000000-0004-0000-0000-00000E000000}"/>
    <hyperlink ref="AP5930" r:id="rId16" display="http://cdsbib.u-strasbg.fr/cgi-bin/cdsbib?1990RMxAA..21..381G" xr:uid="{00000000-0004-0000-0000-00000F000000}"/>
    <hyperlink ref="AP5908" r:id="rId17" display="http://cdsbib.u-strasbg.fr/cgi-bin/cdsbib?1990RMxAA..21..381G" xr:uid="{00000000-0004-0000-0000-000010000000}"/>
    <hyperlink ref="I2691" r:id="rId18" display="http://vsolj.cetus-net.org/bulletin.html" xr:uid="{00000000-0004-0000-0000-000011000000}"/>
    <hyperlink ref="AQ6042" r:id="rId19" display="http://cdsbib.u-strasbg.fr/cgi-bin/cdsbib?1990RMxAA..21..381G" xr:uid="{00000000-0004-0000-0000-000012000000}"/>
    <hyperlink ref="AQ594" r:id="rId20" display="http://cdsbib.u-strasbg.fr/cgi-bin/cdsbib?1990RMxAA..21..381G" xr:uid="{00000000-0004-0000-0000-000013000000}"/>
    <hyperlink ref="AQ6043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0"/>
  <sheetViews>
    <sheetView topLeftCell="A142" workbookViewId="0">
      <selection activeCell="A17" sqref="A17:D188"/>
    </sheetView>
  </sheetViews>
  <sheetFormatPr defaultRowHeight="12.75" x14ac:dyDescent="0.2"/>
  <cols>
    <col min="1" max="1" width="19.7109375" style="4" customWidth="1"/>
    <col min="2" max="2" width="4.42578125" style="9" customWidth="1"/>
    <col min="3" max="3" width="12.7109375" style="4" customWidth="1"/>
    <col min="4" max="4" width="5.42578125" style="9" customWidth="1"/>
    <col min="5" max="5" width="14.85546875" style="9" customWidth="1"/>
    <col min="6" max="6" width="9.140625" style="9"/>
    <col min="7" max="7" width="12" style="9" customWidth="1"/>
    <col min="8" max="8" width="14.140625" style="4" customWidth="1"/>
    <col min="9" max="9" width="22.570312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03125" style="9" customWidth="1"/>
    <col min="14" max="14" width="14.140625" style="9" customWidth="1"/>
    <col min="15" max="15" width="23.42578125" style="9" customWidth="1"/>
    <col min="16" max="16" width="16.5703125" style="9" customWidth="1"/>
    <col min="17" max="17" width="41" style="9" customWidth="1"/>
    <col min="18" max="16384" width="9.140625" style="9"/>
  </cols>
  <sheetData>
    <row r="1" spans="1:16" ht="15.75" x14ac:dyDescent="0.25">
      <c r="A1" s="26" t="s">
        <v>67</v>
      </c>
      <c r="I1" s="27" t="s">
        <v>68</v>
      </c>
      <c r="J1" s="28" t="s">
        <v>69</v>
      </c>
    </row>
    <row r="2" spans="1:16" x14ac:dyDescent="0.2">
      <c r="I2" s="29" t="s">
        <v>70</v>
      </c>
      <c r="J2" s="30" t="s">
        <v>71</v>
      </c>
    </row>
    <row r="3" spans="1:16" x14ac:dyDescent="0.2">
      <c r="A3" s="31" t="s">
        <v>72</v>
      </c>
      <c r="I3" s="29" t="s">
        <v>73</v>
      </c>
      <c r="J3" s="30" t="s">
        <v>74</v>
      </c>
    </row>
    <row r="4" spans="1:16" x14ac:dyDescent="0.2">
      <c r="I4" s="29" t="s">
        <v>75</v>
      </c>
      <c r="J4" s="30" t="s">
        <v>74</v>
      </c>
    </row>
    <row r="5" spans="1:16" ht="13.5" thickBot="1" x14ac:dyDescent="0.25">
      <c r="I5" s="32" t="s">
        <v>76</v>
      </c>
      <c r="J5" s="33" t="s">
        <v>77</v>
      </c>
    </row>
    <row r="10" spans="1:16" ht="13.5" thickBot="1" x14ac:dyDescent="0.25"/>
    <row r="11" spans="1:16" ht="12.75" customHeight="1" thickBot="1" x14ac:dyDescent="0.25">
      <c r="A11" s="4" t="str">
        <f t="shared" ref="A11:A42" si="0">P11</f>
        <v>IBVS 154 </v>
      </c>
      <c r="B11" s="2" t="str">
        <f t="shared" ref="B11:B42" si="1">IF(H11=INT(H11),"I","II")</f>
        <v>I</v>
      </c>
      <c r="C11" s="4">
        <f t="shared" ref="C11:C42" si="2">1*G11</f>
        <v>39260.493000000002</v>
      </c>
      <c r="D11" s="9" t="str">
        <f t="shared" ref="D11:D42" si="3">VLOOKUP(F11,I$1:J$5,2,FALSE)</f>
        <v>vis</v>
      </c>
      <c r="E11" s="34">
        <f>VLOOKUP(C11,Active!C$21:E$970,3,FALSE)</f>
        <v>9673.0011333375023</v>
      </c>
      <c r="F11" s="2" t="s">
        <v>76</v>
      </c>
      <c r="G11" s="9" t="str">
        <f t="shared" ref="G11:G42" si="4">MID(I11,3,LEN(I11)-3)</f>
        <v>39260.493</v>
      </c>
      <c r="H11" s="4">
        <f t="shared" ref="H11:H42" si="5">1*K11</f>
        <v>-9968</v>
      </c>
      <c r="I11" s="35" t="s">
        <v>300</v>
      </c>
      <c r="J11" s="36" t="s">
        <v>301</v>
      </c>
      <c r="K11" s="35">
        <v>-9968</v>
      </c>
      <c r="L11" s="35" t="s">
        <v>279</v>
      </c>
      <c r="M11" s="36" t="s">
        <v>274</v>
      </c>
      <c r="N11" s="36"/>
      <c r="O11" s="37" t="s">
        <v>302</v>
      </c>
      <c r="P11" s="38" t="s">
        <v>303</v>
      </c>
    </row>
    <row r="12" spans="1:16" ht="12.75" customHeight="1" thickBot="1" x14ac:dyDescent="0.25">
      <c r="A12" s="4" t="str">
        <f t="shared" si="0"/>
        <v>IBVS 154 </v>
      </c>
      <c r="B12" s="2" t="str">
        <f t="shared" si="1"/>
        <v>I</v>
      </c>
      <c r="C12" s="4">
        <f t="shared" si="2"/>
        <v>39280.411</v>
      </c>
      <c r="D12" s="9" t="str">
        <f t="shared" si="3"/>
        <v>vis</v>
      </c>
      <c r="E12" s="34">
        <f>VLOOKUP(C12,Active!C$21:E$970,3,FALSE)</f>
        <v>9687.9958633877541</v>
      </c>
      <c r="F12" s="2" t="s">
        <v>76</v>
      </c>
      <c r="G12" s="9" t="str">
        <f t="shared" si="4"/>
        <v>39280.411</v>
      </c>
      <c r="H12" s="4">
        <f t="shared" si="5"/>
        <v>-9953</v>
      </c>
      <c r="I12" s="35" t="s">
        <v>304</v>
      </c>
      <c r="J12" s="36" t="s">
        <v>305</v>
      </c>
      <c r="K12" s="35">
        <v>-9953</v>
      </c>
      <c r="L12" s="35" t="s">
        <v>306</v>
      </c>
      <c r="M12" s="36" t="s">
        <v>274</v>
      </c>
      <c r="N12" s="36"/>
      <c r="O12" s="37" t="s">
        <v>302</v>
      </c>
      <c r="P12" s="38" t="s">
        <v>303</v>
      </c>
    </row>
    <row r="13" spans="1:16" ht="12.75" customHeight="1" thickBot="1" x14ac:dyDescent="0.25">
      <c r="A13" s="4" t="str">
        <f t="shared" si="0"/>
        <v>IBVS 795 </v>
      </c>
      <c r="B13" s="2" t="str">
        <f t="shared" si="1"/>
        <v>I</v>
      </c>
      <c r="C13" s="4">
        <f t="shared" si="2"/>
        <v>40296.589999999997</v>
      </c>
      <c r="D13" s="9" t="str">
        <f t="shared" si="3"/>
        <v>vis</v>
      </c>
      <c r="E13" s="34">
        <f>VLOOKUP(C13,Active!C$21:E$970,3,FALSE)</f>
        <v>10452.998865081567</v>
      </c>
      <c r="F13" s="2" t="s">
        <v>76</v>
      </c>
      <c r="G13" s="9" t="str">
        <f t="shared" si="4"/>
        <v>40296.590</v>
      </c>
      <c r="H13" s="4">
        <f t="shared" si="5"/>
        <v>-9188</v>
      </c>
      <c r="I13" s="35" t="s">
        <v>325</v>
      </c>
      <c r="J13" s="36" t="s">
        <v>326</v>
      </c>
      <c r="K13" s="35">
        <v>-9188</v>
      </c>
      <c r="L13" s="35" t="s">
        <v>327</v>
      </c>
      <c r="M13" s="36" t="s">
        <v>274</v>
      </c>
      <c r="N13" s="36"/>
      <c r="O13" s="37" t="s">
        <v>328</v>
      </c>
      <c r="P13" s="38" t="s">
        <v>329</v>
      </c>
    </row>
    <row r="14" spans="1:16" ht="12.75" customHeight="1" thickBot="1" x14ac:dyDescent="0.25">
      <c r="A14" s="4" t="str">
        <f t="shared" si="0"/>
        <v>IBVS 795 </v>
      </c>
      <c r="B14" s="2" t="str">
        <f t="shared" si="1"/>
        <v>I</v>
      </c>
      <c r="C14" s="4">
        <f t="shared" si="2"/>
        <v>40369.652000000002</v>
      </c>
      <c r="D14" s="9" t="str">
        <f t="shared" si="3"/>
        <v>vis</v>
      </c>
      <c r="E14" s="34">
        <f>VLOOKUP(C14,Active!C$21:E$970,3,FALSE)</f>
        <v>10508.001624742765</v>
      </c>
      <c r="F14" s="2" t="s">
        <v>76</v>
      </c>
      <c r="G14" s="9" t="str">
        <f t="shared" si="4"/>
        <v>40369.652</v>
      </c>
      <c r="H14" s="4">
        <f t="shared" si="5"/>
        <v>-9133</v>
      </c>
      <c r="I14" s="35" t="s">
        <v>330</v>
      </c>
      <c r="J14" s="36" t="s">
        <v>331</v>
      </c>
      <c r="K14" s="35">
        <v>-9133</v>
      </c>
      <c r="L14" s="35" t="s">
        <v>262</v>
      </c>
      <c r="M14" s="36" t="s">
        <v>274</v>
      </c>
      <c r="N14" s="36"/>
      <c r="O14" s="37" t="s">
        <v>328</v>
      </c>
      <c r="P14" s="38" t="s">
        <v>329</v>
      </c>
    </row>
    <row r="15" spans="1:16" ht="12.75" customHeight="1" thickBot="1" x14ac:dyDescent="0.25">
      <c r="A15" s="4" t="str">
        <f t="shared" si="0"/>
        <v>IBVS 795 </v>
      </c>
      <c r="B15" s="2" t="str">
        <f t="shared" si="1"/>
        <v>I</v>
      </c>
      <c r="C15" s="4">
        <f t="shared" si="2"/>
        <v>40373.635000000002</v>
      </c>
      <c r="D15" s="9" t="str">
        <f t="shared" si="3"/>
        <v>vis</v>
      </c>
      <c r="E15" s="34">
        <f>VLOOKUP(C15,Active!C$21:E$970,3,FALSE)</f>
        <v>10511.00011905897</v>
      </c>
      <c r="F15" s="2" t="s">
        <v>76</v>
      </c>
      <c r="G15" s="9" t="str">
        <f t="shared" si="4"/>
        <v>40373.635</v>
      </c>
      <c r="H15" s="4">
        <f t="shared" si="5"/>
        <v>-9130</v>
      </c>
      <c r="I15" s="35" t="s">
        <v>332</v>
      </c>
      <c r="J15" s="36" t="s">
        <v>333</v>
      </c>
      <c r="K15" s="35">
        <v>-9130</v>
      </c>
      <c r="L15" s="35" t="s">
        <v>334</v>
      </c>
      <c r="M15" s="36" t="s">
        <v>274</v>
      </c>
      <c r="N15" s="36"/>
      <c r="O15" s="37" t="s">
        <v>328</v>
      </c>
      <c r="P15" s="38" t="s">
        <v>329</v>
      </c>
    </row>
    <row r="16" spans="1:16" ht="12.75" customHeight="1" thickBot="1" x14ac:dyDescent="0.25">
      <c r="A16" s="4" t="str">
        <f t="shared" si="0"/>
        <v>IBVS 795 </v>
      </c>
      <c r="B16" s="2" t="str">
        <f t="shared" si="1"/>
        <v>I</v>
      </c>
      <c r="C16" s="4">
        <f t="shared" si="2"/>
        <v>40454.660000000003</v>
      </c>
      <c r="D16" s="9" t="str">
        <f t="shared" si="3"/>
        <v>vis</v>
      </c>
      <c r="E16" s="34">
        <f>VLOOKUP(C16,Active!C$21:E$970,3,FALSE)</f>
        <v>10571.997608883343</v>
      </c>
      <c r="F16" s="2" t="s">
        <v>76</v>
      </c>
      <c r="G16" s="9" t="str">
        <f t="shared" si="4"/>
        <v>40454.660</v>
      </c>
      <c r="H16" s="4">
        <f t="shared" si="5"/>
        <v>-9069</v>
      </c>
      <c r="I16" s="35" t="s">
        <v>335</v>
      </c>
      <c r="J16" s="36" t="s">
        <v>336</v>
      </c>
      <c r="K16" s="35">
        <v>-9069</v>
      </c>
      <c r="L16" s="35" t="s">
        <v>337</v>
      </c>
      <c r="M16" s="36" t="s">
        <v>274</v>
      </c>
      <c r="N16" s="36"/>
      <c r="O16" s="37" t="s">
        <v>328</v>
      </c>
      <c r="P16" s="38" t="s">
        <v>329</v>
      </c>
    </row>
    <row r="17" spans="1:16" ht="12.75" customHeight="1" thickBot="1" x14ac:dyDescent="0.25">
      <c r="A17" s="4" t="str">
        <f t="shared" si="0"/>
        <v> VB 7.72 </v>
      </c>
      <c r="B17" s="2" t="str">
        <f t="shared" si="1"/>
        <v>I</v>
      </c>
      <c r="C17" s="4">
        <f t="shared" si="2"/>
        <v>16172.778</v>
      </c>
      <c r="D17" s="9" t="str">
        <f t="shared" si="3"/>
        <v>vis</v>
      </c>
      <c r="E17" s="34">
        <f>VLOOKUP(C17,Active!C$21:E$970,3,FALSE)</f>
        <v>-7707.9635168386012</v>
      </c>
      <c r="F17" s="2" t="s">
        <v>76</v>
      </c>
      <c r="G17" s="9" t="str">
        <f t="shared" si="4"/>
        <v>16172.778</v>
      </c>
      <c r="H17" s="4">
        <f t="shared" si="5"/>
        <v>-27349</v>
      </c>
      <c r="I17" s="35" t="s">
        <v>78</v>
      </c>
      <c r="J17" s="36" t="s">
        <v>79</v>
      </c>
      <c r="K17" s="35">
        <v>-27349</v>
      </c>
      <c r="L17" s="35" t="s">
        <v>80</v>
      </c>
      <c r="M17" s="36" t="s">
        <v>81</v>
      </c>
      <c r="N17" s="36"/>
      <c r="O17" s="37" t="s">
        <v>82</v>
      </c>
      <c r="P17" s="37" t="s">
        <v>83</v>
      </c>
    </row>
    <row r="18" spans="1:16" ht="12.75" customHeight="1" thickBot="1" x14ac:dyDescent="0.25">
      <c r="A18" s="4" t="str">
        <f t="shared" si="0"/>
        <v> VB 7.72 </v>
      </c>
      <c r="B18" s="2" t="str">
        <f t="shared" si="1"/>
        <v>I</v>
      </c>
      <c r="C18" s="4">
        <f t="shared" si="2"/>
        <v>16176.757</v>
      </c>
      <c r="D18" s="9" t="str">
        <f t="shared" si="3"/>
        <v>vis</v>
      </c>
      <c r="E18" s="34">
        <f>VLOOKUP(C18,Active!C$21:E$970,3,FALSE)</f>
        <v>-7704.9680338147054</v>
      </c>
      <c r="F18" s="2" t="s">
        <v>76</v>
      </c>
      <c r="G18" s="9" t="str">
        <f t="shared" si="4"/>
        <v>16176.757</v>
      </c>
      <c r="H18" s="4">
        <f t="shared" si="5"/>
        <v>-27346</v>
      </c>
      <c r="I18" s="35" t="s">
        <v>84</v>
      </c>
      <c r="J18" s="36" t="s">
        <v>85</v>
      </c>
      <c r="K18" s="35">
        <v>-27346</v>
      </c>
      <c r="L18" s="35" t="s">
        <v>86</v>
      </c>
      <c r="M18" s="36" t="s">
        <v>81</v>
      </c>
      <c r="N18" s="36"/>
      <c r="O18" s="37" t="s">
        <v>82</v>
      </c>
      <c r="P18" s="37" t="s">
        <v>83</v>
      </c>
    </row>
    <row r="19" spans="1:16" ht="12.75" customHeight="1" thickBot="1" x14ac:dyDescent="0.25">
      <c r="A19" s="4" t="str">
        <f t="shared" si="0"/>
        <v> VB 7.72 </v>
      </c>
      <c r="B19" s="2" t="str">
        <f t="shared" si="1"/>
        <v>I</v>
      </c>
      <c r="C19" s="4">
        <f t="shared" si="2"/>
        <v>16180.71</v>
      </c>
      <c r="D19" s="9" t="str">
        <f t="shared" si="3"/>
        <v>vis</v>
      </c>
      <c r="E19" s="34">
        <f>VLOOKUP(C19,Active!C$21:E$970,3,FALSE)</f>
        <v>-7701.992124190815</v>
      </c>
      <c r="F19" s="2" t="s">
        <v>76</v>
      </c>
      <c r="G19" s="9" t="str">
        <f t="shared" si="4"/>
        <v>16180.710</v>
      </c>
      <c r="H19" s="4">
        <f t="shared" si="5"/>
        <v>-27343</v>
      </c>
      <c r="I19" s="35" t="s">
        <v>87</v>
      </c>
      <c r="J19" s="36" t="s">
        <v>88</v>
      </c>
      <c r="K19" s="35">
        <v>-27343</v>
      </c>
      <c r="L19" s="35" t="s">
        <v>89</v>
      </c>
      <c r="M19" s="36" t="s">
        <v>81</v>
      </c>
      <c r="N19" s="36"/>
      <c r="O19" s="37" t="s">
        <v>82</v>
      </c>
      <c r="P19" s="37" t="s">
        <v>83</v>
      </c>
    </row>
    <row r="20" spans="1:16" ht="12.75" customHeight="1" thickBot="1" x14ac:dyDescent="0.25">
      <c r="A20" s="4" t="str">
        <f t="shared" si="0"/>
        <v> VB 7.72 </v>
      </c>
      <c r="B20" s="2" t="str">
        <f t="shared" si="1"/>
        <v>I</v>
      </c>
      <c r="C20" s="4">
        <f t="shared" si="2"/>
        <v>16224.635</v>
      </c>
      <c r="D20" s="9" t="str">
        <f t="shared" si="3"/>
        <v>vis</v>
      </c>
      <c r="E20" s="34">
        <f>VLOOKUP(C20,Active!C$21:E$970,3,FALSE)</f>
        <v>-7668.924370527925</v>
      </c>
      <c r="F20" s="2" t="s">
        <v>76</v>
      </c>
      <c r="G20" s="9" t="str">
        <f t="shared" si="4"/>
        <v>16224.635</v>
      </c>
      <c r="H20" s="4">
        <f t="shared" si="5"/>
        <v>-27310</v>
      </c>
      <c r="I20" s="35" t="s">
        <v>90</v>
      </c>
      <c r="J20" s="36" t="s">
        <v>91</v>
      </c>
      <c r="K20" s="35">
        <v>-27310</v>
      </c>
      <c r="L20" s="35" t="s">
        <v>92</v>
      </c>
      <c r="M20" s="36" t="s">
        <v>81</v>
      </c>
      <c r="N20" s="36"/>
      <c r="O20" s="37" t="s">
        <v>82</v>
      </c>
      <c r="P20" s="37" t="s">
        <v>83</v>
      </c>
    </row>
    <row r="21" spans="1:16" ht="12.75" customHeight="1" thickBot="1" x14ac:dyDescent="0.25">
      <c r="A21" s="4" t="str">
        <f t="shared" si="0"/>
        <v> VB 7.72 </v>
      </c>
      <c r="B21" s="2" t="str">
        <f t="shared" si="1"/>
        <v>I</v>
      </c>
      <c r="C21" s="4">
        <f t="shared" si="2"/>
        <v>16536.733</v>
      </c>
      <c r="D21" s="9" t="str">
        <f t="shared" si="3"/>
        <v>vis</v>
      </c>
      <c r="E21" s="34">
        <f>VLOOKUP(C21,Active!C$21:E$970,3,FALSE)</f>
        <v>-7433.9697938021354</v>
      </c>
      <c r="F21" s="2" t="s">
        <v>76</v>
      </c>
      <c r="G21" s="9" t="str">
        <f t="shared" si="4"/>
        <v>16536.733</v>
      </c>
      <c r="H21" s="4">
        <f t="shared" si="5"/>
        <v>-27075</v>
      </c>
      <c r="I21" s="35" t="s">
        <v>93</v>
      </c>
      <c r="J21" s="36" t="s">
        <v>94</v>
      </c>
      <c r="K21" s="35">
        <v>-27075</v>
      </c>
      <c r="L21" s="35" t="s">
        <v>95</v>
      </c>
      <c r="M21" s="36" t="s">
        <v>81</v>
      </c>
      <c r="N21" s="36"/>
      <c r="O21" s="37" t="s">
        <v>82</v>
      </c>
      <c r="P21" s="37" t="s">
        <v>83</v>
      </c>
    </row>
    <row r="22" spans="1:16" ht="12.75" customHeight="1" thickBot="1" x14ac:dyDescent="0.25">
      <c r="A22" s="4" t="str">
        <f t="shared" si="0"/>
        <v> VB 7.72 </v>
      </c>
      <c r="B22" s="2" t="str">
        <f t="shared" si="1"/>
        <v>I</v>
      </c>
      <c r="C22" s="4">
        <f t="shared" si="2"/>
        <v>16900.731</v>
      </c>
      <c r="D22" s="9" t="str">
        <f t="shared" si="3"/>
        <v>vis</v>
      </c>
      <c r="E22" s="34">
        <f>VLOOKUP(C22,Active!C$21:E$970,3,FALSE)</f>
        <v>-7159.9436993733543</v>
      </c>
      <c r="F22" s="2" t="s">
        <v>76</v>
      </c>
      <c r="G22" s="9" t="str">
        <f t="shared" si="4"/>
        <v>16900.731</v>
      </c>
      <c r="H22" s="4">
        <f t="shared" si="5"/>
        <v>-26801</v>
      </c>
      <c r="I22" s="35" t="s">
        <v>96</v>
      </c>
      <c r="J22" s="36" t="s">
        <v>97</v>
      </c>
      <c r="K22" s="35">
        <v>-26801</v>
      </c>
      <c r="L22" s="35" t="s">
        <v>98</v>
      </c>
      <c r="M22" s="36" t="s">
        <v>81</v>
      </c>
      <c r="N22" s="36"/>
      <c r="O22" s="37" t="s">
        <v>82</v>
      </c>
      <c r="P22" s="37" t="s">
        <v>83</v>
      </c>
    </row>
    <row r="23" spans="1:16" ht="12.75" customHeight="1" thickBot="1" x14ac:dyDescent="0.25">
      <c r="A23" s="4" t="str">
        <f t="shared" si="0"/>
        <v> VB 7.72 </v>
      </c>
      <c r="B23" s="2" t="str">
        <f t="shared" si="1"/>
        <v>I</v>
      </c>
      <c r="C23" s="4">
        <f t="shared" si="2"/>
        <v>17244.735000000001</v>
      </c>
      <c r="D23" s="9" t="str">
        <f t="shared" si="3"/>
        <v>vis</v>
      </c>
      <c r="E23" s="34">
        <f>VLOOKUP(C23,Active!C$21:E$970,3,FALSE)</f>
        <v>-6900.9695495486885</v>
      </c>
      <c r="F23" s="2" t="s">
        <v>76</v>
      </c>
      <c r="G23" s="9" t="str">
        <f t="shared" si="4"/>
        <v>17244.735</v>
      </c>
      <c r="H23" s="4">
        <f t="shared" si="5"/>
        <v>-26542</v>
      </c>
      <c r="I23" s="35" t="s">
        <v>99</v>
      </c>
      <c r="J23" s="36" t="s">
        <v>100</v>
      </c>
      <c r="K23" s="35">
        <v>-26542</v>
      </c>
      <c r="L23" s="35" t="s">
        <v>101</v>
      </c>
      <c r="M23" s="36" t="s">
        <v>81</v>
      </c>
      <c r="N23" s="36"/>
      <c r="O23" s="37" t="s">
        <v>82</v>
      </c>
      <c r="P23" s="37" t="s">
        <v>83</v>
      </c>
    </row>
    <row r="24" spans="1:16" ht="12.75" customHeight="1" thickBot="1" x14ac:dyDescent="0.25">
      <c r="A24" s="4" t="str">
        <f t="shared" si="0"/>
        <v> VB 7.72 </v>
      </c>
      <c r="B24" s="2" t="str">
        <f t="shared" si="1"/>
        <v>I</v>
      </c>
      <c r="C24" s="4">
        <f t="shared" si="2"/>
        <v>18349.941999999999</v>
      </c>
      <c r="D24" s="9" t="str">
        <f t="shared" si="3"/>
        <v>vis</v>
      </c>
      <c r="E24" s="34">
        <f>VLOOKUP(C24,Active!C$21:E$970,3,FALSE)</f>
        <v>-6068.9442149442393</v>
      </c>
      <c r="F24" s="2" t="s">
        <v>76</v>
      </c>
      <c r="G24" s="9" t="str">
        <f t="shared" si="4"/>
        <v>18349.942</v>
      </c>
      <c r="H24" s="4">
        <f t="shared" si="5"/>
        <v>-25710</v>
      </c>
      <c r="I24" s="35" t="s">
        <v>102</v>
      </c>
      <c r="J24" s="36" t="s">
        <v>103</v>
      </c>
      <c r="K24" s="35">
        <v>-25710</v>
      </c>
      <c r="L24" s="35" t="s">
        <v>104</v>
      </c>
      <c r="M24" s="36" t="s">
        <v>81</v>
      </c>
      <c r="N24" s="36"/>
      <c r="O24" s="37" t="s">
        <v>82</v>
      </c>
      <c r="P24" s="37" t="s">
        <v>83</v>
      </c>
    </row>
    <row r="25" spans="1:16" ht="12.75" customHeight="1" thickBot="1" x14ac:dyDescent="0.25">
      <c r="A25" s="4" t="str">
        <f t="shared" si="0"/>
        <v> VB 7.72 </v>
      </c>
      <c r="B25" s="2" t="str">
        <f t="shared" si="1"/>
        <v>I</v>
      </c>
      <c r="C25" s="4">
        <f t="shared" si="2"/>
        <v>19218.63</v>
      </c>
      <c r="D25" s="9" t="str">
        <f t="shared" si="3"/>
        <v>vis</v>
      </c>
      <c r="E25" s="34">
        <f>VLOOKUP(C25,Active!C$21:E$970,3,FALSE)</f>
        <v>-5414.9758417192488</v>
      </c>
      <c r="F25" s="2" t="s">
        <v>76</v>
      </c>
      <c r="G25" s="9" t="str">
        <f t="shared" si="4"/>
        <v>19218.630</v>
      </c>
      <c r="H25" s="4">
        <f t="shared" si="5"/>
        <v>-25056</v>
      </c>
      <c r="I25" s="35" t="s">
        <v>105</v>
      </c>
      <c r="J25" s="36" t="s">
        <v>106</v>
      </c>
      <c r="K25" s="35">
        <v>-25056</v>
      </c>
      <c r="L25" s="35" t="s">
        <v>80</v>
      </c>
      <c r="M25" s="36" t="s">
        <v>81</v>
      </c>
      <c r="N25" s="36"/>
      <c r="O25" s="37" t="s">
        <v>82</v>
      </c>
      <c r="P25" s="37" t="s">
        <v>83</v>
      </c>
    </row>
    <row r="26" spans="1:16" ht="12.75" customHeight="1" thickBot="1" x14ac:dyDescent="0.25">
      <c r="A26" s="4" t="str">
        <f t="shared" si="0"/>
        <v> VB 7.72 </v>
      </c>
      <c r="B26" s="2" t="str">
        <f t="shared" si="1"/>
        <v>I</v>
      </c>
      <c r="C26" s="4">
        <f t="shared" si="2"/>
        <v>19226.627</v>
      </c>
      <c r="D26" s="9" t="str">
        <f t="shared" si="3"/>
        <v>vis</v>
      </c>
      <c r="E26" s="34">
        <f>VLOOKUP(C26,Active!C$21:E$970,3,FALSE)</f>
        <v>-5408.9555155714488</v>
      </c>
      <c r="F26" s="2" t="s">
        <v>76</v>
      </c>
      <c r="G26" s="9" t="str">
        <f t="shared" si="4"/>
        <v>19226.627</v>
      </c>
      <c r="H26" s="4">
        <f t="shared" si="5"/>
        <v>-25050</v>
      </c>
      <c r="I26" s="35" t="s">
        <v>107</v>
      </c>
      <c r="J26" s="36" t="s">
        <v>108</v>
      </c>
      <c r="K26" s="35">
        <v>-25050</v>
      </c>
      <c r="L26" s="35" t="s">
        <v>109</v>
      </c>
      <c r="M26" s="36" t="s">
        <v>81</v>
      </c>
      <c r="N26" s="36"/>
      <c r="O26" s="37" t="s">
        <v>82</v>
      </c>
      <c r="P26" s="37" t="s">
        <v>83</v>
      </c>
    </row>
    <row r="27" spans="1:16" ht="12.75" customHeight="1" thickBot="1" x14ac:dyDescent="0.25">
      <c r="A27" s="4" t="str">
        <f t="shared" si="0"/>
        <v> VB 7.72 </v>
      </c>
      <c r="B27" s="2" t="str">
        <f t="shared" si="1"/>
        <v>I</v>
      </c>
      <c r="C27" s="4">
        <f t="shared" si="2"/>
        <v>19902.710999999999</v>
      </c>
      <c r="D27" s="9" t="str">
        <f t="shared" si="3"/>
        <v>vis</v>
      </c>
      <c r="E27" s="34">
        <f>VLOOKUP(C27,Active!C$21:E$970,3,FALSE)</f>
        <v>-4899.9838782938041</v>
      </c>
      <c r="F27" s="2" t="s">
        <v>76</v>
      </c>
      <c r="G27" s="9" t="str">
        <f t="shared" si="4"/>
        <v>19902.711</v>
      </c>
      <c r="H27" s="4">
        <f t="shared" si="5"/>
        <v>-24541</v>
      </c>
      <c r="I27" s="35" t="s">
        <v>110</v>
      </c>
      <c r="J27" s="36" t="s">
        <v>111</v>
      </c>
      <c r="K27" s="35">
        <v>-24541</v>
      </c>
      <c r="L27" s="35" t="s">
        <v>95</v>
      </c>
      <c r="M27" s="36" t="s">
        <v>81</v>
      </c>
      <c r="N27" s="36"/>
      <c r="O27" s="37" t="s">
        <v>82</v>
      </c>
      <c r="P27" s="37" t="s">
        <v>83</v>
      </c>
    </row>
    <row r="28" spans="1:16" ht="12.75" customHeight="1" thickBot="1" x14ac:dyDescent="0.25">
      <c r="A28" s="4" t="str">
        <f t="shared" si="0"/>
        <v> VB 7.72 </v>
      </c>
      <c r="B28" s="2" t="str">
        <f t="shared" si="1"/>
        <v>I</v>
      </c>
      <c r="C28" s="4">
        <f t="shared" si="2"/>
        <v>20121.925999999999</v>
      </c>
      <c r="D28" s="9" t="str">
        <f t="shared" si="3"/>
        <v>vis</v>
      </c>
      <c r="E28" s="34">
        <f>VLOOKUP(C28,Active!C$21:E$970,3,FALSE)</f>
        <v>-4734.9537674409821</v>
      </c>
      <c r="F28" s="2" t="s">
        <v>76</v>
      </c>
      <c r="G28" s="9" t="str">
        <f t="shared" si="4"/>
        <v>20121.926</v>
      </c>
      <c r="H28" s="4">
        <f t="shared" si="5"/>
        <v>-24376</v>
      </c>
      <c r="I28" s="35" t="s">
        <v>112</v>
      </c>
      <c r="J28" s="36" t="s">
        <v>113</v>
      </c>
      <c r="K28" s="35">
        <v>-24376</v>
      </c>
      <c r="L28" s="35" t="s">
        <v>114</v>
      </c>
      <c r="M28" s="36" t="s">
        <v>81</v>
      </c>
      <c r="N28" s="36"/>
      <c r="O28" s="37" t="s">
        <v>82</v>
      </c>
      <c r="P28" s="37" t="s">
        <v>83</v>
      </c>
    </row>
    <row r="29" spans="1:16" ht="12.75" customHeight="1" thickBot="1" x14ac:dyDescent="0.25">
      <c r="A29" s="4" t="str">
        <f t="shared" si="0"/>
        <v> VB 7.72 </v>
      </c>
      <c r="B29" s="2" t="str">
        <f t="shared" si="1"/>
        <v>I</v>
      </c>
      <c r="C29" s="4">
        <f t="shared" si="2"/>
        <v>20755.522000000001</v>
      </c>
      <c r="D29" s="9" t="str">
        <f t="shared" si="3"/>
        <v>vis</v>
      </c>
      <c r="E29" s="34">
        <f>VLOOKUP(C29,Active!C$21:E$970,3,FALSE)</f>
        <v>-4257.9680770643909</v>
      </c>
      <c r="F29" s="2" t="s">
        <v>76</v>
      </c>
      <c r="G29" s="9" t="str">
        <f t="shared" si="4"/>
        <v>20755.522</v>
      </c>
      <c r="H29" s="4">
        <f t="shared" si="5"/>
        <v>-23899</v>
      </c>
      <c r="I29" s="35" t="s">
        <v>115</v>
      </c>
      <c r="J29" s="36" t="s">
        <v>116</v>
      </c>
      <c r="K29" s="35">
        <v>-23899</v>
      </c>
      <c r="L29" s="35" t="s">
        <v>117</v>
      </c>
      <c r="M29" s="36" t="s">
        <v>81</v>
      </c>
      <c r="N29" s="36"/>
      <c r="O29" s="37" t="s">
        <v>82</v>
      </c>
      <c r="P29" s="37" t="s">
        <v>83</v>
      </c>
    </row>
    <row r="30" spans="1:16" ht="12.75" customHeight="1" thickBot="1" x14ac:dyDescent="0.25">
      <c r="A30" s="4" t="str">
        <f t="shared" si="0"/>
        <v> VB 7.72 </v>
      </c>
      <c r="B30" s="2" t="str">
        <f t="shared" si="1"/>
        <v>I</v>
      </c>
      <c r="C30" s="4">
        <f t="shared" si="2"/>
        <v>20990.678</v>
      </c>
      <c r="D30" s="9" t="str">
        <f t="shared" si="3"/>
        <v>vis</v>
      </c>
      <c r="E30" s="34">
        <f>VLOOKUP(C30,Active!C$21:E$970,3,FALSE)</f>
        <v>-4080.9372135390568</v>
      </c>
      <c r="F30" s="2" t="s">
        <v>76</v>
      </c>
      <c r="G30" s="9" t="str">
        <f t="shared" si="4"/>
        <v>20990.678</v>
      </c>
      <c r="H30" s="4">
        <f t="shared" si="5"/>
        <v>-23722</v>
      </c>
      <c r="I30" s="35" t="s">
        <v>118</v>
      </c>
      <c r="J30" s="36" t="s">
        <v>119</v>
      </c>
      <c r="K30" s="35">
        <v>-23722</v>
      </c>
      <c r="L30" s="35" t="s">
        <v>120</v>
      </c>
      <c r="M30" s="36" t="s">
        <v>81</v>
      </c>
      <c r="N30" s="36"/>
      <c r="O30" s="37" t="s">
        <v>82</v>
      </c>
      <c r="P30" s="37" t="s">
        <v>83</v>
      </c>
    </row>
    <row r="31" spans="1:16" ht="12.75" customHeight="1" thickBot="1" x14ac:dyDescent="0.25">
      <c r="A31" s="4" t="str">
        <f t="shared" si="0"/>
        <v> VB 7.72 </v>
      </c>
      <c r="B31" s="2" t="str">
        <f t="shared" si="1"/>
        <v>I</v>
      </c>
      <c r="C31" s="4">
        <f t="shared" si="2"/>
        <v>21165.912</v>
      </c>
      <c r="D31" s="9" t="str">
        <f t="shared" si="3"/>
        <v>vis</v>
      </c>
      <c r="E31" s="34">
        <f>VLOOKUP(C31,Active!C$21:E$970,3,FALSE)</f>
        <v>-3949.0170144414433</v>
      </c>
      <c r="F31" s="2" t="s">
        <v>76</v>
      </c>
      <c r="G31" s="9" t="str">
        <f t="shared" si="4"/>
        <v>21165.912</v>
      </c>
      <c r="H31" s="4">
        <f t="shared" si="5"/>
        <v>-23590</v>
      </c>
      <c r="I31" s="35" t="s">
        <v>121</v>
      </c>
      <c r="J31" s="36" t="s">
        <v>122</v>
      </c>
      <c r="K31" s="35">
        <v>-23590</v>
      </c>
      <c r="L31" s="35" t="s">
        <v>123</v>
      </c>
      <c r="M31" s="36" t="s">
        <v>81</v>
      </c>
      <c r="N31" s="36"/>
      <c r="O31" s="37" t="s">
        <v>82</v>
      </c>
      <c r="P31" s="37" t="s">
        <v>83</v>
      </c>
    </row>
    <row r="32" spans="1:16" ht="12.75" customHeight="1" thickBot="1" x14ac:dyDescent="0.25">
      <c r="A32" s="4" t="str">
        <f t="shared" si="0"/>
        <v> VB 7.72 </v>
      </c>
      <c r="B32" s="2" t="str">
        <f t="shared" si="1"/>
        <v>I</v>
      </c>
      <c r="C32" s="4">
        <f t="shared" si="2"/>
        <v>21169.928</v>
      </c>
      <c r="D32" s="9" t="str">
        <f t="shared" si="3"/>
        <v>vis</v>
      </c>
      <c r="E32" s="34">
        <f>VLOOKUP(C32,Active!C$21:E$970,3,FALSE)</f>
        <v>-3945.9936769636934</v>
      </c>
      <c r="F32" s="2" t="s">
        <v>76</v>
      </c>
      <c r="G32" s="9" t="str">
        <f t="shared" si="4"/>
        <v>21169.928</v>
      </c>
      <c r="H32" s="4">
        <f t="shared" si="5"/>
        <v>-23587</v>
      </c>
      <c r="I32" s="35" t="s">
        <v>124</v>
      </c>
      <c r="J32" s="36" t="s">
        <v>125</v>
      </c>
      <c r="K32" s="35">
        <v>-23587</v>
      </c>
      <c r="L32" s="35" t="s">
        <v>126</v>
      </c>
      <c r="M32" s="36" t="s">
        <v>81</v>
      </c>
      <c r="N32" s="36"/>
      <c r="O32" s="37" t="s">
        <v>82</v>
      </c>
      <c r="P32" s="37" t="s">
        <v>83</v>
      </c>
    </row>
    <row r="33" spans="1:16" ht="12.75" customHeight="1" thickBot="1" x14ac:dyDescent="0.25">
      <c r="A33" s="4" t="str">
        <f t="shared" si="0"/>
        <v> VB 7.72 </v>
      </c>
      <c r="B33" s="2" t="str">
        <f t="shared" si="1"/>
        <v>I</v>
      </c>
      <c r="C33" s="4">
        <f t="shared" si="2"/>
        <v>21322.671999999999</v>
      </c>
      <c r="D33" s="9" t="str">
        <f t="shared" si="3"/>
        <v>vis</v>
      </c>
      <c r="E33" s="34">
        <f>VLOOKUP(C33,Active!C$21:E$970,3,FALSE)</f>
        <v>-3831.0044688707108</v>
      </c>
      <c r="F33" s="2" t="s">
        <v>76</v>
      </c>
      <c r="G33" s="9" t="str">
        <f t="shared" si="4"/>
        <v>21322.672</v>
      </c>
      <c r="H33" s="4">
        <f t="shared" si="5"/>
        <v>-23472</v>
      </c>
      <c r="I33" s="35" t="s">
        <v>127</v>
      </c>
      <c r="J33" s="36" t="s">
        <v>128</v>
      </c>
      <c r="K33" s="35">
        <v>-23472</v>
      </c>
      <c r="L33" s="35" t="s">
        <v>129</v>
      </c>
      <c r="M33" s="36" t="s">
        <v>81</v>
      </c>
      <c r="N33" s="36"/>
      <c r="O33" s="37" t="s">
        <v>82</v>
      </c>
      <c r="P33" s="37" t="s">
        <v>83</v>
      </c>
    </row>
    <row r="34" spans="1:16" ht="12.75" customHeight="1" thickBot="1" x14ac:dyDescent="0.25">
      <c r="A34" s="4" t="str">
        <f t="shared" si="0"/>
        <v> VB 7.72 </v>
      </c>
      <c r="B34" s="2" t="str">
        <f t="shared" si="1"/>
        <v>I</v>
      </c>
      <c r="C34" s="4">
        <f t="shared" si="2"/>
        <v>21783.667000000001</v>
      </c>
      <c r="D34" s="9" t="str">
        <f t="shared" si="3"/>
        <v>vis</v>
      </c>
      <c r="E34" s="34">
        <f>VLOOKUP(C34,Active!C$21:E$970,3,FALSE)</f>
        <v>-3483.9567944296509</v>
      </c>
      <c r="F34" s="2" t="s">
        <v>76</v>
      </c>
      <c r="G34" s="9" t="str">
        <f t="shared" si="4"/>
        <v>21783.667</v>
      </c>
      <c r="H34" s="4">
        <f t="shared" si="5"/>
        <v>-23125</v>
      </c>
      <c r="I34" s="35" t="s">
        <v>130</v>
      </c>
      <c r="J34" s="36" t="s">
        <v>131</v>
      </c>
      <c r="K34" s="35">
        <v>-23125</v>
      </c>
      <c r="L34" s="35" t="s">
        <v>132</v>
      </c>
      <c r="M34" s="36" t="s">
        <v>81</v>
      </c>
      <c r="N34" s="36"/>
      <c r="O34" s="37" t="s">
        <v>82</v>
      </c>
      <c r="P34" s="37" t="s">
        <v>83</v>
      </c>
    </row>
    <row r="35" spans="1:16" ht="12.75" customHeight="1" thickBot="1" x14ac:dyDescent="0.25">
      <c r="A35" s="4" t="str">
        <f t="shared" si="0"/>
        <v> VB 7.72 </v>
      </c>
      <c r="B35" s="2" t="str">
        <f t="shared" si="1"/>
        <v>I</v>
      </c>
      <c r="C35" s="4">
        <f t="shared" si="2"/>
        <v>22050.602999999999</v>
      </c>
      <c r="D35" s="9" t="str">
        <f t="shared" si="3"/>
        <v>vis</v>
      </c>
      <c r="E35" s="34">
        <f>VLOOKUP(C35,Active!C$21:E$970,3,FALSE)</f>
        <v>-3283.0012135131606</v>
      </c>
      <c r="F35" s="2" t="s">
        <v>76</v>
      </c>
      <c r="G35" s="9" t="str">
        <f t="shared" si="4"/>
        <v>22050.603</v>
      </c>
      <c r="H35" s="4">
        <f t="shared" si="5"/>
        <v>-22924</v>
      </c>
      <c r="I35" s="35" t="s">
        <v>133</v>
      </c>
      <c r="J35" s="36" t="s">
        <v>134</v>
      </c>
      <c r="K35" s="35">
        <v>-22924</v>
      </c>
      <c r="L35" s="35" t="s">
        <v>135</v>
      </c>
      <c r="M35" s="36" t="s">
        <v>81</v>
      </c>
      <c r="N35" s="36"/>
      <c r="O35" s="37" t="s">
        <v>82</v>
      </c>
      <c r="P35" s="37" t="s">
        <v>83</v>
      </c>
    </row>
    <row r="36" spans="1:16" ht="12.75" customHeight="1" thickBot="1" x14ac:dyDescent="0.25">
      <c r="A36" s="4" t="str">
        <f t="shared" si="0"/>
        <v> VB 7.72 </v>
      </c>
      <c r="B36" s="2" t="str">
        <f t="shared" si="1"/>
        <v>I</v>
      </c>
      <c r="C36" s="4">
        <f t="shared" si="2"/>
        <v>22811.706999999999</v>
      </c>
      <c r="D36" s="9" t="str">
        <f t="shared" si="3"/>
        <v>vis</v>
      </c>
      <c r="E36" s="34">
        <f>VLOOKUP(C36,Active!C$21:E$970,3,FALSE)</f>
        <v>-2710.0245582180123</v>
      </c>
      <c r="F36" s="2" t="s">
        <v>76</v>
      </c>
      <c r="G36" s="9" t="str">
        <f t="shared" si="4"/>
        <v>22811.707</v>
      </c>
      <c r="H36" s="4">
        <f t="shared" si="5"/>
        <v>-22351</v>
      </c>
      <c r="I36" s="35" t="s">
        <v>136</v>
      </c>
      <c r="J36" s="36" t="s">
        <v>137</v>
      </c>
      <c r="K36" s="35">
        <v>-22351</v>
      </c>
      <c r="L36" s="35" t="s">
        <v>138</v>
      </c>
      <c r="M36" s="36" t="s">
        <v>81</v>
      </c>
      <c r="N36" s="36"/>
      <c r="O36" s="37" t="s">
        <v>82</v>
      </c>
      <c r="P36" s="37" t="s">
        <v>83</v>
      </c>
    </row>
    <row r="37" spans="1:16" ht="12.75" customHeight="1" thickBot="1" x14ac:dyDescent="0.25">
      <c r="A37" s="4" t="str">
        <f t="shared" si="0"/>
        <v> VB 7.72 </v>
      </c>
      <c r="B37" s="2" t="str">
        <f t="shared" si="1"/>
        <v>I</v>
      </c>
      <c r="C37" s="4">
        <f t="shared" si="2"/>
        <v>22855.633999999998</v>
      </c>
      <c r="D37" s="9" t="str">
        <f t="shared" si="3"/>
        <v>vis</v>
      </c>
      <c r="E37" s="34">
        <f>VLOOKUP(C37,Active!C$21:E$970,3,FALSE)</f>
        <v>-2676.9552989089693</v>
      </c>
      <c r="F37" s="2" t="s">
        <v>76</v>
      </c>
      <c r="G37" s="9" t="str">
        <f t="shared" si="4"/>
        <v>22855.634</v>
      </c>
      <c r="H37" s="4">
        <f t="shared" si="5"/>
        <v>-22318</v>
      </c>
      <c r="I37" s="35" t="s">
        <v>139</v>
      </c>
      <c r="J37" s="36" t="s">
        <v>140</v>
      </c>
      <c r="K37" s="35">
        <v>-22318</v>
      </c>
      <c r="L37" s="35" t="s">
        <v>141</v>
      </c>
      <c r="M37" s="36" t="s">
        <v>81</v>
      </c>
      <c r="N37" s="36"/>
      <c r="O37" s="37" t="s">
        <v>82</v>
      </c>
      <c r="P37" s="37" t="s">
        <v>83</v>
      </c>
    </row>
    <row r="38" spans="1:16" ht="12.75" customHeight="1" thickBot="1" x14ac:dyDescent="0.25">
      <c r="A38" s="4" t="str">
        <f t="shared" si="0"/>
        <v> VB 7.72 </v>
      </c>
      <c r="B38" s="2" t="str">
        <f t="shared" si="1"/>
        <v>I</v>
      </c>
      <c r="C38" s="4">
        <f t="shared" si="2"/>
        <v>22973.823</v>
      </c>
      <c r="D38" s="9" t="str">
        <f t="shared" si="3"/>
        <v>vis</v>
      </c>
      <c r="E38" s="34">
        <f>VLOOKUP(C38,Active!C$21:E$970,3,FALSE)</f>
        <v>-2587.979892246175</v>
      </c>
      <c r="F38" s="2" t="s">
        <v>76</v>
      </c>
      <c r="G38" s="9" t="str">
        <f t="shared" si="4"/>
        <v>22973.823</v>
      </c>
      <c r="H38" s="4">
        <f t="shared" si="5"/>
        <v>-22229</v>
      </c>
      <c r="I38" s="35" t="s">
        <v>142</v>
      </c>
      <c r="J38" s="36" t="s">
        <v>143</v>
      </c>
      <c r="K38" s="35">
        <v>-22229</v>
      </c>
      <c r="L38" s="35" t="s">
        <v>144</v>
      </c>
      <c r="M38" s="36" t="s">
        <v>81</v>
      </c>
      <c r="N38" s="36"/>
      <c r="O38" s="37" t="s">
        <v>82</v>
      </c>
      <c r="P38" s="37" t="s">
        <v>83</v>
      </c>
    </row>
    <row r="39" spans="1:16" ht="12.75" customHeight="1" thickBot="1" x14ac:dyDescent="0.25">
      <c r="A39" s="4" t="str">
        <f t="shared" si="0"/>
        <v> VB 7.72 </v>
      </c>
      <c r="B39" s="2" t="str">
        <f t="shared" si="1"/>
        <v>I</v>
      </c>
      <c r="C39" s="4">
        <f t="shared" si="2"/>
        <v>24535.861000000001</v>
      </c>
      <c r="D39" s="9" t="str">
        <f t="shared" si="3"/>
        <v>vis</v>
      </c>
      <c r="E39" s="34">
        <f>VLOOKUP(C39,Active!C$21:E$970,3,FALSE)</f>
        <v>-1412.0416384938314</v>
      </c>
      <c r="F39" s="2" t="s">
        <v>76</v>
      </c>
      <c r="G39" s="9" t="str">
        <f t="shared" si="4"/>
        <v>24535.861</v>
      </c>
      <c r="H39" s="4">
        <f t="shared" si="5"/>
        <v>-21053</v>
      </c>
      <c r="I39" s="35" t="s">
        <v>145</v>
      </c>
      <c r="J39" s="36" t="s">
        <v>146</v>
      </c>
      <c r="K39" s="35">
        <v>-21053</v>
      </c>
      <c r="L39" s="35" t="s">
        <v>147</v>
      </c>
      <c r="M39" s="36" t="s">
        <v>81</v>
      </c>
      <c r="N39" s="36"/>
      <c r="O39" s="37" t="s">
        <v>82</v>
      </c>
      <c r="P39" s="37" t="s">
        <v>83</v>
      </c>
    </row>
    <row r="40" spans="1:16" ht="12.75" customHeight="1" thickBot="1" x14ac:dyDescent="0.25">
      <c r="A40" s="4" t="str">
        <f t="shared" si="0"/>
        <v> VB 7.72 </v>
      </c>
      <c r="B40" s="2" t="str">
        <f t="shared" si="1"/>
        <v>I</v>
      </c>
      <c r="C40" s="4">
        <f t="shared" si="2"/>
        <v>24620.814999999999</v>
      </c>
      <c r="D40" s="9" t="str">
        <f t="shared" si="3"/>
        <v>vis</v>
      </c>
      <c r="E40" s="34">
        <f>VLOOKUP(C40,Active!C$21:E$970,3,FALSE)</f>
        <v>-1348.0863067994208</v>
      </c>
      <c r="F40" s="2" t="s">
        <v>76</v>
      </c>
      <c r="G40" s="9" t="str">
        <f t="shared" si="4"/>
        <v>24620.815</v>
      </c>
      <c r="H40" s="4">
        <f t="shared" si="5"/>
        <v>-20989</v>
      </c>
      <c r="I40" s="35" t="s">
        <v>148</v>
      </c>
      <c r="J40" s="36" t="s">
        <v>149</v>
      </c>
      <c r="K40" s="35">
        <v>-20989</v>
      </c>
      <c r="L40" s="35" t="s">
        <v>150</v>
      </c>
      <c r="M40" s="36" t="s">
        <v>81</v>
      </c>
      <c r="N40" s="36"/>
      <c r="O40" s="37" t="s">
        <v>82</v>
      </c>
      <c r="P40" s="37" t="s">
        <v>83</v>
      </c>
    </row>
    <row r="41" spans="1:16" ht="12.75" customHeight="1" thickBot="1" x14ac:dyDescent="0.25">
      <c r="A41" s="4" t="str">
        <f t="shared" si="0"/>
        <v> VB 7.72 </v>
      </c>
      <c r="B41" s="2" t="str">
        <f t="shared" si="1"/>
        <v>I</v>
      </c>
      <c r="C41" s="4">
        <f t="shared" si="2"/>
        <v>24939.739000000001</v>
      </c>
      <c r="D41" s="9" t="str">
        <f t="shared" si="3"/>
        <v>vis</v>
      </c>
      <c r="E41" s="34">
        <f>VLOOKUP(C41,Active!C$21:E$970,3,FALSE)</f>
        <v>-1107.9929597491471</v>
      </c>
      <c r="F41" s="2" t="s">
        <v>76</v>
      </c>
      <c r="G41" s="9" t="str">
        <f t="shared" si="4"/>
        <v>24939.739</v>
      </c>
      <c r="H41" s="4">
        <f t="shared" si="5"/>
        <v>-20749</v>
      </c>
      <c r="I41" s="35" t="s">
        <v>151</v>
      </c>
      <c r="J41" s="36" t="s">
        <v>152</v>
      </c>
      <c r="K41" s="35">
        <v>-20749</v>
      </c>
      <c r="L41" s="35" t="s">
        <v>153</v>
      </c>
      <c r="M41" s="36" t="s">
        <v>81</v>
      </c>
      <c r="N41" s="36"/>
      <c r="O41" s="37" t="s">
        <v>82</v>
      </c>
      <c r="P41" s="37" t="s">
        <v>83</v>
      </c>
    </row>
    <row r="42" spans="1:16" ht="12.75" customHeight="1" thickBot="1" x14ac:dyDescent="0.25">
      <c r="A42" s="4" t="str">
        <f t="shared" si="0"/>
        <v> VB 7.72 </v>
      </c>
      <c r="B42" s="2" t="str">
        <f t="shared" si="1"/>
        <v>I</v>
      </c>
      <c r="C42" s="4">
        <f t="shared" si="2"/>
        <v>24943.717000000001</v>
      </c>
      <c r="D42" s="9" t="str">
        <f t="shared" si="3"/>
        <v>vis</v>
      </c>
      <c r="E42" s="34">
        <f>VLOOKUP(C42,Active!C$21:E$970,3,FALSE)</f>
        <v>-1104.9982295483287</v>
      </c>
      <c r="F42" s="2" t="s">
        <v>76</v>
      </c>
      <c r="G42" s="9" t="str">
        <f t="shared" si="4"/>
        <v>24943.717</v>
      </c>
      <c r="H42" s="4">
        <f t="shared" si="5"/>
        <v>-20746</v>
      </c>
      <c r="I42" s="35" t="s">
        <v>154</v>
      </c>
      <c r="J42" s="36" t="s">
        <v>155</v>
      </c>
      <c r="K42" s="35">
        <v>-20746</v>
      </c>
      <c r="L42" s="35" t="s">
        <v>156</v>
      </c>
      <c r="M42" s="36" t="s">
        <v>81</v>
      </c>
      <c r="N42" s="36"/>
      <c r="O42" s="37" t="s">
        <v>82</v>
      </c>
      <c r="P42" s="37" t="s">
        <v>83</v>
      </c>
    </row>
    <row r="43" spans="1:16" ht="12.75" customHeight="1" thickBot="1" x14ac:dyDescent="0.25">
      <c r="A43" s="4" t="str">
        <f t="shared" ref="A43:A74" si="6">P43</f>
        <v> VB 7.72 </v>
      </c>
      <c r="B43" s="2" t="str">
        <f t="shared" ref="B43:B74" si="7">IF(H43=INT(H43),"I","II")</f>
        <v>I</v>
      </c>
      <c r="C43" s="4">
        <f t="shared" ref="C43:C74" si="8">1*G43</f>
        <v>24963.665000000001</v>
      </c>
      <c r="D43" s="9" t="str">
        <f t="shared" ref="D43:D74" si="9">VLOOKUP(F43,I$1:J$5,2,FALSE)</f>
        <v>vis</v>
      </c>
      <c r="E43" s="34">
        <f>VLOOKUP(C43,Active!C$21:E$970,3,FALSE)</f>
        <v>-1089.9809148057602</v>
      </c>
      <c r="F43" s="2" t="s">
        <v>76</v>
      </c>
      <c r="G43" s="9" t="str">
        <f t="shared" ref="G43:G74" si="10">MID(I43,3,LEN(I43)-3)</f>
        <v>24963.665</v>
      </c>
      <c r="H43" s="4">
        <f t="shared" ref="H43:H74" si="11">1*K43</f>
        <v>-20731</v>
      </c>
      <c r="I43" s="35" t="s">
        <v>157</v>
      </c>
      <c r="J43" s="36" t="s">
        <v>158</v>
      </c>
      <c r="K43" s="35">
        <v>-20731</v>
      </c>
      <c r="L43" s="35" t="s">
        <v>159</v>
      </c>
      <c r="M43" s="36" t="s">
        <v>81</v>
      </c>
      <c r="N43" s="36"/>
      <c r="O43" s="37" t="s">
        <v>82</v>
      </c>
      <c r="P43" s="37" t="s">
        <v>83</v>
      </c>
    </row>
    <row r="44" spans="1:16" ht="12.75" customHeight="1" thickBot="1" x14ac:dyDescent="0.25">
      <c r="A44" s="4" t="str">
        <f t="shared" si="6"/>
        <v> VB 7.72 </v>
      </c>
      <c r="B44" s="2" t="str">
        <f t="shared" si="7"/>
        <v>I</v>
      </c>
      <c r="C44" s="4">
        <f t="shared" si="8"/>
        <v>25231.906999999999</v>
      </c>
      <c r="D44" s="9" t="str">
        <f t="shared" si="9"/>
        <v>vis</v>
      </c>
      <c r="E44" s="34">
        <f>VLOOKUP(C44,Active!C$21:E$970,3,FALSE)</f>
        <v>-888.04214695053895</v>
      </c>
      <c r="F44" s="2" t="s">
        <v>76</v>
      </c>
      <c r="G44" s="9" t="str">
        <f t="shared" si="10"/>
        <v>25231.907</v>
      </c>
      <c r="H44" s="4">
        <f t="shared" si="11"/>
        <v>-20529</v>
      </c>
      <c r="I44" s="35" t="s">
        <v>160</v>
      </c>
      <c r="J44" s="36" t="s">
        <v>161</v>
      </c>
      <c r="K44" s="35">
        <v>-20529</v>
      </c>
      <c r="L44" s="35" t="s">
        <v>162</v>
      </c>
      <c r="M44" s="36" t="s">
        <v>81</v>
      </c>
      <c r="N44" s="36"/>
      <c r="O44" s="37" t="s">
        <v>82</v>
      </c>
      <c r="P44" s="37" t="s">
        <v>83</v>
      </c>
    </row>
    <row r="45" spans="1:16" ht="12.75" customHeight="1" thickBot="1" x14ac:dyDescent="0.25">
      <c r="A45" s="4" t="str">
        <f t="shared" si="6"/>
        <v> VB 7.72 </v>
      </c>
      <c r="B45" s="2" t="str">
        <f t="shared" si="7"/>
        <v>I</v>
      </c>
      <c r="C45" s="4">
        <f t="shared" si="8"/>
        <v>25627.787</v>
      </c>
      <c r="D45" s="9" t="str">
        <f t="shared" si="9"/>
        <v>vis</v>
      </c>
      <c r="E45" s="34">
        <f>VLOOKUP(C45,Active!C$21:E$970,3,FALSE)</f>
        <v>-590.01454717673141</v>
      </c>
      <c r="F45" s="2" t="s">
        <v>76</v>
      </c>
      <c r="G45" s="9" t="str">
        <f t="shared" si="10"/>
        <v>25627.787</v>
      </c>
      <c r="H45" s="4">
        <f t="shared" si="11"/>
        <v>-20231</v>
      </c>
      <c r="I45" s="35" t="s">
        <v>163</v>
      </c>
      <c r="J45" s="36" t="s">
        <v>164</v>
      </c>
      <c r="K45" s="35">
        <v>-20231</v>
      </c>
      <c r="L45" s="35" t="s">
        <v>165</v>
      </c>
      <c r="M45" s="36" t="s">
        <v>81</v>
      </c>
      <c r="N45" s="36"/>
      <c r="O45" s="37" t="s">
        <v>82</v>
      </c>
      <c r="P45" s="37" t="s">
        <v>83</v>
      </c>
    </row>
    <row r="46" spans="1:16" ht="12.75" customHeight="1" thickBot="1" x14ac:dyDescent="0.25">
      <c r="A46" s="4" t="str">
        <f t="shared" si="6"/>
        <v> VB 7.72 </v>
      </c>
      <c r="B46" s="2" t="str">
        <f t="shared" si="7"/>
        <v>I</v>
      </c>
      <c r="C46" s="4">
        <f t="shared" si="8"/>
        <v>26372.886999999999</v>
      </c>
      <c r="D46" s="9" t="str">
        <f t="shared" si="9"/>
        <v>vis</v>
      </c>
      <c r="E46" s="34">
        <f>VLOOKUP(C46,Active!C$21:E$970,3,FALSE)</f>
        <v>-29.086072407955609</v>
      </c>
      <c r="F46" s="2" t="s">
        <v>76</v>
      </c>
      <c r="G46" s="9" t="str">
        <f t="shared" si="10"/>
        <v>26372.887</v>
      </c>
      <c r="H46" s="4">
        <f t="shared" si="11"/>
        <v>-19670</v>
      </c>
      <c r="I46" s="35" t="s">
        <v>166</v>
      </c>
      <c r="J46" s="36" t="s">
        <v>167</v>
      </c>
      <c r="K46" s="35">
        <v>-19670</v>
      </c>
      <c r="L46" s="35" t="s">
        <v>168</v>
      </c>
      <c r="M46" s="36" t="s">
        <v>81</v>
      </c>
      <c r="N46" s="36"/>
      <c r="O46" s="37" t="s">
        <v>82</v>
      </c>
      <c r="P46" s="37" t="s">
        <v>83</v>
      </c>
    </row>
    <row r="47" spans="1:16" ht="12.75" customHeight="1" thickBot="1" x14ac:dyDescent="0.25">
      <c r="A47" s="4" t="str">
        <f t="shared" si="6"/>
        <v> KVB 23.4 </v>
      </c>
      <c r="B47" s="2" t="str">
        <f t="shared" si="7"/>
        <v>I</v>
      </c>
      <c r="C47" s="4">
        <f t="shared" si="8"/>
        <v>26411.528999999999</v>
      </c>
      <c r="D47" s="9" t="str">
        <f t="shared" si="9"/>
        <v>vis</v>
      </c>
      <c r="E47" s="34">
        <f>VLOOKUP(C47,Active!C$21:E$970,3,FALSE)</f>
        <v>4.5169384609551376E-3</v>
      </c>
      <c r="F47" s="2" t="s">
        <v>76</v>
      </c>
      <c r="G47" s="9" t="str">
        <f t="shared" si="10"/>
        <v>26411.529</v>
      </c>
      <c r="H47" s="4">
        <f t="shared" si="11"/>
        <v>-19641</v>
      </c>
      <c r="I47" s="35" t="s">
        <v>169</v>
      </c>
      <c r="J47" s="36" t="s">
        <v>170</v>
      </c>
      <c r="K47" s="35">
        <v>-19641</v>
      </c>
      <c r="L47" s="35" t="s">
        <v>171</v>
      </c>
      <c r="M47" s="36" t="s">
        <v>81</v>
      </c>
      <c r="N47" s="36"/>
      <c r="O47" s="37" t="s">
        <v>82</v>
      </c>
      <c r="P47" s="37" t="s">
        <v>172</v>
      </c>
    </row>
    <row r="48" spans="1:16" ht="12.75" customHeight="1" thickBot="1" x14ac:dyDescent="0.25">
      <c r="A48" s="4" t="str">
        <f t="shared" si="6"/>
        <v> VB 7.72 </v>
      </c>
      <c r="B48" s="2" t="str">
        <f t="shared" si="7"/>
        <v>I</v>
      </c>
      <c r="C48" s="4">
        <f t="shared" si="8"/>
        <v>26412.806</v>
      </c>
      <c r="D48" s="9" t="str">
        <f t="shared" si="9"/>
        <v>vis</v>
      </c>
      <c r="E48" s="34">
        <f>VLOOKUP(C48,Active!C$21:E$970,3,FALSE)</f>
        <v>0.96587200795602024</v>
      </c>
      <c r="F48" s="2" t="s">
        <v>76</v>
      </c>
      <c r="G48" s="9" t="str">
        <f t="shared" si="10"/>
        <v>26412.806</v>
      </c>
      <c r="H48" s="4">
        <f t="shared" si="11"/>
        <v>-19640</v>
      </c>
      <c r="I48" s="35" t="s">
        <v>173</v>
      </c>
      <c r="J48" s="36" t="s">
        <v>174</v>
      </c>
      <c r="K48" s="35">
        <v>-19640</v>
      </c>
      <c r="L48" s="35" t="s">
        <v>175</v>
      </c>
      <c r="M48" s="36" t="s">
        <v>81</v>
      </c>
      <c r="N48" s="36"/>
      <c r="O48" s="37" t="s">
        <v>82</v>
      </c>
      <c r="P48" s="37" t="s">
        <v>83</v>
      </c>
    </row>
    <row r="49" spans="1:16" ht="12.75" customHeight="1" thickBot="1" x14ac:dyDescent="0.25">
      <c r="A49" s="4" t="str">
        <f t="shared" si="6"/>
        <v> VB 7.72 </v>
      </c>
      <c r="B49" s="2" t="str">
        <f t="shared" si="7"/>
        <v>I</v>
      </c>
      <c r="C49" s="4">
        <f t="shared" si="8"/>
        <v>26428.748</v>
      </c>
      <c r="D49" s="9" t="str">
        <f t="shared" si="9"/>
        <v>vis</v>
      </c>
      <c r="E49" s="34">
        <f>VLOOKUP(C49,Active!C$21:E$970,3,FALSE)</f>
        <v>12.967377503544983</v>
      </c>
      <c r="F49" s="2" t="s">
        <v>76</v>
      </c>
      <c r="G49" s="9" t="str">
        <f t="shared" si="10"/>
        <v>26428.748</v>
      </c>
      <c r="H49" s="4">
        <f t="shared" si="11"/>
        <v>-19628</v>
      </c>
      <c r="I49" s="35" t="s">
        <v>176</v>
      </c>
      <c r="J49" s="36" t="s">
        <v>177</v>
      </c>
      <c r="K49" s="35">
        <v>-19628</v>
      </c>
      <c r="L49" s="35" t="s">
        <v>178</v>
      </c>
      <c r="M49" s="36" t="s">
        <v>81</v>
      </c>
      <c r="N49" s="36"/>
      <c r="O49" s="37" t="s">
        <v>82</v>
      </c>
      <c r="P49" s="37" t="s">
        <v>83</v>
      </c>
    </row>
    <row r="50" spans="1:16" ht="12.75" customHeight="1" thickBot="1" x14ac:dyDescent="0.25">
      <c r="A50" s="4" t="str">
        <f t="shared" si="6"/>
        <v> VB 7.72 </v>
      </c>
      <c r="B50" s="2" t="str">
        <f t="shared" si="7"/>
        <v>I</v>
      </c>
      <c r="C50" s="4">
        <f t="shared" si="8"/>
        <v>26436.752</v>
      </c>
      <c r="D50" s="9" t="str">
        <f t="shared" si="9"/>
        <v>vis</v>
      </c>
      <c r="E50" s="34">
        <f>VLOOKUP(C50,Active!C$21:E$970,3,FALSE)</f>
        <v>18.992973412885672</v>
      </c>
      <c r="F50" s="2" t="s">
        <v>76</v>
      </c>
      <c r="G50" s="9" t="str">
        <f t="shared" si="10"/>
        <v>26436.752</v>
      </c>
      <c r="H50" s="4">
        <f t="shared" si="11"/>
        <v>-19622</v>
      </c>
      <c r="I50" s="35" t="s">
        <v>179</v>
      </c>
      <c r="J50" s="36" t="s">
        <v>180</v>
      </c>
      <c r="K50" s="35">
        <v>-19622</v>
      </c>
      <c r="L50" s="35" t="s">
        <v>181</v>
      </c>
      <c r="M50" s="36" t="s">
        <v>81</v>
      </c>
      <c r="N50" s="36"/>
      <c r="O50" s="37" t="s">
        <v>82</v>
      </c>
      <c r="P50" s="37" t="s">
        <v>83</v>
      </c>
    </row>
    <row r="51" spans="1:16" ht="12.75" customHeight="1" thickBot="1" x14ac:dyDescent="0.25">
      <c r="A51" s="4" t="str">
        <f t="shared" si="6"/>
        <v> VB 7.72 </v>
      </c>
      <c r="B51" s="2" t="str">
        <f t="shared" si="7"/>
        <v>I</v>
      </c>
      <c r="C51" s="4">
        <f t="shared" si="8"/>
        <v>26452.706999999999</v>
      </c>
      <c r="D51" s="9" t="str">
        <f t="shared" si="9"/>
        <v>vis</v>
      </c>
      <c r="E51" s="34">
        <f>VLOOKUP(C51,Active!C$21:E$970,3,FALSE)</f>
        <v>31.004265608476565</v>
      </c>
      <c r="F51" s="2" t="s">
        <v>76</v>
      </c>
      <c r="G51" s="9" t="str">
        <f t="shared" si="10"/>
        <v>26452.707</v>
      </c>
      <c r="H51" s="4">
        <f t="shared" si="11"/>
        <v>-19610</v>
      </c>
      <c r="I51" s="35" t="s">
        <v>182</v>
      </c>
      <c r="J51" s="36" t="s">
        <v>183</v>
      </c>
      <c r="K51" s="35">
        <v>-19610</v>
      </c>
      <c r="L51" s="35" t="s">
        <v>171</v>
      </c>
      <c r="M51" s="36" t="s">
        <v>81</v>
      </c>
      <c r="N51" s="36"/>
      <c r="O51" s="37" t="s">
        <v>82</v>
      </c>
      <c r="P51" s="37" t="s">
        <v>83</v>
      </c>
    </row>
    <row r="52" spans="1:16" ht="12.75" customHeight="1" thickBot="1" x14ac:dyDescent="0.25">
      <c r="A52" s="4" t="str">
        <f t="shared" si="6"/>
        <v> VB 7.72 </v>
      </c>
      <c r="B52" s="2" t="str">
        <f t="shared" si="7"/>
        <v>I</v>
      </c>
      <c r="C52" s="4">
        <f t="shared" si="8"/>
        <v>26711.763999999999</v>
      </c>
      <c r="D52" s="9" t="str">
        <f t="shared" si="9"/>
        <v>vis</v>
      </c>
      <c r="E52" s="34">
        <f>VLOOKUP(C52,Active!C$21:E$970,3,FALSE)</f>
        <v>226.02835350027021</v>
      </c>
      <c r="F52" s="2" t="s">
        <v>76</v>
      </c>
      <c r="G52" s="9" t="str">
        <f t="shared" si="10"/>
        <v>26711.764</v>
      </c>
      <c r="H52" s="4">
        <f t="shared" si="11"/>
        <v>-19415</v>
      </c>
      <c r="I52" s="35" t="s">
        <v>184</v>
      </c>
      <c r="J52" s="36" t="s">
        <v>185</v>
      </c>
      <c r="K52" s="35">
        <v>-19415</v>
      </c>
      <c r="L52" s="35" t="s">
        <v>186</v>
      </c>
      <c r="M52" s="36" t="s">
        <v>81</v>
      </c>
      <c r="N52" s="36"/>
      <c r="O52" s="37" t="s">
        <v>82</v>
      </c>
      <c r="P52" s="37" t="s">
        <v>83</v>
      </c>
    </row>
    <row r="53" spans="1:16" ht="12.75" customHeight="1" thickBot="1" x14ac:dyDescent="0.25">
      <c r="A53" s="4" t="str">
        <f t="shared" si="6"/>
        <v> KVB 23.4 </v>
      </c>
      <c r="B53" s="2" t="str">
        <f t="shared" si="7"/>
        <v>I</v>
      </c>
      <c r="C53" s="4">
        <f t="shared" si="8"/>
        <v>26751.538</v>
      </c>
      <c r="D53" s="9" t="str">
        <f t="shared" si="9"/>
        <v>vis</v>
      </c>
      <c r="E53" s="34">
        <f>VLOOKUP(C53,Active!C$21:E$970,3,FALSE)</f>
        <v>255.97113856999781</v>
      </c>
      <c r="F53" s="2" t="s">
        <v>76</v>
      </c>
      <c r="G53" s="9" t="str">
        <f t="shared" si="10"/>
        <v>26751.538</v>
      </c>
      <c r="H53" s="4">
        <f t="shared" si="11"/>
        <v>-19385</v>
      </c>
      <c r="I53" s="35" t="s">
        <v>187</v>
      </c>
      <c r="J53" s="36" t="s">
        <v>188</v>
      </c>
      <c r="K53" s="35">
        <v>-19385</v>
      </c>
      <c r="L53" s="35" t="s">
        <v>189</v>
      </c>
      <c r="M53" s="36" t="s">
        <v>81</v>
      </c>
      <c r="N53" s="36"/>
      <c r="O53" s="37" t="s">
        <v>82</v>
      </c>
      <c r="P53" s="37" t="s">
        <v>172</v>
      </c>
    </row>
    <row r="54" spans="1:16" ht="12.75" customHeight="1" thickBot="1" x14ac:dyDescent="0.25">
      <c r="A54" s="4" t="str">
        <f t="shared" si="6"/>
        <v> KVB 23.4 </v>
      </c>
      <c r="B54" s="2" t="str">
        <f t="shared" si="7"/>
        <v>I</v>
      </c>
      <c r="C54" s="4">
        <f t="shared" si="8"/>
        <v>26767.564999999999</v>
      </c>
      <c r="D54" s="9" t="str">
        <f t="shared" si="9"/>
        <v>vis</v>
      </c>
      <c r="E54" s="34">
        <f>VLOOKUP(C54,Active!C$21:E$970,3,FALSE)</f>
        <v>268.0366340271421</v>
      </c>
      <c r="F54" s="2" t="s">
        <v>76</v>
      </c>
      <c r="G54" s="9" t="str">
        <f t="shared" si="10"/>
        <v>26767.565</v>
      </c>
      <c r="H54" s="4">
        <f t="shared" si="11"/>
        <v>-19373</v>
      </c>
      <c r="I54" s="35" t="s">
        <v>190</v>
      </c>
      <c r="J54" s="36" t="s">
        <v>191</v>
      </c>
      <c r="K54" s="35">
        <v>-19373</v>
      </c>
      <c r="L54" s="35" t="s">
        <v>192</v>
      </c>
      <c r="M54" s="36" t="s">
        <v>81</v>
      </c>
      <c r="N54" s="36"/>
      <c r="O54" s="37" t="s">
        <v>82</v>
      </c>
      <c r="P54" s="37" t="s">
        <v>172</v>
      </c>
    </row>
    <row r="55" spans="1:16" ht="12.75" customHeight="1" thickBot="1" x14ac:dyDescent="0.25">
      <c r="A55" s="4" t="str">
        <f t="shared" si="6"/>
        <v> KVB 23.4 </v>
      </c>
      <c r="B55" s="2" t="str">
        <f t="shared" si="7"/>
        <v>I</v>
      </c>
      <c r="C55" s="4">
        <f t="shared" si="8"/>
        <v>26892.431</v>
      </c>
      <c r="D55" s="9" t="str">
        <f t="shared" si="9"/>
        <v>vis</v>
      </c>
      <c r="E55" s="34">
        <f>VLOOKUP(C55,Active!C$21:E$970,3,FALSE)</f>
        <v>362.03864037592626</v>
      </c>
      <c r="F55" s="2" t="s">
        <v>76</v>
      </c>
      <c r="G55" s="9" t="str">
        <f t="shared" si="10"/>
        <v>26892.431</v>
      </c>
      <c r="H55" s="4">
        <f t="shared" si="11"/>
        <v>-19279</v>
      </c>
      <c r="I55" s="35" t="s">
        <v>193</v>
      </c>
      <c r="J55" s="36" t="s">
        <v>194</v>
      </c>
      <c r="K55" s="35">
        <v>-19279</v>
      </c>
      <c r="L55" s="35" t="s">
        <v>195</v>
      </c>
      <c r="M55" s="36" t="s">
        <v>81</v>
      </c>
      <c r="N55" s="36"/>
      <c r="O55" s="37" t="s">
        <v>82</v>
      </c>
      <c r="P55" s="37" t="s">
        <v>172</v>
      </c>
    </row>
    <row r="56" spans="1:16" ht="12.75" customHeight="1" thickBot="1" x14ac:dyDescent="0.25">
      <c r="A56" s="4" t="str">
        <f t="shared" si="6"/>
        <v> KVB 23.4 </v>
      </c>
      <c r="B56" s="2" t="str">
        <f t="shared" si="7"/>
        <v>I</v>
      </c>
      <c r="C56" s="4">
        <f t="shared" si="8"/>
        <v>27147.370999999999</v>
      </c>
      <c r="D56" s="9" t="str">
        <f t="shared" si="9"/>
        <v>vis</v>
      </c>
      <c r="E56" s="34">
        <f>VLOOKUP(C56,Active!C$21:E$970,3,FALSE)</f>
        <v>553.96335565917855</v>
      </c>
      <c r="F56" s="2" t="s">
        <v>76</v>
      </c>
      <c r="G56" s="9" t="str">
        <f t="shared" si="10"/>
        <v>27147.371</v>
      </c>
      <c r="H56" s="4">
        <f t="shared" si="11"/>
        <v>-19087</v>
      </c>
      <c r="I56" s="35" t="s">
        <v>196</v>
      </c>
      <c r="J56" s="36" t="s">
        <v>197</v>
      </c>
      <c r="K56" s="35">
        <v>-19087</v>
      </c>
      <c r="L56" s="35" t="s">
        <v>175</v>
      </c>
      <c r="M56" s="36" t="s">
        <v>81</v>
      </c>
      <c r="N56" s="36"/>
      <c r="O56" s="37" t="s">
        <v>82</v>
      </c>
      <c r="P56" s="37" t="s">
        <v>172</v>
      </c>
    </row>
    <row r="57" spans="1:16" ht="12.75" customHeight="1" thickBot="1" x14ac:dyDescent="0.25">
      <c r="A57" s="4" t="str">
        <f t="shared" si="6"/>
        <v> KVB 23.4 </v>
      </c>
      <c r="B57" s="2" t="str">
        <f t="shared" si="7"/>
        <v>I</v>
      </c>
      <c r="C57" s="4">
        <f t="shared" si="8"/>
        <v>27212.457999999999</v>
      </c>
      <c r="D57" s="9" t="str">
        <f t="shared" si="9"/>
        <v>vis</v>
      </c>
      <c r="E57" s="34">
        <f>VLOOKUP(C57,Active!C$21:E$970,3,FALSE)</f>
        <v>602.96235128026979</v>
      </c>
      <c r="F57" s="2" t="s">
        <v>76</v>
      </c>
      <c r="G57" s="9" t="str">
        <f t="shared" si="10"/>
        <v>27212.458</v>
      </c>
      <c r="H57" s="4">
        <f t="shared" si="11"/>
        <v>-19038</v>
      </c>
      <c r="I57" s="35" t="s">
        <v>198</v>
      </c>
      <c r="J57" s="36" t="s">
        <v>199</v>
      </c>
      <c r="K57" s="35">
        <v>-19038</v>
      </c>
      <c r="L57" s="35" t="s">
        <v>89</v>
      </c>
      <c r="M57" s="36" t="s">
        <v>81</v>
      </c>
      <c r="N57" s="36"/>
      <c r="O57" s="37" t="s">
        <v>82</v>
      </c>
      <c r="P57" s="37" t="s">
        <v>172</v>
      </c>
    </row>
    <row r="58" spans="1:16" ht="12.75" customHeight="1" thickBot="1" x14ac:dyDescent="0.25">
      <c r="A58" s="4" t="str">
        <f t="shared" si="6"/>
        <v> KVB 23.4 </v>
      </c>
      <c r="B58" s="2" t="str">
        <f t="shared" si="7"/>
        <v>I</v>
      </c>
      <c r="C58" s="4">
        <f t="shared" si="8"/>
        <v>27459.576000000001</v>
      </c>
      <c r="D58" s="9" t="str">
        <f t="shared" si="9"/>
        <v>vis</v>
      </c>
      <c r="E58" s="34">
        <f>VLOOKUP(C58,Active!C$21:E$970,3,FALSE)</f>
        <v>788.99848445422219</v>
      </c>
      <c r="F58" s="2" t="s">
        <v>76</v>
      </c>
      <c r="G58" s="9" t="str">
        <f t="shared" si="10"/>
        <v>27459.576</v>
      </c>
      <c r="H58" s="4">
        <f t="shared" si="11"/>
        <v>-18852</v>
      </c>
      <c r="I58" s="35" t="s">
        <v>200</v>
      </c>
      <c r="J58" s="36" t="s">
        <v>201</v>
      </c>
      <c r="K58" s="35">
        <v>-18852</v>
      </c>
      <c r="L58" s="35" t="s">
        <v>202</v>
      </c>
      <c r="M58" s="36" t="s">
        <v>81</v>
      </c>
      <c r="N58" s="36"/>
      <c r="O58" s="37" t="s">
        <v>82</v>
      </c>
      <c r="P58" s="37" t="s">
        <v>172</v>
      </c>
    </row>
    <row r="59" spans="1:16" ht="12.75" customHeight="1" thickBot="1" x14ac:dyDescent="0.25">
      <c r="A59" s="4" t="str">
        <f t="shared" si="6"/>
        <v> VB 7.72 </v>
      </c>
      <c r="B59" s="2" t="str">
        <f t="shared" si="7"/>
        <v>I</v>
      </c>
      <c r="C59" s="4">
        <f t="shared" si="8"/>
        <v>27532.687000000002</v>
      </c>
      <c r="D59" s="9" t="str">
        <f t="shared" si="9"/>
        <v>vis</v>
      </c>
      <c r="E59" s="34">
        <f>VLOOKUP(C59,Active!C$21:E$970,3,FALSE)</f>
        <v>844.03813244619698</v>
      </c>
      <c r="F59" s="2" t="s">
        <v>76</v>
      </c>
      <c r="G59" s="9" t="str">
        <f t="shared" si="10"/>
        <v>27532.687</v>
      </c>
      <c r="H59" s="4">
        <f t="shared" si="11"/>
        <v>-18797</v>
      </c>
      <c r="I59" s="35" t="s">
        <v>203</v>
      </c>
      <c r="J59" s="36" t="s">
        <v>204</v>
      </c>
      <c r="K59" s="35">
        <v>-18797</v>
      </c>
      <c r="L59" s="35" t="s">
        <v>205</v>
      </c>
      <c r="M59" s="36" t="s">
        <v>81</v>
      </c>
      <c r="N59" s="36"/>
      <c r="O59" s="37" t="s">
        <v>82</v>
      </c>
      <c r="P59" s="37" t="s">
        <v>83</v>
      </c>
    </row>
    <row r="60" spans="1:16" ht="12.75" customHeight="1" thickBot="1" x14ac:dyDescent="0.25">
      <c r="A60" s="4" t="str">
        <f t="shared" si="6"/>
        <v> KVB 23.4 </v>
      </c>
      <c r="B60" s="2" t="str">
        <f t="shared" si="7"/>
        <v>I</v>
      </c>
      <c r="C60" s="4">
        <f t="shared" si="8"/>
        <v>27568.486000000001</v>
      </c>
      <c r="D60" s="9" t="str">
        <f t="shared" si="9"/>
        <v>vis</v>
      </c>
      <c r="E60" s="34">
        <f>VLOOKUP(C60,Active!C$21:E$970,3,FALSE)</f>
        <v>870.98844578433545</v>
      </c>
      <c r="F60" s="2" t="s">
        <v>76</v>
      </c>
      <c r="G60" s="9" t="str">
        <f t="shared" si="10"/>
        <v>27568.486</v>
      </c>
      <c r="H60" s="4">
        <f t="shared" si="11"/>
        <v>-18770</v>
      </c>
      <c r="I60" s="35" t="s">
        <v>206</v>
      </c>
      <c r="J60" s="36" t="s">
        <v>207</v>
      </c>
      <c r="K60" s="35">
        <v>-18770</v>
      </c>
      <c r="L60" s="35" t="s">
        <v>181</v>
      </c>
      <c r="M60" s="36" t="s">
        <v>81</v>
      </c>
      <c r="N60" s="36"/>
      <c r="O60" s="37" t="s">
        <v>82</v>
      </c>
      <c r="P60" s="37" t="s">
        <v>172</v>
      </c>
    </row>
    <row r="61" spans="1:16" ht="12.75" customHeight="1" thickBot="1" x14ac:dyDescent="0.25">
      <c r="A61" s="4" t="str">
        <f t="shared" si="6"/>
        <v> VB 7.72 </v>
      </c>
      <c r="B61" s="2" t="str">
        <f t="shared" si="7"/>
        <v>I</v>
      </c>
      <c r="C61" s="4">
        <f t="shared" si="8"/>
        <v>27840.85</v>
      </c>
      <c r="D61" s="9" t="str">
        <f t="shared" si="9"/>
        <v>vis</v>
      </c>
      <c r="E61" s="34">
        <f>VLOOKUP(C61,Active!C$21:E$970,3,FALSE)</f>
        <v>1076.0303503634818</v>
      </c>
      <c r="F61" s="2" t="s">
        <v>76</v>
      </c>
      <c r="G61" s="9" t="str">
        <f t="shared" si="10"/>
        <v>27840.850</v>
      </c>
      <c r="H61" s="4">
        <f t="shared" si="11"/>
        <v>-18565</v>
      </c>
      <c r="I61" s="35" t="s">
        <v>208</v>
      </c>
      <c r="J61" s="36" t="s">
        <v>209</v>
      </c>
      <c r="K61" s="35">
        <v>-18565</v>
      </c>
      <c r="L61" s="35" t="s">
        <v>210</v>
      </c>
      <c r="M61" s="36" t="s">
        <v>81</v>
      </c>
      <c r="N61" s="36"/>
      <c r="O61" s="37" t="s">
        <v>82</v>
      </c>
      <c r="P61" s="37" t="s">
        <v>83</v>
      </c>
    </row>
    <row r="62" spans="1:16" ht="12.75" customHeight="1" thickBot="1" x14ac:dyDescent="0.25">
      <c r="A62" s="4" t="str">
        <f t="shared" si="6"/>
        <v> KVB 23.4 </v>
      </c>
      <c r="B62" s="2" t="str">
        <f t="shared" si="7"/>
        <v>I</v>
      </c>
      <c r="C62" s="4">
        <f t="shared" si="8"/>
        <v>28211.392</v>
      </c>
      <c r="D62" s="9" t="str">
        <f t="shared" si="9"/>
        <v>vis</v>
      </c>
      <c r="E62" s="34">
        <f>VLOOKUP(C62,Active!C$21:E$970,3,FALSE)</f>
        <v>1354.9829190089963</v>
      </c>
      <c r="F62" s="2" t="s">
        <v>76</v>
      </c>
      <c r="G62" s="9" t="str">
        <f t="shared" si="10"/>
        <v>28211.392</v>
      </c>
      <c r="H62" s="4">
        <f t="shared" si="11"/>
        <v>-18286</v>
      </c>
      <c r="I62" s="35" t="s">
        <v>211</v>
      </c>
      <c r="J62" s="36" t="s">
        <v>212</v>
      </c>
      <c r="K62" s="35">
        <v>-18286</v>
      </c>
      <c r="L62" s="35" t="s">
        <v>213</v>
      </c>
      <c r="M62" s="36" t="s">
        <v>81</v>
      </c>
      <c r="N62" s="36"/>
      <c r="O62" s="37" t="s">
        <v>82</v>
      </c>
      <c r="P62" s="37" t="s">
        <v>172</v>
      </c>
    </row>
    <row r="63" spans="1:16" ht="12.75" customHeight="1" thickBot="1" x14ac:dyDescent="0.25">
      <c r="A63" s="4" t="str">
        <f t="shared" si="6"/>
        <v> KVB 23.4 </v>
      </c>
      <c r="B63" s="2" t="str">
        <f t="shared" si="7"/>
        <v>I</v>
      </c>
      <c r="C63" s="4">
        <f t="shared" si="8"/>
        <v>28247.326000000001</v>
      </c>
      <c r="D63" s="9" t="str">
        <f t="shared" si="9"/>
        <v>vis</v>
      </c>
      <c r="E63" s="34">
        <f>VLOOKUP(C63,Active!C$21:E$970,3,FALSE)</f>
        <v>1382.0348634625486</v>
      </c>
      <c r="F63" s="2" t="s">
        <v>76</v>
      </c>
      <c r="G63" s="9" t="str">
        <f t="shared" si="10"/>
        <v>28247.326</v>
      </c>
      <c r="H63" s="4">
        <f t="shared" si="11"/>
        <v>-18259</v>
      </c>
      <c r="I63" s="35" t="s">
        <v>214</v>
      </c>
      <c r="J63" s="36" t="s">
        <v>215</v>
      </c>
      <c r="K63" s="35">
        <v>-18259</v>
      </c>
      <c r="L63" s="35" t="s">
        <v>216</v>
      </c>
      <c r="M63" s="36" t="s">
        <v>81</v>
      </c>
      <c r="N63" s="36"/>
      <c r="O63" s="37" t="s">
        <v>82</v>
      </c>
      <c r="P63" s="37" t="s">
        <v>172</v>
      </c>
    </row>
    <row r="64" spans="1:16" ht="12.75" customHeight="1" thickBot="1" x14ac:dyDescent="0.25">
      <c r="A64" s="4" t="str">
        <f t="shared" si="6"/>
        <v> KVB 23.4 </v>
      </c>
      <c r="B64" s="2" t="str">
        <f t="shared" si="7"/>
        <v>I</v>
      </c>
      <c r="C64" s="4">
        <f t="shared" si="8"/>
        <v>28304.451000000001</v>
      </c>
      <c r="D64" s="9" t="str">
        <f t="shared" si="9"/>
        <v>vis</v>
      </c>
      <c r="E64" s="34">
        <f>VLOOKUP(C64,Active!C$21:E$970,3,FALSE)</f>
        <v>1425.0398817435396</v>
      </c>
      <c r="F64" s="2" t="s">
        <v>76</v>
      </c>
      <c r="G64" s="9" t="str">
        <f t="shared" si="10"/>
        <v>28304.451</v>
      </c>
      <c r="H64" s="4">
        <f t="shared" si="11"/>
        <v>-18216</v>
      </c>
      <c r="I64" s="35" t="s">
        <v>217</v>
      </c>
      <c r="J64" s="36" t="s">
        <v>218</v>
      </c>
      <c r="K64" s="35">
        <v>-18216</v>
      </c>
      <c r="L64" s="35" t="s">
        <v>219</v>
      </c>
      <c r="M64" s="36" t="s">
        <v>81</v>
      </c>
      <c r="N64" s="36"/>
      <c r="O64" s="37" t="s">
        <v>82</v>
      </c>
      <c r="P64" s="37" t="s">
        <v>172</v>
      </c>
    </row>
    <row r="65" spans="1:16" ht="12.75" customHeight="1" thickBot="1" x14ac:dyDescent="0.25">
      <c r="A65" s="4" t="str">
        <f t="shared" si="6"/>
        <v> KVB 23.4 </v>
      </c>
      <c r="B65" s="2" t="str">
        <f t="shared" si="7"/>
        <v>I</v>
      </c>
      <c r="C65" s="4">
        <f t="shared" si="8"/>
        <v>28397.466</v>
      </c>
      <c r="D65" s="9" t="str">
        <f t="shared" si="9"/>
        <v>vis</v>
      </c>
      <c r="E65" s="34">
        <f>VLOOKUP(C65,Active!C$21:E$970,3,FALSE)</f>
        <v>1495.0637202626879</v>
      </c>
      <c r="F65" s="2" t="s">
        <v>76</v>
      </c>
      <c r="G65" s="9" t="str">
        <f t="shared" si="10"/>
        <v>28397.466</v>
      </c>
      <c r="H65" s="4">
        <f t="shared" si="11"/>
        <v>-18146</v>
      </c>
      <c r="I65" s="35" t="s">
        <v>220</v>
      </c>
      <c r="J65" s="36" t="s">
        <v>221</v>
      </c>
      <c r="K65" s="35">
        <v>-18146</v>
      </c>
      <c r="L65" s="35" t="s">
        <v>222</v>
      </c>
      <c r="M65" s="36" t="s">
        <v>81</v>
      </c>
      <c r="N65" s="36"/>
      <c r="O65" s="37" t="s">
        <v>82</v>
      </c>
      <c r="P65" s="37" t="s">
        <v>172</v>
      </c>
    </row>
    <row r="66" spans="1:16" ht="12.75" customHeight="1" thickBot="1" x14ac:dyDescent="0.25">
      <c r="A66" s="4" t="str">
        <f t="shared" si="6"/>
        <v> VB 7.72 </v>
      </c>
      <c r="B66" s="2" t="str">
        <f t="shared" si="7"/>
        <v>I</v>
      </c>
      <c r="C66" s="4">
        <f t="shared" si="8"/>
        <v>28616.597000000002</v>
      </c>
      <c r="D66" s="9" t="str">
        <f t="shared" si="9"/>
        <v>vis</v>
      </c>
      <c r="E66" s="34">
        <f>VLOOKUP(C66,Active!C$21:E$970,3,FALSE)</f>
        <v>1660.0305939770317</v>
      </c>
      <c r="F66" s="2" t="s">
        <v>76</v>
      </c>
      <c r="G66" s="9" t="str">
        <f t="shared" si="10"/>
        <v>28616.597</v>
      </c>
      <c r="H66" s="4">
        <f t="shared" si="11"/>
        <v>-17981</v>
      </c>
      <c r="I66" s="35" t="s">
        <v>223</v>
      </c>
      <c r="J66" s="36" t="s">
        <v>224</v>
      </c>
      <c r="K66" s="35">
        <v>-17981</v>
      </c>
      <c r="L66" s="35" t="s">
        <v>120</v>
      </c>
      <c r="M66" s="36" t="s">
        <v>81</v>
      </c>
      <c r="N66" s="36"/>
      <c r="O66" s="37" t="s">
        <v>82</v>
      </c>
      <c r="P66" s="37" t="s">
        <v>83</v>
      </c>
    </row>
    <row r="67" spans="1:16" ht="12.75" customHeight="1" thickBot="1" x14ac:dyDescent="0.25">
      <c r="A67" s="4" t="str">
        <f t="shared" si="6"/>
        <v> KVB 23.4 </v>
      </c>
      <c r="B67" s="2" t="str">
        <f t="shared" si="7"/>
        <v>I</v>
      </c>
      <c r="C67" s="4">
        <f t="shared" si="8"/>
        <v>28636.481</v>
      </c>
      <c r="D67" s="9" t="str">
        <f t="shared" si="9"/>
        <v>vis</v>
      </c>
      <c r="E67" s="34">
        <f>VLOOKUP(C67,Active!C$21:E$970,3,FALSE)</f>
        <v>1674.9997280426624</v>
      </c>
      <c r="F67" s="2" t="s">
        <v>76</v>
      </c>
      <c r="G67" s="9" t="str">
        <f t="shared" si="10"/>
        <v>28636.481</v>
      </c>
      <c r="H67" s="4">
        <f t="shared" si="11"/>
        <v>-17966</v>
      </c>
      <c r="I67" s="35" t="s">
        <v>225</v>
      </c>
      <c r="J67" s="36" t="s">
        <v>226</v>
      </c>
      <c r="K67" s="35">
        <v>-17966</v>
      </c>
      <c r="L67" s="35" t="s">
        <v>227</v>
      </c>
      <c r="M67" s="36" t="s">
        <v>81</v>
      </c>
      <c r="N67" s="36"/>
      <c r="O67" s="37" t="s">
        <v>82</v>
      </c>
      <c r="P67" s="37" t="s">
        <v>172</v>
      </c>
    </row>
    <row r="68" spans="1:16" ht="12.75" customHeight="1" thickBot="1" x14ac:dyDescent="0.25">
      <c r="A68" s="4" t="str">
        <f t="shared" si="6"/>
        <v> KVB 23.4 </v>
      </c>
      <c r="B68" s="2" t="str">
        <f t="shared" si="7"/>
        <v>I</v>
      </c>
      <c r="C68" s="4">
        <f t="shared" si="8"/>
        <v>28656.414000000001</v>
      </c>
      <c r="D68" s="9" t="str">
        <f t="shared" si="9"/>
        <v>vis</v>
      </c>
      <c r="E68" s="34">
        <f>VLOOKUP(C68,Active!C$21:E$970,3,FALSE)</f>
        <v>1690.0057504390743</v>
      </c>
      <c r="F68" s="2" t="s">
        <v>76</v>
      </c>
      <c r="G68" s="9" t="str">
        <f t="shared" si="10"/>
        <v>28656.414</v>
      </c>
      <c r="H68" s="4">
        <f t="shared" si="11"/>
        <v>-17951</v>
      </c>
      <c r="I68" s="35" t="s">
        <v>228</v>
      </c>
      <c r="J68" s="36" t="s">
        <v>229</v>
      </c>
      <c r="K68" s="35">
        <v>-17951</v>
      </c>
      <c r="L68" s="35" t="s">
        <v>230</v>
      </c>
      <c r="M68" s="36" t="s">
        <v>81</v>
      </c>
      <c r="N68" s="36"/>
      <c r="O68" s="37" t="s">
        <v>82</v>
      </c>
      <c r="P68" s="37" t="s">
        <v>172</v>
      </c>
    </row>
    <row r="69" spans="1:16" ht="12.75" customHeight="1" thickBot="1" x14ac:dyDescent="0.25">
      <c r="A69" s="4" t="str">
        <f t="shared" si="6"/>
        <v> KVB 23.4 </v>
      </c>
      <c r="B69" s="2" t="str">
        <f t="shared" si="7"/>
        <v>I</v>
      </c>
      <c r="C69" s="4">
        <f t="shared" si="8"/>
        <v>28879.580999999998</v>
      </c>
      <c r="D69" s="9" t="str">
        <f t="shared" si="9"/>
        <v>vis</v>
      </c>
      <c r="E69" s="34">
        <f>VLOOKUP(C69,Active!C$21:E$970,3,FALSE)</f>
        <v>1858.0110180927077</v>
      </c>
      <c r="F69" s="2" t="s">
        <v>76</v>
      </c>
      <c r="G69" s="9" t="str">
        <f t="shared" si="10"/>
        <v>28879.581</v>
      </c>
      <c r="H69" s="4">
        <f t="shared" si="11"/>
        <v>-17783</v>
      </c>
      <c r="I69" s="35" t="s">
        <v>231</v>
      </c>
      <c r="J69" s="36" t="s">
        <v>232</v>
      </c>
      <c r="K69" s="35">
        <v>-17783</v>
      </c>
      <c r="L69" s="35" t="s">
        <v>233</v>
      </c>
      <c r="M69" s="36" t="s">
        <v>81</v>
      </c>
      <c r="N69" s="36"/>
      <c r="O69" s="37" t="s">
        <v>82</v>
      </c>
      <c r="P69" s="37" t="s">
        <v>172</v>
      </c>
    </row>
    <row r="70" spans="1:16" ht="12.75" customHeight="1" thickBot="1" x14ac:dyDescent="0.25">
      <c r="A70" s="4" t="str">
        <f t="shared" si="6"/>
        <v> KVB 23.4 </v>
      </c>
      <c r="B70" s="2" t="str">
        <f t="shared" si="7"/>
        <v>I</v>
      </c>
      <c r="C70" s="4">
        <f t="shared" si="8"/>
        <v>28992.41</v>
      </c>
      <c r="D70" s="9" t="str">
        <f t="shared" si="9"/>
        <v>vis</v>
      </c>
      <c r="E70" s="34">
        <f>VLOOKUP(C70,Active!C$21:E$970,3,FALSE)</f>
        <v>1942.9512930620906</v>
      </c>
      <c r="F70" s="2" t="s">
        <v>76</v>
      </c>
      <c r="G70" s="9" t="str">
        <f t="shared" si="10"/>
        <v>28992.410</v>
      </c>
      <c r="H70" s="4">
        <f t="shared" si="11"/>
        <v>-17698</v>
      </c>
      <c r="I70" s="35" t="s">
        <v>234</v>
      </c>
      <c r="J70" s="36" t="s">
        <v>235</v>
      </c>
      <c r="K70" s="35">
        <v>-17698</v>
      </c>
      <c r="L70" s="35" t="s">
        <v>236</v>
      </c>
      <c r="M70" s="36" t="s">
        <v>81</v>
      </c>
      <c r="N70" s="36"/>
      <c r="O70" s="37" t="s">
        <v>82</v>
      </c>
      <c r="P70" s="37" t="s">
        <v>172</v>
      </c>
    </row>
    <row r="71" spans="1:16" ht="12.75" customHeight="1" thickBot="1" x14ac:dyDescent="0.25">
      <c r="A71" s="4" t="str">
        <f t="shared" si="6"/>
        <v> VB 7.72 </v>
      </c>
      <c r="B71" s="2" t="str">
        <f t="shared" si="7"/>
        <v>I</v>
      </c>
      <c r="C71" s="4">
        <f t="shared" si="8"/>
        <v>29357.715</v>
      </c>
      <c r="D71" s="9" t="str">
        <f t="shared" si="9"/>
        <v>vis</v>
      </c>
      <c r="E71" s="34">
        <f>VLOOKUP(C71,Active!C$21:E$970,3,FALSE)</f>
        <v>2217.9613272526803</v>
      </c>
      <c r="F71" s="2" t="s">
        <v>76</v>
      </c>
      <c r="G71" s="9" t="str">
        <f t="shared" si="10"/>
        <v>29357.715</v>
      </c>
      <c r="H71" s="4">
        <f t="shared" si="11"/>
        <v>-17423</v>
      </c>
      <c r="I71" s="35" t="s">
        <v>237</v>
      </c>
      <c r="J71" s="36" t="s">
        <v>238</v>
      </c>
      <c r="K71" s="35">
        <v>-17423</v>
      </c>
      <c r="L71" s="35" t="s">
        <v>239</v>
      </c>
      <c r="M71" s="36" t="s">
        <v>81</v>
      </c>
      <c r="N71" s="36"/>
      <c r="O71" s="37" t="s">
        <v>82</v>
      </c>
      <c r="P71" s="37" t="s">
        <v>83</v>
      </c>
    </row>
    <row r="72" spans="1:16" ht="12.75" customHeight="1" thickBot="1" x14ac:dyDescent="0.25">
      <c r="A72" s="4" t="str">
        <f t="shared" si="6"/>
        <v> KVB 23.4 </v>
      </c>
      <c r="B72" s="2" t="str">
        <f t="shared" si="7"/>
        <v>I</v>
      </c>
      <c r="C72" s="4">
        <f t="shared" si="8"/>
        <v>29364.370999999999</v>
      </c>
      <c r="D72" s="9" t="str">
        <f t="shared" si="9"/>
        <v>vis</v>
      </c>
      <c r="E72" s="34">
        <f>VLOOKUP(C72,Active!C$21:E$970,3,FALSE)</f>
        <v>2222.9721176540497</v>
      </c>
      <c r="F72" s="2" t="s">
        <v>76</v>
      </c>
      <c r="G72" s="9" t="str">
        <f t="shared" si="10"/>
        <v>29364.371</v>
      </c>
      <c r="H72" s="4">
        <f t="shared" si="11"/>
        <v>-17418</v>
      </c>
      <c r="I72" s="35" t="s">
        <v>240</v>
      </c>
      <c r="J72" s="36" t="s">
        <v>241</v>
      </c>
      <c r="K72" s="35">
        <v>-17418</v>
      </c>
      <c r="L72" s="35" t="s">
        <v>126</v>
      </c>
      <c r="M72" s="36" t="s">
        <v>81</v>
      </c>
      <c r="N72" s="36"/>
      <c r="O72" s="37" t="s">
        <v>82</v>
      </c>
      <c r="P72" s="37" t="s">
        <v>172</v>
      </c>
    </row>
    <row r="73" spans="1:16" ht="12.75" customHeight="1" thickBot="1" x14ac:dyDescent="0.25">
      <c r="A73" s="4" t="str">
        <f t="shared" si="6"/>
        <v> KVB 23.4 </v>
      </c>
      <c r="B73" s="2" t="str">
        <f t="shared" si="7"/>
        <v>I</v>
      </c>
      <c r="C73" s="4">
        <f t="shared" si="8"/>
        <v>29364.435000000001</v>
      </c>
      <c r="D73" s="9" t="str">
        <f t="shared" si="9"/>
        <v>vis</v>
      </c>
      <c r="E73" s="34">
        <f>VLOOKUP(C73,Active!C$21:E$970,3,FALSE)</f>
        <v>2223.0202983309873</v>
      </c>
      <c r="F73" s="2" t="s">
        <v>76</v>
      </c>
      <c r="G73" s="9" t="str">
        <f t="shared" si="10"/>
        <v>29364.435</v>
      </c>
      <c r="H73" s="4">
        <f t="shared" si="11"/>
        <v>-17418</v>
      </c>
      <c r="I73" s="35" t="s">
        <v>242</v>
      </c>
      <c r="J73" s="36" t="s">
        <v>243</v>
      </c>
      <c r="K73" s="35">
        <v>-17418</v>
      </c>
      <c r="L73" s="35" t="s">
        <v>244</v>
      </c>
      <c r="M73" s="36" t="s">
        <v>81</v>
      </c>
      <c r="N73" s="36"/>
      <c r="O73" s="37" t="s">
        <v>82</v>
      </c>
      <c r="P73" s="37" t="s">
        <v>172</v>
      </c>
    </row>
    <row r="74" spans="1:16" ht="12.75" customHeight="1" thickBot="1" x14ac:dyDescent="0.25">
      <c r="A74" s="4" t="str">
        <f t="shared" si="6"/>
        <v> VB 7.72 </v>
      </c>
      <c r="B74" s="2" t="str">
        <f t="shared" si="7"/>
        <v>I</v>
      </c>
      <c r="C74" s="4">
        <f t="shared" si="8"/>
        <v>29401.591</v>
      </c>
      <c r="D74" s="9" t="str">
        <f t="shared" si="9"/>
        <v>vis</v>
      </c>
      <c r="E74" s="34">
        <f>VLOOKUP(C74,Active!C$21:E$970,3,FALSE)</f>
        <v>2250.9921925847898</v>
      </c>
      <c r="F74" s="2" t="s">
        <v>76</v>
      </c>
      <c r="G74" s="9" t="str">
        <f t="shared" si="10"/>
        <v>29401.591</v>
      </c>
      <c r="H74" s="4">
        <f t="shared" si="11"/>
        <v>-17390</v>
      </c>
      <c r="I74" s="35" t="s">
        <v>245</v>
      </c>
      <c r="J74" s="36" t="s">
        <v>246</v>
      </c>
      <c r="K74" s="35">
        <v>-17390</v>
      </c>
      <c r="L74" s="35" t="s">
        <v>171</v>
      </c>
      <c r="M74" s="36" t="s">
        <v>81</v>
      </c>
      <c r="N74" s="36"/>
      <c r="O74" s="37" t="s">
        <v>82</v>
      </c>
      <c r="P74" s="37" t="s">
        <v>83</v>
      </c>
    </row>
    <row r="75" spans="1:16" ht="12.75" customHeight="1" thickBot="1" x14ac:dyDescent="0.25">
      <c r="A75" s="4" t="str">
        <f t="shared" ref="A75:A106" si="12">P75</f>
        <v> KVB 23.4 </v>
      </c>
      <c r="B75" s="2" t="str">
        <f t="shared" ref="B75:B106" si="13">IF(H75=INT(H75),"I","II")</f>
        <v>I</v>
      </c>
      <c r="C75" s="4">
        <f t="shared" ref="C75:C106" si="14">1*G75</f>
        <v>29429.446</v>
      </c>
      <c r="D75" s="9" t="str">
        <f t="shared" ref="D75:D106" si="15">VLOOKUP(F75,I$1:J$5,2,FALSE)</f>
        <v>vis</v>
      </c>
      <c r="E75" s="34">
        <f>VLOOKUP(C75,Active!C$21:E$970,3,FALSE)</f>
        <v>2271.9620793982162</v>
      </c>
      <c r="F75" s="2" t="s">
        <v>76</v>
      </c>
      <c r="G75" s="9" t="str">
        <f t="shared" ref="G75:G106" si="16">MID(I75,3,LEN(I75)-3)</f>
        <v>29429.446</v>
      </c>
      <c r="H75" s="4">
        <f t="shared" ref="H75:H106" si="17">1*K75</f>
        <v>-17369</v>
      </c>
      <c r="I75" s="35" t="s">
        <v>247</v>
      </c>
      <c r="J75" s="36" t="s">
        <v>248</v>
      </c>
      <c r="K75" s="35">
        <v>-17369</v>
      </c>
      <c r="L75" s="35" t="s">
        <v>129</v>
      </c>
      <c r="M75" s="36" t="s">
        <v>81</v>
      </c>
      <c r="N75" s="36"/>
      <c r="O75" s="37" t="s">
        <v>82</v>
      </c>
      <c r="P75" s="37" t="s">
        <v>172</v>
      </c>
    </row>
    <row r="76" spans="1:16" ht="12.75" customHeight="1" thickBot="1" x14ac:dyDescent="0.25">
      <c r="A76" s="4" t="str">
        <f t="shared" si="12"/>
        <v> VB 7.72 </v>
      </c>
      <c r="B76" s="2" t="str">
        <f t="shared" si="13"/>
        <v>I</v>
      </c>
      <c r="C76" s="4">
        <f t="shared" si="14"/>
        <v>29616.812999999998</v>
      </c>
      <c r="D76" s="9" t="str">
        <f t="shared" si="15"/>
        <v>vis</v>
      </c>
      <c r="E76" s="34">
        <f>VLOOKUP(C76,Active!C$21:E$970,3,FALSE)</f>
        <v>2413.0162808906343</v>
      </c>
      <c r="F76" s="2" t="s">
        <v>76</v>
      </c>
      <c r="G76" s="9" t="str">
        <f t="shared" si="16"/>
        <v>29616.813</v>
      </c>
      <c r="H76" s="4">
        <f t="shared" si="17"/>
        <v>-17228</v>
      </c>
      <c r="I76" s="35" t="s">
        <v>249</v>
      </c>
      <c r="J76" s="36" t="s">
        <v>250</v>
      </c>
      <c r="K76" s="35">
        <v>-17228</v>
      </c>
      <c r="L76" s="35" t="s">
        <v>186</v>
      </c>
      <c r="M76" s="36" t="s">
        <v>81</v>
      </c>
      <c r="N76" s="36"/>
      <c r="O76" s="37" t="s">
        <v>82</v>
      </c>
      <c r="P76" s="37" t="s">
        <v>83</v>
      </c>
    </row>
    <row r="77" spans="1:16" ht="12.75" customHeight="1" thickBot="1" x14ac:dyDescent="0.25">
      <c r="A77" s="4" t="str">
        <f t="shared" si="12"/>
        <v> VB 7.72 </v>
      </c>
      <c r="B77" s="2" t="str">
        <f t="shared" si="13"/>
        <v>I</v>
      </c>
      <c r="C77" s="4">
        <f t="shared" si="14"/>
        <v>30109.59</v>
      </c>
      <c r="D77" s="9" t="str">
        <f t="shared" si="15"/>
        <v>vis</v>
      </c>
      <c r="E77" s="34">
        <f>VLOOKUP(C77,Active!C$21:E$970,3,FALSE)</f>
        <v>2783.9901783690057</v>
      </c>
      <c r="F77" s="2" t="s">
        <v>76</v>
      </c>
      <c r="G77" s="9" t="str">
        <f t="shared" si="16"/>
        <v>30109.590</v>
      </c>
      <c r="H77" s="4">
        <f t="shared" si="17"/>
        <v>-16857</v>
      </c>
      <c r="I77" s="35" t="s">
        <v>251</v>
      </c>
      <c r="J77" s="36" t="s">
        <v>252</v>
      </c>
      <c r="K77" s="35">
        <v>-16857</v>
      </c>
      <c r="L77" s="35" t="s">
        <v>253</v>
      </c>
      <c r="M77" s="36" t="s">
        <v>81</v>
      </c>
      <c r="N77" s="36"/>
      <c r="O77" s="37" t="s">
        <v>82</v>
      </c>
      <c r="P77" s="37" t="s">
        <v>83</v>
      </c>
    </row>
    <row r="78" spans="1:16" ht="12.75" customHeight="1" thickBot="1" x14ac:dyDescent="0.25">
      <c r="A78" s="4" t="str">
        <f t="shared" si="12"/>
        <v> VB 7.72 </v>
      </c>
      <c r="B78" s="2" t="str">
        <f t="shared" si="13"/>
        <v>I</v>
      </c>
      <c r="C78" s="4">
        <f t="shared" si="14"/>
        <v>30377.9</v>
      </c>
      <c r="D78" s="9" t="str">
        <f t="shared" si="15"/>
        <v>vis</v>
      </c>
      <c r="E78" s="34">
        <f>VLOOKUP(C78,Active!C$21:E$970,3,FALSE)</f>
        <v>2985.980138193474</v>
      </c>
      <c r="F78" s="2" t="s">
        <v>76</v>
      </c>
      <c r="G78" s="9" t="str">
        <f t="shared" si="16"/>
        <v>30377.900</v>
      </c>
      <c r="H78" s="4">
        <f t="shared" si="17"/>
        <v>-16655</v>
      </c>
      <c r="I78" s="35" t="s">
        <v>254</v>
      </c>
      <c r="J78" s="36" t="s">
        <v>255</v>
      </c>
      <c r="K78" s="35">
        <v>-16655</v>
      </c>
      <c r="L78" s="35" t="s">
        <v>256</v>
      </c>
      <c r="M78" s="36" t="s">
        <v>81</v>
      </c>
      <c r="N78" s="36"/>
      <c r="O78" s="37" t="s">
        <v>82</v>
      </c>
      <c r="P78" s="37" t="s">
        <v>83</v>
      </c>
    </row>
    <row r="79" spans="1:16" ht="12.75" customHeight="1" thickBot="1" x14ac:dyDescent="0.25">
      <c r="A79" s="4" t="str">
        <f t="shared" si="12"/>
        <v> VB 7.72 </v>
      </c>
      <c r="B79" s="2" t="str">
        <f t="shared" si="13"/>
        <v>I</v>
      </c>
      <c r="C79" s="4">
        <f t="shared" si="14"/>
        <v>31181.705000000002</v>
      </c>
      <c r="D79" s="9" t="str">
        <f t="shared" si="15"/>
        <v>vis</v>
      </c>
      <c r="E79" s="34">
        <f>VLOOKUP(C79,Active!C$21:E$970,3,FALSE)</f>
        <v>3591.1030917051057</v>
      </c>
      <c r="F79" s="2" t="s">
        <v>76</v>
      </c>
      <c r="G79" s="9" t="str">
        <f t="shared" si="16"/>
        <v>31181.705</v>
      </c>
      <c r="H79" s="4">
        <f t="shared" si="17"/>
        <v>-16050</v>
      </c>
      <c r="I79" s="35" t="s">
        <v>257</v>
      </c>
      <c r="J79" s="36" t="s">
        <v>258</v>
      </c>
      <c r="K79" s="35">
        <v>-16050</v>
      </c>
      <c r="L79" s="35" t="s">
        <v>259</v>
      </c>
      <c r="M79" s="36" t="s">
        <v>81</v>
      </c>
      <c r="N79" s="36"/>
      <c r="O79" s="37" t="s">
        <v>82</v>
      </c>
      <c r="P79" s="37" t="s">
        <v>83</v>
      </c>
    </row>
    <row r="80" spans="1:16" ht="12.75" customHeight="1" thickBot="1" x14ac:dyDescent="0.25">
      <c r="A80" s="4" t="str">
        <f t="shared" si="12"/>
        <v> VB 7.72 </v>
      </c>
      <c r="B80" s="2" t="str">
        <f t="shared" si="13"/>
        <v>I</v>
      </c>
      <c r="C80" s="4">
        <f t="shared" si="14"/>
        <v>31813.903999999999</v>
      </c>
      <c r="D80" s="9" t="str">
        <f t="shared" si="15"/>
        <v>vis</v>
      </c>
      <c r="E80" s="34">
        <f>VLOOKUP(C80,Active!C$21:E$970,3,FALSE)</f>
        <v>4067.0370882429452</v>
      </c>
      <c r="F80" s="2" t="s">
        <v>76</v>
      </c>
      <c r="G80" s="9" t="str">
        <f t="shared" si="16"/>
        <v>31813.904</v>
      </c>
      <c r="H80" s="4">
        <f t="shared" si="17"/>
        <v>-15574</v>
      </c>
      <c r="I80" s="35" t="s">
        <v>260</v>
      </c>
      <c r="J80" s="36" t="s">
        <v>261</v>
      </c>
      <c r="K80" s="35">
        <v>-15574</v>
      </c>
      <c r="L80" s="35" t="s">
        <v>262</v>
      </c>
      <c r="M80" s="36" t="s">
        <v>81</v>
      </c>
      <c r="N80" s="36"/>
      <c r="O80" s="37" t="s">
        <v>82</v>
      </c>
      <c r="P80" s="37" t="s">
        <v>83</v>
      </c>
    </row>
    <row r="81" spans="1:16" ht="12.75" customHeight="1" thickBot="1" x14ac:dyDescent="0.25">
      <c r="A81" s="4" t="str">
        <f t="shared" si="12"/>
        <v> VB 7.72 </v>
      </c>
      <c r="B81" s="2" t="str">
        <f t="shared" si="13"/>
        <v>I</v>
      </c>
      <c r="C81" s="4">
        <f t="shared" si="14"/>
        <v>32173.830999999998</v>
      </c>
      <c r="D81" s="9" t="str">
        <f t="shared" si="15"/>
        <v>vis</v>
      </c>
      <c r="E81" s="34">
        <f>VLOOKUP(C81,Active!C$21:E$970,3,FALSE)</f>
        <v>4337.9984399247351</v>
      </c>
      <c r="F81" s="2" t="s">
        <v>76</v>
      </c>
      <c r="G81" s="9" t="str">
        <f t="shared" si="16"/>
        <v>32173.831</v>
      </c>
      <c r="H81" s="4">
        <f t="shared" si="17"/>
        <v>-15303</v>
      </c>
      <c r="I81" s="35" t="s">
        <v>263</v>
      </c>
      <c r="J81" s="36" t="s">
        <v>264</v>
      </c>
      <c r="K81" s="35">
        <v>-15303</v>
      </c>
      <c r="L81" s="35" t="s">
        <v>265</v>
      </c>
      <c r="M81" s="36" t="s">
        <v>81</v>
      </c>
      <c r="N81" s="36"/>
      <c r="O81" s="37" t="s">
        <v>82</v>
      </c>
      <c r="P81" s="37" t="s">
        <v>83</v>
      </c>
    </row>
    <row r="82" spans="1:16" ht="12.75" customHeight="1" thickBot="1" x14ac:dyDescent="0.25">
      <c r="A82" s="4" t="str">
        <f t="shared" si="12"/>
        <v> VB 7.72 </v>
      </c>
      <c r="B82" s="2" t="str">
        <f t="shared" si="13"/>
        <v>I</v>
      </c>
      <c r="C82" s="4">
        <f t="shared" si="14"/>
        <v>32294.651999999998</v>
      </c>
      <c r="D82" s="9" t="str">
        <f t="shared" si="15"/>
        <v>vis</v>
      </c>
      <c r="E82" s="34">
        <f>VLOOKUP(C82,Active!C$21:E$970,3,FALSE)</f>
        <v>4428.955276926531</v>
      </c>
      <c r="F82" s="2" t="s">
        <v>76</v>
      </c>
      <c r="G82" s="9" t="str">
        <f t="shared" si="16"/>
        <v>32294.652</v>
      </c>
      <c r="H82" s="4">
        <f t="shared" si="17"/>
        <v>-15212</v>
      </c>
      <c r="I82" s="35" t="s">
        <v>266</v>
      </c>
      <c r="J82" s="36" t="s">
        <v>267</v>
      </c>
      <c r="K82" s="35">
        <v>-15212</v>
      </c>
      <c r="L82" s="35" t="s">
        <v>268</v>
      </c>
      <c r="M82" s="36" t="s">
        <v>81</v>
      </c>
      <c r="N82" s="36"/>
      <c r="O82" s="37" t="s">
        <v>82</v>
      </c>
      <c r="P82" s="37" t="s">
        <v>83</v>
      </c>
    </row>
    <row r="83" spans="1:16" ht="12.75" customHeight="1" thickBot="1" x14ac:dyDescent="0.25">
      <c r="A83" s="4" t="str">
        <f t="shared" si="12"/>
        <v> VB 7.72 </v>
      </c>
      <c r="B83" s="2" t="str">
        <f t="shared" si="13"/>
        <v>I</v>
      </c>
      <c r="C83" s="4">
        <f t="shared" si="14"/>
        <v>33338.699999999997</v>
      </c>
      <c r="D83" s="9" t="str">
        <f t="shared" si="15"/>
        <v>vis</v>
      </c>
      <c r="E83" s="34">
        <f>VLOOKUP(C83,Active!C$21:E$970,3,FALSE)</f>
        <v>5214.9387049568513</v>
      </c>
      <c r="F83" s="2" t="s">
        <v>76</v>
      </c>
      <c r="G83" s="9" t="str">
        <f t="shared" si="16"/>
        <v>33338.700</v>
      </c>
      <c r="H83" s="4">
        <f t="shared" si="17"/>
        <v>-14426</v>
      </c>
      <c r="I83" s="35" t="s">
        <v>269</v>
      </c>
      <c r="J83" s="36" t="s">
        <v>270</v>
      </c>
      <c r="K83" s="35">
        <v>-14426</v>
      </c>
      <c r="L83" s="35" t="s">
        <v>178</v>
      </c>
      <c r="M83" s="36" t="s">
        <v>81</v>
      </c>
      <c r="N83" s="36"/>
      <c r="O83" s="37" t="s">
        <v>82</v>
      </c>
      <c r="P83" s="37" t="s">
        <v>83</v>
      </c>
    </row>
    <row r="84" spans="1:16" ht="12.75" customHeight="1" thickBot="1" x14ac:dyDescent="0.25">
      <c r="A84" s="4" t="str">
        <f t="shared" si="12"/>
        <v>BAVM 16 </v>
      </c>
      <c r="B84" s="2" t="str">
        <f t="shared" si="13"/>
        <v>I</v>
      </c>
      <c r="C84" s="4">
        <f t="shared" si="14"/>
        <v>39029.356</v>
      </c>
      <c r="D84" s="9" t="str">
        <f t="shared" si="15"/>
        <v>vis</v>
      </c>
      <c r="E84" s="34">
        <f>VLOOKUP(C84,Active!C$21:E$970,3,FALSE)</f>
        <v>9498.9958657591469</v>
      </c>
      <c r="F84" s="2" t="str">
        <f>LEFT(M84,1)</f>
        <v>V</v>
      </c>
      <c r="G84" s="9" t="str">
        <f t="shared" si="16"/>
        <v>39029.356</v>
      </c>
      <c r="H84" s="4">
        <f t="shared" si="17"/>
        <v>-10142</v>
      </c>
      <c r="I84" s="35" t="s">
        <v>271</v>
      </c>
      <c r="J84" s="36" t="s">
        <v>272</v>
      </c>
      <c r="K84" s="35">
        <v>-10142</v>
      </c>
      <c r="L84" s="35" t="s">
        <v>273</v>
      </c>
      <c r="M84" s="36" t="s">
        <v>274</v>
      </c>
      <c r="N84" s="36"/>
      <c r="O84" s="37" t="s">
        <v>275</v>
      </c>
      <c r="P84" s="38" t="s">
        <v>276</v>
      </c>
    </row>
    <row r="85" spans="1:16" ht="12.75" customHeight="1" thickBot="1" x14ac:dyDescent="0.25">
      <c r="A85" s="4" t="str">
        <f t="shared" si="12"/>
        <v>BAVM 16 </v>
      </c>
      <c r="B85" s="2" t="str">
        <f t="shared" si="13"/>
        <v>I</v>
      </c>
      <c r="C85" s="4">
        <f t="shared" si="14"/>
        <v>39029.364999999998</v>
      </c>
      <c r="D85" s="9" t="str">
        <f t="shared" si="15"/>
        <v>vis</v>
      </c>
      <c r="E85" s="34">
        <f>VLOOKUP(C85,Active!C$21:E$970,3,FALSE)</f>
        <v>9499.0026411668405</v>
      </c>
      <c r="F85" s="2" t="str">
        <f>LEFT(M85,1)</f>
        <v>V</v>
      </c>
      <c r="G85" s="9" t="str">
        <f t="shared" si="16"/>
        <v>39029.365</v>
      </c>
      <c r="H85" s="4">
        <f t="shared" si="17"/>
        <v>-10142</v>
      </c>
      <c r="I85" s="35" t="s">
        <v>277</v>
      </c>
      <c r="J85" s="36" t="s">
        <v>278</v>
      </c>
      <c r="K85" s="35">
        <v>-10142</v>
      </c>
      <c r="L85" s="35" t="s">
        <v>279</v>
      </c>
      <c r="M85" s="36" t="s">
        <v>274</v>
      </c>
      <c r="N85" s="36"/>
      <c r="O85" s="37" t="s">
        <v>280</v>
      </c>
      <c r="P85" s="38" t="s">
        <v>276</v>
      </c>
    </row>
    <row r="86" spans="1:16" ht="12.75" customHeight="1" thickBot="1" x14ac:dyDescent="0.25">
      <c r="A86" s="4" t="str">
        <f t="shared" si="12"/>
        <v>BAVM 16 </v>
      </c>
      <c r="B86" s="2" t="str">
        <f t="shared" si="13"/>
        <v>I</v>
      </c>
      <c r="C86" s="4">
        <f t="shared" si="14"/>
        <v>39033.347000000002</v>
      </c>
      <c r="D86" s="9" t="str">
        <f t="shared" si="15"/>
        <v>vis</v>
      </c>
      <c r="E86" s="34">
        <f>VLOOKUP(C86,Active!C$21:E$970,3,FALSE)</f>
        <v>9502.0003826599695</v>
      </c>
      <c r="F86" s="2" t="str">
        <f>LEFT(M86,1)</f>
        <v>V</v>
      </c>
      <c r="G86" s="9" t="str">
        <f t="shared" si="16"/>
        <v>39033.347</v>
      </c>
      <c r="H86" s="4">
        <f t="shared" si="17"/>
        <v>-10139</v>
      </c>
      <c r="I86" s="35" t="s">
        <v>281</v>
      </c>
      <c r="J86" s="36" t="s">
        <v>282</v>
      </c>
      <c r="K86" s="35">
        <v>-10139</v>
      </c>
      <c r="L86" s="35" t="s">
        <v>283</v>
      </c>
      <c r="M86" s="36" t="s">
        <v>274</v>
      </c>
      <c r="N86" s="36"/>
      <c r="O86" s="37" t="s">
        <v>280</v>
      </c>
      <c r="P86" s="38" t="s">
        <v>276</v>
      </c>
    </row>
    <row r="87" spans="1:16" ht="12.75" customHeight="1" thickBot="1" x14ac:dyDescent="0.25">
      <c r="A87" s="4" t="str">
        <f t="shared" si="12"/>
        <v>BAVM 16 </v>
      </c>
      <c r="B87" s="2" t="str">
        <f t="shared" si="13"/>
        <v>I</v>
      </c>
      <c r="C87" s="4">
        <f t="shared" si="14"/>
        <v>39053.271999999997</v>
      </c>
      <c r="D87" s="9" t="str">
        <f t="shared" si="15"/>
        <v>vis</v>
      </c>
      <c r="E87" s="34">
        <f>VLOOKUP(C87,Active!C$21:E$970,3,FALSE)</f>
        <v>9517.0003824717605</v>
      </c>
      <c r="F87" s="2" t="str">
        <f>LEFT(M87,1)</f>
        <v>V</v>
      </c>
      <c r="G87" s="9" t="str">
        <f t="shared" si="16"/>
        <v>39053.272</v>
      </c>
      <c r="H87" s="4">
        <f t="shared" si="17"/>
        <v>-10124</v>
      </c>
      <c r="I87" s="35" t="s">
        <v>284</v>
      </c>
      <c r="J87" s="36" t="s">
        <v>285</v>
      </c>
      <c r="K87" s="35">
        <v>-10124</v>
      </c>
      <c r="L87" s="35" t="s">
        <v>283</v>
      </c>
      <c r="M87" s="36" t="s">
        <v>274</v>
      </c>
      <c r="N87" s="36"/>
      <c r="O87" s="37" t="s">
        <v>280</v>
      </c>
      <c r="P87" s="38" t="s">
        <v>276</v>
      </c>
    </row>
    <row r="88" spans="1:16" ht="12.75" customHeight="1" thickBot="1" x14ac:dyDescent="0.25">
      <c r="A88" s="4" t="str">
        <f t="shared" si="12"/>
        <v>BAVM 16 </v>
      </c>
      <c r="B88" s="2" t="str">
        <f t="shared" si="13"/>
        <v>I</v>
      </c>
      <c r="C88" s="4">
        <f t="shared" si="14"/>
        <v>39057.254000000001</v>
      </c>
      <c r="D88" s="9" t="str">
        <f t="shared" si="15"/>
        <v>vis</v>
      </c>
      <c r="E88" s="34">
        <f>VLOOKUP(C88,Active!C$21:E$970,3,FALSE)</f>
        <v>9519.9981239648914</v>
      </c>
      <c r="F88" s="2" t="str">
        <f>LEFT(M88,1)</f>
        <v>V</v>
      </c>
      <c r="G88" s="9" t="str">
        <f t="shared" si="16"/>
        <v>39057.254</v>
      </c>
      <c r="H88" s="4">
        <f t="shared" si="17"/>
        <v>-10121</v>
      </c>
      <c r="I88" s="35" t="s">
        <v>286</v>
      </c>
      <c r="J88" s="36" t="s">
        <v>287</v>
      </c>
      <c r="K88" s="35">
        <v>-10121</v>
      </c>
      <c r="L88" s="35" t="s">
        <v>288</v>
      </c>
      <c r="M88" s="36" t="s">
        <v>274</v>
      </c>
      <c r="N88" s="36"/>
      <c r="O88" s="37" t="s">
        <v>280</v>
      </c>
      <c r="P88" s="38" t="s">
        <v>276</v>
      </c>
    </row>
    <row r="89" spans="1:16" ht="12.75" customHeight="1" thickBot="1" x14ac:dyDescent="0.25">
      <c r="A89" s="4" t="str">
        <f t="shared" si="12"/>
        <v>BAVM 16 </v>
      </c>
      <c r="B89" s="2" t="str">
        <f t="shared" si="13"/>
        <v>I</v>
      </c>
      <c r="C89" s="4">
        <f t="shared" si="14"/>
        <v>39057.258999999998</v>
      </c>
      <c r="D89" s="9" t="str">
        <f t="shared" si="15"/>
        <v>vis</v>
      </c>
      <c r="E89" s="34">
        <f>VLOOKUP(C89,Active!C$21:E$970,3,FALSE)</f>
        <v>9520.0018880802745</v>
      </c>
      <c r="F89" s="2" t="s">
        <v>76</v>
      </c>
      <c r="G89" s="9" t="str">
        <f t="shared" si="16"/>
        <v>39057.259</v>
      </c>
      <c r="H89" s="4">
        <f t="shared" si="17"/>
        <v>-10121</v>
      </c>
      <c r="I89" s="35" t="s">
        <v>289</v>
      </c>
      <c r="J89" s="36" t="s">
        <v>290</v>
      </c>
      <c r="K89" s="35">
        <v>-10121</v>
      </c>
      <c r="L89" s="35" t="s">
        <v>291</v>
      </c>
      <c r="M89" s="36" t="s">
        <v>274</v>
      </c>
      <c r="N89" s="36"/>
      <c r="O89" s="37" t="s">
        <v>275</v>
      </c>
      <c r="P89" s="38" t="s">
        <v>276</v>
      </c>
    </row>
    <row r="90" spans="1:16" ht="12.75" customHeight="1" thickBot="1" x14ac:dyDescent="0.25">
      <c r="A90" s="4" t="str">
        <f t="shared" si="12"/>
        <v>BAVM 16 </v>
      </c>
      <c r="B90" s="2" t="str">
        <f t="shared" si="13"/>
        <v>I</v>
      </c>
      <c r="C90" s="4">
        <f t="shared" si="14"/>
        <v>39057.262999999999</v>
      </c>
      <c r="D90" s="9" t="str">
        <f t="shared" si="15"/>
        <v>vis</v>
      </c>
      <c r="E90" s="34">
        <f>VLOOKUP(C90,Active!C$21:E$970,3,FALSE)</f>
        <v>9520.0048993725832</v>
      </c>
      <c r="F90" s="2" t="s">
        <v>76</v>
      </c>
      <c r="G90" s="9" t="str">
        <f t="shared" si="16"/>
        <v>39057.263</v>
      </c>
      <c r="H90" s="4">
        <f t="shared" si="17"/>
        <v>-10121</v>
      </c>
      <c r="I90" s="35" t="s">
        <v>292</v>
      </c>
      <c r="J90" s="36" t="s">
        <v>293</v>
      </c>
      <c r="K90" s="35">
        <v>-10121</v>
      </c>
      <c r="L90" s="35" t="s">
        <v>294</v>
      </c>
      <c r="M90" s="36" t="s">
        <v>274</v>
      </c>
      <c r="N90" s="36"/>
      <c r="O90" s="37" t="s">
        <v>295</v>
      </c>
      <c r="P90" s="38" t="s">
        <v>276</v>
      </c>
    </row>
    <row r="91" spans="1:16" ht="12.75" customHeight="1" thickBot="1" x14ac:dyDescent="0.25">
      <c r="A91" s="4" t="str">
        <f t="shared" si="12"/>
        <v> ORI 97 </v>
      </c>
      <c r="B91" s="2" t="str">
        <f t="shared" si="13"/>
        <v>I</v>
      </c>
      <c r="C91" s="4">
        <f t="shared" si="14"/>
        <v>39207.360000000001</v>
      </c>
      <c r="D91" s="9" t="str">
        <f t="shared" si="15"/>
        <v>vis</v>
      </c>
      <c r="E91" s="34">
        <f>VLOOKUP(C91,Active!C$21:E$970,3,FALSE)</f>
        <v>9633.0013847804075</v>
      </c>
      <c r="F91" s="2" t="s">
        <v>76</v>
      </c>
      <c r="G91" s="9" t="str">
        <f t="shared" si="16"/>
        <v>39207.360</v>
      </c>
      <c r="H91" s="4">
        <f t="shared" si="17"/>
        <v>-10008</v>
      </c>
      <c r="I91" s="35" t="s">
        <v>296</v>
      </c>
      <c r="J91" s="36" t="s">
        <v>297</v>
      </c>
      <c r="K91" s="35">
        <v>-10008</v>
      </c>
      <c r="L91" s="35" t="s">
        <v>279</v>
      </c>
      <c r="M91" s="36" t="s">
        <v>274</v>
      </c>
      <c r="N91" s="36"/>
      <c r="O91" s="37" t="s">
        <v>298</v>
      </c>
      <c r="P91" s="37" t="s">
        <v>299</v>
      </c>
    </row>
    <row r="92" spans="1:16" ht="12.75" customHeight="1" thickBot="1" x14ac:dyDescent="0.25">
      <c r="A92" s="4" t="str">
        <f t="shared" si="12"/>
        <v>BAVM 23 </v>
      </c>
      <c r="B92" s="2" t="str">
        <f t="shared" si="13"/>
        <v>I</v>
      </c>
      <c r="C92" s="4">
        <f t="shared" si="14"/>
        <v>39389.334000000003</v>
      </c>
      <c r="D92" s="9" t="str">
        <f t="shared" si="15"/>
        <v>vis</v>
      </c>
      <c r="E92" s="34">
        <f>VLOOKUP(C92,Active!C$21:E$970,3,FALSE)</f>
        <v>9769.9956114178731</v>
      </c>
      <c r="F92" s="2" t="s">
        <v>76</v>
      </c>
      <c r="G92" s="9" t="str">
        <f t="shared" si="16"/>
        <v>39389.334</v>
      </c>
      <c r="H92" s="4">
        <f t="shared" si="17"/>
        <v>-9871</v>
      </c>
      <c r="I92" s="35" t="s">
        <v>307</v>
      </c>
      <c r="J92" s="36" t="s">
        <v>308</v>
      </c>
      <c r="K92" s="35">
        <v>-9871</v>
      </c>
      <c r="L92" s="35" t="s">
        <v>306</v>
      </c>
      <c r="M92" s="36" t="s">
        <v>274</v>
      </c>
      <c r="N92" s="36"/>
      <c r="O92" s="37" t="s">
        <v>280</v>
      </c>
      <c r="P92" s="38" t="s">
        <v>309</v>
      </c>
    </row>
    <row r="93" spans="1:16" ht="12.75" customHeight="1" thickBot="1" x14ac:dyDescent="0.25">
      <c r="A93" s="4" t="str">
        <f t="shared" si="12"/>
        <v> ORI 106 </v>
      </c>
      <c r="B93" s="2" t="str">
        <f t="shared" si="13"/>
        <v>I</v>
      </c>
      <c r="C93" s="4">
        <f t="shared" si="14"/>
        <v>39935.326000000001</v>
      </c>
      <c r="D93" s="9" t="str">
        <f t="shared" si="15"/>
        <v>vis</v>
      </c>
      <c r="E93" s="34">
        <f>VLOOKUP(C93,Active!C$21:E$970,3,FALSE)</f>
        <v>10181.030988945658</v>
      </c>
      <c r="F93" s="2" t="s">
        <v>76</v>
      </c>
      <c r="G93" s="9" t="str">
        <f t="shared" si="16"/>
        <v>39935.326</v>
      </c>
      <c r="H93" s="4">
        <f t="shared" si="17"/>
        <v>-9460</v>
      </c>
      <c r="I93" s="35" t="s">
        <v>310</v>
      </c>
      <c r="J93" s="36" t="s">
        <v>311</v>
      </c>
      <c r="K93" s="35">
        <v>-9460</v>
      </c>
      <c r="L93" s="35" t="s">
        <v>312</v>
      </c>
      <c r="M93" s="36" t="s">
        <v>274</v>
      </c>
      <c r="N93" s="36"/>
      <c r="O93" s="37" t="s">
        <v>298</v>
      </c>
      <c r="P93" s="37" t="s">
        <v>313</v>
      </c>
    </row>
    <row r="94" spans="1:16" ht="12.75" customHeight="1" thickBot="1" x14ac:dyDescent="0.25">
      <c r="A94" s="4" t="str">
        <f t="shared" si="12"/>
        <v> ORI 107 </v>
      </c>
      <c r="B94" s="2" t="str">
        <f t="shared" si="13"/>
        <v>I</v>
      </c>
      <c r="C94" s="4">
        <f t="shared" si="14"/>
        <v>39992.408000000003</v>
      </c>
      <c r="D94" s="9" t="str">
        <f t="shared" si="15"/>
        <v>vis</v>
      </c>
      <c r="E94" s="34">
        <f>VLOOKUP(C94,Active!C$21:E$970,3,FALSE)</f>
        <v>10224.003635834335</v>
      </c>
      <c r="F94" s="2" t="s">
        <v>76</v>
      </c>
      <c r="G94" s="9" t="str">
        <f t="shared" si="16"/>
        <v>39992.408</v>
      </c>
      <c r="H94" s="4">
        <f t="shared" si="17"/>
        <v>-9417</v>
      </c>
      <c r="I94" s="35" t="s">
        <v>314</v>
      </c>
      <c r="J94" s="36" t="s">
        <v>315</v>
      </c>
      <c r="K94" s="35">
        <v>-9417</v>
      </c>
      <c r="L94" s="35" t="s">
        <v>316</v>
      </c>
      <c r="M94" s="36" t="s">
        <v>274</v>
      </c>
      <c r="N94" s="36"/>
      <c r="O94" s="37" t="s">
        <v>298</v>
      </c>
      <c r="P94" s="37" t="s">
        <v>317</v>
      </c>
    </row>
    <row r="95" spans="1:16" ht="12.75" customHeight="1" thickBot="1" x14ac:dyDescent="0.25">
      <c r="A95" s="4" t="str">
        <f t="shared" si="12"/>
        <v>BAVM 23 </v>
      </c>
      <c r="B95" s="2" t="str">
        <f t="shared" si="13"/>
        <v>I</v>
      </c>
      <c r="C95" s="4">
        <f t="shared" si="14"/>
        <v>40065.455999999998</v>
      </c>
      <c r="D95" s="9" t="str">
        <f t="shared" si="15"/>
        <v>vis</v>
      </c>
      <c r="E95" s="34">
        <f>VLOOKUP(C95,Active!C$21:E$970,3,FALSE)</f>
        <v>10278.995855972445</v>
      </c>
      <c r="F95" s="2" t="s">
        <v>76</v>
      </c>
      <c r="G95" s="9" t="str">
        <f t="shared" si="16"/>
        <v>40065.456</v>
      </c>
      <c r="H95" s="4">
        <f t="shared" si="17"/>
        <v>-9362</v>
      </c>
      <c r="I95" s="35" t="s">
        <v>318</v>
      </c>
      <c r="J95" s="36" t="s">
        <v>319</v>
      </c>
      <c r="K95" s="35">
        <v>-9362</v>
      </c>
      <c r="L95" s="35" t="s">
        <v>283</v>
      </c>
      <c r="M95" s="36" t="s">
        <v>274</v>
      </c>
      <c r="N95" s="36"/>
      <c r="O95" s="37" t="s">
        <v>280</v>
      </c>
      <c r="P95" s="38" t="s">
        <v>309</v>
      </c>
    </row>
    <row r="96" spans="1:16" ht="12.75" customHeight="1" thickBot="1" x14ac:dyDescent="0.25">
      <c r="A96" s="4" t="str">
        <f t="shared" si="12"/>
        <v>BAVM 23 </v>
      </c>
      <c r="B96" s="2" t="str">
        <f t="shared" si="13"/>
        <v>I</v>
      </c>
      <c r="C96" s="4">
        <f t="shared" si="14"/>
        <v>40073.428999999996</v>
      </c>
      <c r="D96" s="9" t="str">
        <f t="shared" si="15"/>
        <v>vis</v>
      </c>
      <c r="E96" s="34">
        <f>VLOOKUP(C96,Active!C$21:E$970,3,FALSE)</f>
        <v>10284.998114366394</v>
      </c>
      <c r="F96" s="2" t="s">
        <v>76</v>
      </c>
      <c r="G96" s="9" t="str">
        <f t="shared" si="16"/>
        <v>40073.429</v>
      </c>
      <c r="H96" s="4">
        <f t="shared" si="17"/>
        <v>-9356</v>
      </c>
      <c r="I96" s="35" t="s">
        <v>320</v>
      </c>
      <c r="J96" s="36" t="s">
        <v>321</v>
      </c>
      <c r="K96" s="35">
        <v>-9356</v>
      </c>
      <c r="L96" s="35" t="s">
        <v>279</v>
      </c>
      <c r="M96" s="36" t="s">
        <v>274</v>
      </c>
      <c r="N96" s="36"/>
      <c r="O96" s="37" t="s">
        <v>280</v>
      </c>
      <c r="P96" s="38" t="s">
        <v>309</v>
      </c>
    </row>
    <row r="97" spans="1:16" ht="12.75" customHeight="1" thickBot="1" x14ac:dyDescent="0.25">
      <c r="A97" s="4" t="str">
        <f t="shared" si="12"/>
        <v> ORI 109 </v>
      </c>
      <c r="B97" s="2" t="str">
        <f t="shared" si="13"/>
        <v>I</v>
      </c>
      <c r="C97" s="4">
        <f t="shared" si="14"/>
        <v>40093.353999999999</v>
      </c>
      <c r="D97" s="9" t="str">
        <f t="shared" si="15"/>
        <v>vis</v>
      </c>
      <c r="E97" s="34">
        <f>VLOOKUP(C97,Active!C$21:E$970,3,FALSE)</f>
        <v>10299.99811417819</v>
      </c>
      <c r="F97" s="2" t="s">
        <v>76</v>
      </c>
      <c r="G97" s="9" t="str">
        <f t="shared" si="16"/>
        <v>40093.354</v>
      </c>
      <c r="H97" s="4">
        <f t="shared" si="17"/>
        <v>-9341</v>
      </c>
      <c r="I97" s="35" t="s">
        <v>322</v>
      </c>
      <c r="J97" s="36" t="s">
        <v>323</v>
      </c>
      <c r="K97" s="35">
        <v>-9341</v>
      </c>
      <c r="L97" s="35" t="s">
        <v>279</v>
      </c>
      <c r="M97" s="36" t="s">
        <v>274</v>
      </c>
      <c r="N97" s="36"/>
      <c r="O97" s="37" t="s">
        <v>298</v>
      </c>
      <c r="P97" s="37" t="s">
        <v>324</v>
      </c>
    </row>
    <row r="98" spans="1:16" ht="12.75" customHeight="1" thickBot="1" x14ac:dyDescent="0.25">
      <c r="A98" s="4" t="str">
        <f t="shared" si="12"/>
        <v> ORI 116 </v>
      </c>
      <c r="B98" s="2" t="str">
        <f t="shared" si="13"/>
        <v>I</v>
      </c>
      <c r="C98" s="4">
        <f t="shared" si="14"/>
        <v>40530.375999999997</v>
      </c>
      <c r="D98" s="9" t="str">
        <f t="shared" si="15"/>
        <v>vis</v>
      </c>
      <c r="E98" s="34">
        <f>VLOOKUP(C98,Active!C$21:E$970,3,FALSE)</f>
        <v>10628.998360991234</v>
      </c>
      <c r="F98" s="2" t="s">
        <v>76</v>
      </c>
      <c r="G98" s="9" t="str">
        <f t="shared" si="16"/>
        <v>40530.376</v>
      </c>
      <c r="H98" s="4">
        <f t="shared" si="17"/>
        <v>-9012</v>
      </c>
      <c r="I98" s="35" t="s">
        <v>338</v>
      </c>
      <c r="J98" s="36" t="s">
        <v>339</v>
      </c>
      <c r="K98" s="35">
        <v>-9012</v>
      </c>
      <c r="L98" s="35" t="s">
        <v>294</v>
      </c>
      <c r="M98" s="36" t="s">
        <v>274</v>
      </c>
      <c r="N98" s="36"/>
      <c r="O98" s="37" t="s">
        <v>298</v>
      </c>
      <c r="P98" s="37" t="s">
        <v>340</v>
      </c>
    </row>
    <row r="99" spans="1:16" ht="12.75" customHeight="1" thickBot="1" x14ac:dyDescent="0.25">
      <c r="A99" s="4" t="str">
        <f t="shared" si="12"/>
        <v> AVSJ 4.88 </v>
      </c>
      <c r="B99" s="2" t="str">
        <f t="shared" si="13"/>
        <v>I</v>
      </c>
      <c r="C99" s="4">
        <f t="shared" si="14"/>
        <v>40656.567999999999</v>
      </c>
      <c r="D99" s="9" t="str">
        <f t="shared" si="15"/>
        <v>vis</v>
      </c>
      <c r="E99" s="34">
        <f>VLOOKUP(C99,Active!C$21:E$970,3,FALSE)</f>
        <v>10723.998610740291</v>
      </c>
      <c r="F99" s="2" t="s">
        <v>76</v>
      </c>
      <c r="G99" s="9" t="str">
        <f t="shared" si="16"/>
        <v>40656.568</v>
      </c>
      <c r="H99" s="4">
        <f t="shared" si="17"/>
        <v>-8917</v>
      </c>
      <c r="I99" s="35" t="s">
        <v>341</v>
      </c>
      <c r="J99" s="36" t="s">
        <v>342</v>
      </c>
      <c r="K99" s="35">
        <v>-8917</v>
      </c>
      <c r="L99" s="35" t="s">
        <v>334</v>
      </c>
      <c r="M99" s="36" t="s">
        <v>274</v>
      </c>
      <c r="N99" s="36"/>
      <c r="O99" s="37" t="s">
        <v>328</v>
      </c>
      <c r="P99" s="37" t="s">
        <v>343</v>
      </c>
    </row>
    <row r="100" spans="1:16" ht="12.75" customHeight="1" thickBot="1" x14ac:dyDescent="0.25">
      <c r="A100" s="4" t="str">
        <f t="shared" si="12"/>
        <v> ORI 119 </v>
      </c>
      <c r="B100" s="2" t="str">
        <f t="shared" si="13"/>
        <v>I</v>
      </c>
      <c r="C100" s="4">
        <f t="shared" si="14"/>
        <v>40692.43</v>
      </c>
      <c r="D100" s="9" t="str">
        <f t="shared" si="15"/>
        <v>vis</v>
      </c>
      <c r="E100" s="34">
        <f>VLOOKUP(C100,Active!C$21:E$970,3,FALSE)</f>
        <v>10750.99635193229</v>
      </c>
      <c r="F100" s="2" t="s">
        <v>76</v>
      </c>
      <c r="G100" s="9" t="str">
        <f t="shared" si="16"/>
        <v>40692.430</v>
      </c>
      <c r="H100" s="4">
        <f t="shared" si="17"/>
        <v>-8890</v>
      </c>
      <c r="I100" s="35" t="s">
        <v>344</v>
      </c>
      <c r="J100" s="36" t="s">
        <v>345</v>
      </c>
      <c r="K100" s="35">
        <v>-8890</v>
      </c>
      <c r="L100" s="35" t="s">
        <v>337</v>
      </c>
      <c r="M100" s="36" t="s">
        <v>274</v>
      </c>
      <c r="N100" s="36"/>
      <c r="O100" s="37" t="s">
        <v>346</v>
      </c>
      <c r="P100" s="37" t="s">
        <v>347</v>
      </c>
    </row>
    <row r="101" spans="1:16" ht="12.75" customHeight="1" thickBot="1" x14ac:dyDescent="0.25">
      <c r="A101" s="4" t="str">
        <f t="shared" si="12"/>
        <v> AVSJ 4.88 </v>
      </c>
      <c r="B101" s="2" t="str">
        <f t="shared" si="13"/>
        <v>I</v>
      </c>
      <c r="C101" s="4">
        <f t="shared" si="14"/>
        <v>40701.728000000003</v>
      </c>
      <c r="D101" s="9" t="str">
        <f t="shared" si="15"/>
        <v>vis</v>
      </c>
      <c r="E101" s="34">
        <f>VLOOKUP(C101,Active!C$21:E$970,3,FALSE)</f>
        <v>10757.996100903438</v>
      </c>
      <c r="F101" s="2" t="s">
        <v>76</v>
      </c>
      <c r="G101" s="9" t="str">
        <f t="shared" si="16"/>
        <v>40701.728</v>
      </c>
      <c r="H101" s="4">
        <f t="shared" si="17"/>
        <v>-8883</v>
      </c>
      <c r="I101" s="35" t="s">
        <v>348</v>
      </c>
      <c r="J101" s="36" t="s">
        <v>349</v>
      </c>
      <c r="K101" s="35">
        <v>-8883</v>
      </c>
      <c r="L101" s="35" t="s">
        <v>337</v>
      </c>
      <c r="M101" s="36" t="s">
        <v>274</v>
      </c>
      <c r="N101" s="36"/>
      <c r="O101" s="37" t="s">
        <v>350</v>
      </c>
      <c r="P101" s="37" t="s">
        <v>343</v>
      </c>
    </row>
    <row r="102" spans="1:16" ht="12.75" customHeight="1" thickBot="1" x14ac:dyDescent="0.25">
      <c r="A102" s="4" t="str">
        <f t="shared" si="12"/>
        <v> ORI 119 </v>
      </c>
      <c r="B102" s="2" t="str">
        <f t="shared" si="13"/>
        <v>I</v>
      </c>
      <c r="C102" s="4">
        <f t="shared" si="14"/>
        <v>40745.557999999997</v>
      </c>
      <c r="D102" s="9" t="str">
        <f t="shared" si="15"/>
        <v>vis</v>
      </c>
      <c r="E102" s="34">
        <f>VLOOKUP(C102,Active!C$21:E$970,3,FALSE)</f>
        <v>10790.992336373994</v>
      </c>
      <c r="F102" s="2" t="s">
        <v>76</v>
      </c>
      <c r="G102" s="9" t="str">
        <f t="shared" si="16"/>
        <v>40745.558</v>
      </c>
      <c r="H102" s="4">
        <f t="shared" si="17"/>
        <v>-8850</v>
      </c>
      <c r="I102" s="35" t="s">
        <v>351</v>
      </c>
      <c r="J102" s="36" t="s">
        <v>352</v>
      </c>
      <c r="K102" s="35">
        <v>-8850</v>
      </c>
      <c r="L102" s="35" t="s">
        <v>353</v>
      </c>
      <c r="M102" s="36" t="s">
        <v>274</v>
      </c>
      <c r="N102" s="36"/>
      <c r="O102" s="37" t="s">
        <v>346</v>
      </c>
      <c r="P102" s="37" t="s">
        <v>347</v>
      </c>
    </row>
    <row r="103" spans="1:16" ht="12.75" customHeight="1" thickBot="1" x14ac:dyDescent="0.25">
      <c r="A103" s="4" t="str">
        <f t="shared" si="12"/>
        <v> ORI 125 </v>
      </c>
      <c r="B103" s="2" t="str">
        <f t="shared" si="13"/>
        <v>I</v>
      </c>
      <c r="C103" s="4">
        <f t="shared" si="14"/>
        <v>41048.43</v>
      </c>
      <c r="D103" s="9" t="str">
        <f t="shared" si="15"/>
        <v>vis</v>
      </c>
      <c r="E103" s="34">
        <f>VLOOKUP(C103,Active!C$21:E$970,3,FALSE)</f>
        <v>11019.001367390196</v>
      </c>
      <c r="F103" s="2" t="s">
        <v>76</v>
      </c>
      <c r="G103" s="9" t="str">
        <f t="shared" si="16"/>
        <v>41048.430</v>
      </c>
      <c r="H103" s="4">
        <f t="shared" si="17"/>
        <v>-8622</v>
      </c>
      <c r="I103" s="35" t="s">
        <v>354</v>
      </c>
      <c r="J103" s="36" t="s">
        <v>355</v>
      </c>
      <c r="K103" s="35">
        <v>-8622</v>
      </c>
      <c r="L103" s="35" t="s">
        <v>356</v>
      </c>
      <c r="M103" s="36" t="s">
        <v>274</v>
      </c>
      <c r="N103" s="36"/>
      <c r="O103" s="37" t="s">
        <v>298</v>
      </c>
      <c r="P103" s="37" t="s">
        <v>357</v>
      </c>
    </row>
    <row r="104" spans="1:16" ht="12.75" customHeight="1" thickBot="1" x14ac:dyDescent="0.25">
      <c r="A104" s="4" t="str">
        <f t="shared" si="12"/>
        <v> AVSJ 5.32 </v>
      </c>
      <c r="B104" s="2" t="str">
        <f t="shared" si="13"/>
        <v>I</v>
      </c>
      <c r="C104" s="4">
        <f t="shared" si="14"/>
        <v>41049.754000000001</v>
      </c>
      <c r="D104" s="9" t="str">
        <f t="shared" si="15"/>
        <v>vis</v>
      </c>
      <c r="E104" s="34">
        <f>VLOOKUP(C104,Active!C$21:E$970,3,FALSE)</f>
        <v>11019.998105144314</v>
      </c>
      <c r="F104" s="2" t="s">
        <v>76</v>
      </c>
      <c r="G104" s="9" t="str">
        <f t="shared" si="16"/>
        <v>41049.754</v>
      </c>
      <c r="H104" s="4">
        <f t="shared" si="17"/>
        <v>-8621</v>
      </c>
      <c r="I104" s="35" t="s">
        <v>358</v>
      </c>
      <c r="J104" s="36" t="s">
        <v>359</v>
      </c>
      <c r="K104" s="35">
        <v>-8621</v>
      </c>
      <c r="L104" s="35" t="s">
        <v>360</v>
      </c>
      <c r="M104" s="36" t="s">
        <v>274</v>
      </c>
      <c r="N104" s="36"/>
      <c r="O104" s="37" t="s">
        <v>361</v>
      </c>
      <c r="P104" s="37" t="s">
        <v>362</v>
      </c>
    </row>
    <row r="105" spans="1:16" ht="12.75" customHeight="1" thickBot="1" x14ac:dyDescent="0.25">
      <c r="A105" s="4" t="str">
        <f t="shared" si="12"/>
        <v> AVSJ 5.32 </v>
      </c>
      <c r="B105" s="2" t="str">
        <f t="shared" si="13"/>
        <v>I</v>
      </c>
      <c r="C105" s="4">
        <f t="shared" si="14"/>
        <v>41053.762000000002</v>
      </c>
      <c r="D105" s="9" t="str">
        <f t="shared" si="15"/>
        <v>vis</v>
      </c>
      <c r="E105" s="34">
        <f>VLOOKUP(C105,Active!C$21:E$970,3,FALSE)</f>
        <v>11023.015420037447</v>
      </c>
      <c r="F105" s="2" t="s">
        <v>76</v>
      </c>
      <c r="G105" s="9" t="str">
        <f t="shared" si="16"/>
        <v>41053.762</v>
      </c>
      <c r="H105" s="4">
        <f t="shared" si="17"/>
        <v>-8618</v>
      </c>
      <c r="I105" s="35" t="s">
        <v>363</v>
      </c>
      <c r="J105" s="36" t="s">
        <v>364</v>
      </c>
      <c r="K105" s="35">
        <v>-8618</v>
      </c>
      <c r="L105" s="35" t="s">
        <v>365</v>
      </c>
      <c r="M105" s="36" t="s">
        <v>274</v>
      </c>
      <c r="N105" s="36"/>
      <c r="O105" s="37" t="s">
        <v>361</v>
      </c>
      <c r="P105" s="37" t="s">
        <v>362</v>
      </c>
    </row>
    <row r="106" spans="1:16" ht="12.75" customHeight="1" thickBot="1" x14ac:dyDescent="0.25">
      <c r="A106" s="4" t="str">
        <f t="shared" si="12"/>
        <v> AVSJ 5.32 </v>
      </c>
      <c r="B106" s="2" t="str">
        <f t="shared" si="13"/>
        <v>I</v>
      </c>
      <c r="C106" s="4">
        <f t="shared" si="14"/>
        <v>41364.574999999997</v>
      </c>
      <c r="D106" s="9" t="str">
        <f t="shared" si="15"/>
        <v>vis</v>
      </c>
      <c r="E106" s="34">
        <f>VLOOKUP(C106,Active!C$21:E$970,3,FALSE)</f>
        <v>11257.002619109122</v>
      </c>
      <c r="F106" s="2" t="s">
        <v>76</v>
      </c>
      <c r="G106" s="9" t="str">
        <f t="shared" si="16"/>
        <v>41364.575</v>
      </c>
      <c r="H106" s="4">
        <f t="shared" si="17"/>
        <v>-8384</v>
      </c>
      <c r="I106" s="35" t="s">
        <v>366</v>
      </c>
      <c r="J106" s="36" t="s">
        <v>367</v>
      </c>
      <c r="K106" s="35">
        <v>-8384</v>
      </c>
      <c r="L106" s="35" t="s">
        <v>368</v>
      </c>
      <c r="M106" s="36" t="s">
        <v>274</v>
      </c>
      <c r="N106" s="36"/>
      <c r="O106" s="37" t="s">
        <v>328</v>
      </c>
      <c r="P106" s="37" t="s">
        <v>362</v>
      </c>
    </row>
    <row r="107" spans="1:16" ht="12.75" customHeight="1" thickBot="1" x14ac:dyDescent="0.25">
      <c r="A107" s="4" t="str">
        <f t="shared" ref="A107:A138" si="18">P107</f>
        <v> BBS 2 </v>
      </c>
      <c r="B107" s="2" t="str">
        <f t="shared" ref="B107:B138" si="19">IF(H107=INT(H107),"I","II")</f>
        <v>I</v>
      </c>
      <c r="C107" s="4">
        <f t="shared" ref="C107:C138" si="20">1*G107</f>
        <v>41396.455999999998</v>
      </c>
      <c r="D107" s="9" t="str">
        <f t="shared" ref="D107:D138" si="21">VLOOKUP(F107,I$1:J$5,2,FALSE)</f>
        <v>vis</v>
      </c>
      <c r="E107" s="34">
        <f>VLOOKUP(C107,Active!C$21:E$970,3,FALSE)</f>
        <v>11281.003371631072</v>
      </c>
      <c r="F107" s="2" t="s">
        <v>76</v>
      </c>
      <c r="G107" s="9" t="str">
        <f t="shared" ref="G107:G138" si="22">MID(I107,3,LEN(I107)-3)</f>
        <v>41396.456</v>
      </c>
      <c r="H107" s="4">
        <f t="shared" ref="H107:H138" si="23">1*K107</f>
        <v>-8360</v>
      </c>
      <c r="I107" s="35" t="s">
        <v>369</v>
      </c>
      <c r="J107" s="36" t="s">
        <v>370</v>
      </c>
      <c r="K107" s="35">
        <v>-8360</v>
      </c>
      <c r="L107" s="35" t="s">
        <v>371</v>
      </c>
      <c r="M107" s="36" t="s">
        <v>274</v>
      </c>
      <c r="N107" s="36"/>
      <c r="O107" s="37" t="s">
        <v>298</v>
      </c>
      <c r="P107" s="37" t="s">
        <v>372</v>
      </c>
    </row>
    <row r="108" spans="1:16" ht="12.75" customHeight="1" thickBot="1" x14ac:dyDescent="0.25">
      <c r="A108" s="4" t="str">
        <f t="shared" si="18"/>
        <v> AVSJ 5.32 </v>
      </c>
      <c r="B108" s="2" t="str">
        <f t="shared" si="19"/>
        <v>I</v>
      </c>
      <c r="C108" s="4">
        <f t="shared" si="20"/>
        <v>41433.644999999997</v>
      </c>
      <c r="D108" s="9" t="str">
        <f t="shared" si="21"/>
        <v>vis</v>
      </c>
      <c r="E108" s="34">
        <f>VLOOKUP(C108,Active!C$21:E$970,3,FALSE)</f>
        <v>11309.000109046419</v>
      </c>
      <c r="F108" s="2" t="s">
        <v>76</v>
      </c>
      <c r="G108" s="9" t="str">
        <f t="shared" si="22"/>
        <v>41433.645</v>
      </c>
      <c r="H108" s="4">
        <f t="shared" si="23"/>
        <v>-8332</v>
      </c>
      <c r="I108" s="35" t="s">
        <v>373</v>
      </c>
      <c r="J108" s="36" t="s">
        <v>374</v>
      </c>
      <c r="K108" s="35">
        <v>-8332</v>
      </c>
      <c r="L108" s="35" t="s">
        <v>356</v>
      </c>
      <c r="M108" s="36" t="s">
        <v>274</v>
      </c>
      <c r="N108" s="36"/>
      <c r="O108" s="37" t="s">
        <v>328</v>
      </c>
      <c r="P108" s="37" t="s">
        <v>362</v>
      </c>
    </row>
    <row r="109" spans="1:16" ht="12.75" customHeight="1" thickBot="1" x14ac:dyDescent="0.25">
      <c r="A109" s="4" t="str">
        <f t="shared" si="18"/>
        <v> BBS 5 </v>
      </c>
      <c r="B109" s="2" t="str">
        <f t="shared" si="19"/>
        <v>I</v>
      </c>
      <c r="C109" s="4">
        <f t="shared" si="20"/>
        <v>41582.417999999998</v>
      </c>
      <c r="D109" s="9" t="str">
        <f t="shared" si="21"/>
        <v>vis</v>
      </c>
      <c r="E109" s="34">
        <f>VLOOKUP(C109,Active!C$21:E$970,3,FALSE)</f>
        <v>11420.999856700124</v>
      </c>
      <c r="F109" s="2" t="s">
        <v>76</v>
      </c>
      <c r="G109" s="9" t="str">
        <f t="shared" si="22"/>
        <v>41582.418</v>
      </c>
      <c r="H109" s="4">
        <f t="shared" si="23"/>
        <v>-8220</v>
      </c>
      <c r="I109" s="35" t="s">
        <v>375</v>
      </c>
      <c r="J109" s="36" t="s">
        <v>376</v>
      </c>
      <c r="K109" s="35">
        <v>-8220</v>
      </c>
      <c r="L109" s="35" t="s">
        <v>377</v>
      </c>
      <c r="M109" s="36" t="s">
        <v>274</v>
      </c>
      <c r="N109" s="36"/>
      <c r="O109" s="37" t="s">
        <v>346</v>
      </c>
      <c r="P109" s="37" t="s">
        <v>378</v>
      </c>
    </row>
    <row r="110" spans="1:16" ht="12.75" customHeight="1" thickBot="1" x14ac:dyDescent="0.25">
      <c r="A110" s="4" t="str">
        <f t="shared" si="18"/>
        <v>BAVM 28 </v>
      </c>
      <c r="B110" s="2" t="str">
        <f t="shared" si="19"/>
        <v>I</v>
      </c>
      <c r="C110" s="4">
        <f t="shared" si="20"/>
        <v>41764.402999999998</v>
      </c>
      <c r="D110" s="9" t="str">
        <f t="shared" si="21"/>
        <v>vis</v>
      </c>
      <c r="E110" s="34">
        <f>VLOOKUP(C110,Active!C$21:E$970,3,FALSE)</f>
        <v>11558.002364391436</v>
      </c>
      <c r="F110" s="2" t="s">
        <v>76</v>
      </c>
      <c r="G110" s="9" t="str">
        <f t="shared" si="22"/>
        <v>41764.403</v>
      </c>
      <c r="H110" s="4">
        <f t="shared" si="23"/>
        <v>-8083</v>
      </c>
      <c r="I110" s="35" t="s">
        <v>379</v>
      </c>
      <c r="J110" s="36" t="s">
        <v>380</v>
      </c>
      <c r="K110" s="35">
        <v>-8083</v>
      </c>
      <c r="L110" s="35" t="s">
        <v>381</v>
      </c>
      <c r="M110" s="36" t="s">
        <v>274</v>
      </c>
      <c r="N110" s="36"/>
      <c r="O110" s="37" t="s">
        <v>280</v>
      </c>
      <c r="P110" s="38" t="s">
        <v>382</v>
      </c>
    </row>
    <row r="111" spans="1:16" ht="12.75" customHeight="1" thickBot="1" x14ac:dyDescent="0.25">
      <c r="A111" s="4" t="str">
        <f t="shared" si="18"/>
        <v>BAVM 28 </v>
      </c>
      <c r="B111" s="2" t="str">
        <f t="shared" si="19"/>
        <v>I</v>
      </c>
      <c r="C111" s="4">
        <f t="shared" si="20"/>
        <v>41776.356</v>
      </c>
      <c r="D111" s="9" t="str">
        <f t="shared" si="21"/>
        <v>vis</v>
      </c>
      <c r="E111" s="34">
        <f>VLOOKUP(C111,Active!C$21:E$970,3,FALSE)</f>
        <v>11567.000858632358</v>
      </c>
      <c r="F111" s="2" t="s">
        <v>76</v>
      </c>
      <c r="G111" s="9" t="str">
        <f t="shared" si="22"/>
        <v>41776.356</v>
      </c>
      <c r="H111" s="4">
        <f t="shared" si="23"/>
        <v>-8074</v>
      </c>
      <c r="I111" s="35" t="s">
        <v>383</v>
      </c>
      <c r="J111" s="36" t="s">
        <v>384</v>
      </c>
      <c r="K111" s="35">
        <v>-8074</v>
      </c>
      <c r="L111" s="35" t="s">
        <v>368</v>
      </c>
      <c r="M111" s="36" t="s">
        <v>274</v>
      </c>
      <c r="N111" s="36"/>
      <c r="O111" s="37" t="s">
        <v>280</v>
      </c>
      <c r="P111" s="38" t="s">
        <v>382</v>
      </c>
    </row>
    <row r="112" spans="1:16" ht="12.75" customHeight="1" thickBot="1" x14ac:dyDescent="0.25">
      <c r="A112" s="4" t="str">
        <f t="shared" si="18"/>
        <v> BBS 10 </v>
      </c>
      <c r="B112" s="2" t="str">
        <f t="shared" si="19"/>
        <v>I</v>
      </c>
      <c r="C112" s="4">
        <f t="shared" si="20"/>
        <v>41853.394</v>
      </c>
      <c r="D112" s="9" t="str">
        <f t="shared" si="21"/>
        <v>vis</v>
      </c>
      <c r="E112" s="34">
        <f>VLOOKUP(C112,Active!C$21:E$970,3,FALSE)</f>
        <v>11624.996842848219</v>
      </c>
      <c r="F112" s="2" t="s">
        <v>76</v>
      </c>
      <c r="G112" s="9" t="str">
        <f t="shared" si="22"/>
        <v>41853.394</v>
      </c>
      <c r="H112" s="4">
        <f t="shared" si="23"/>
        <v>-8016</v>
      </c>
      <c r="I112" s="35" t="s">
        <v>385</v>
      </c>
      <c r="J112" s="36" t="s">
        <v>386</v>
      </c>
      <c r="K112" s="35">
        <v>-8016</v>
      </c>
      <c r="L112" s="35" t="s">
        <v>387</v>
      </c>
      <c r="M112" s="36" t="s">
        <v>274</v>
      </c>
      <c r="N112" s="36"/>
      <c r="O112" s="37" t="s">
        <v>346</v>
      </c>
      <c r="P112" s="37" t="s">
        <v>388</v>
      </c>
    </row>
    <row r="113" spans="1:16" ht="12.75" customHeight="1" thickBot="1" x14ac:dyDescent="0.25">
      <c r="A113" s="4" t="str">
        <f t="shared" si="18"/>
        <v> AVSJ 5.85 </v>
      </c>
      <c r="B113" s="2" t="str">
        <f t="shared" si="19"/>
        <v>I</v>
      </c>
      <c r="C113" s="4">
        <f t="shared" si="20"/>
        <v>42016.777999999998</v>
      </c>
      <c r="D113" s="9" t="str">
        <f t="shared" si="21"/>
        <v>vis</v>
      </c>
      <c r="E113" s="34">
        <f>VLOOKUP(C113,Active!C$21:E$970,3,FALSE)</f>
        <v>11747.996088481854</v>
      </c>
      <c r="F113" s="2" t="s">
        <v>76</v>
      </c>
      <c r="G113" s="9" t="str">
        <f t="shared" si="22"/>
        <v>42016.778</v>
      </c>
      <c r="H113" s="4">
        <f t="shared" si="23"/>
        <v>-7893</v>
      </c>
      <c r="I113" s="35" t="s">
        <v>389</v>
      </c>
      <c r="J113" s="36" t="s">
        <v>390</v>
      </c>
      <c r="K113" s="35">
        <v>-7893</v>
      </c>
      <c r="L113" s="35" t="s">
        <v>387</v>
      </c>
      <c r="M113" s="36" t="s">
        <v>274</v>
      </c>
      <c r="N113" s="36"/>
      <c r="O113" s="37" t="s">
        <v>391</v>
      </c>
      <c r="P113" s="37" t="s">
        <v>392</v>
      </c>
    </row>
    <row r="114" spans="1:16" ht="12.75" customHeight="1" thickBot="1" x14ac:dyDescent="0.25">
      <c r="A114" s="4" t="str">
        <f t="shared" si="18"/>
        <v>BAVM 28 </v>
      </c>
      <c r="B114" s="2" t="str">
        <f t="shared" si="19"/>
        <v>I</v>
      </c>
      <c r="C114" s="4">
        <f t="shared" si="20"/>
        <v>42047.34</v>
      </c>
      <c r="D114" s="9" t="str">
        <f t="shared" si="21"/>
        <v>vis</v>
      </c>
      <c r="E114" s="34">
        <f>VLOOKUP(C114,Active!C$21:E$970,3,FALSE)</f>
        <v>11771.003867365067</v>
      </c>
      <c r="F114" s="2" t="s">
        <v>76</v>
      </c>
      <c r="G114" s="9" t="str">
        <f t="shared" si="22"/>
        <v>42047.340</v>
      </c>
      <c r="H114" s="4">
        <f t="shared" si="23"/>
        <v>-7870</v>
      </c>
      <c r="I114" s="35" t="s">
        <v>393</v>
      </c>
      <c r="J114" s="36" t="s">
        <v>394</v>
      </c>
      <c r="K114" s="35">
        <v>-7870</v>
      </c>
      <c r="L114" s="35" t="s">
        <v>395</v>
      </c>
      <c r="M114" s="36" t="s">
        <v>274</v>
      </c>
      <c r="N114" s="36"/>
      <c r="O114" s="37" t="s">
        <v>280</v>
      </c>
      <c r="P114" s="38" t="s">
        <v>382</v>
      </c>
    </row>
    <row r="115" spans="1:16" ht="12.75" customHeight="1" thickBot="1" x14ac:dyDescent="0.25">
      <c r="A115" s="4" t="str">
        <f t="shared" si="18"/>
        <v> BBS 14 </v>
      </c>
      <c r="B115" s="2" t="str">
        <f t="shared" si="19"/>
        <v>I</v>
      </c>
      <c r="C115" s="4">
        <f t="shared" si="20"/>
        <v>42132.34</v>
      </c>
      <c r="D115" s="9" t="str">
        <f t="shared" si="21"/>
        <v>vis</v>
      </c>
      <c r="E115" s="34">
        <f>VLOOKUP(C115,Active!C$21:E$970,3,FALSE)</f>
        <v>11834.993828921028</v>
      </c>
      <c r="F115" s="2" t="s">
        <v>76</v>
      </c>
      <c r="G115" s="9" t="str">
        <f t="shared" si="22"/>
        <v>42132.340</v>
      </c>
      <c r="H115" s="4">
        <f t="shared" si="23"/>
        <v>-7806</v>
      </c>
      <c r="I115" s="35" t="s">
        <v>396</v>
      </c>
      <c r="J115" s="36" t="s">
        <v>397</v>
      </c>
      <c r="K115" s="35">
        <v>-7806</v>
      </c>
      <c r="L115" s="35" t="s">
        <v>262</v>
      </c>
      <c r="M115" s="36" t="s">
        <v>274</v>
      </c>
      <c r="N115" s="36"/>
      <c r="O115" s="37" t="s">
        <v>346</v>
      </c>
      <c r="P115" s="37" t="s">
        <v>398</v>
      </c>
    </row>
    <row r="116" spans="1:16" ht="12.75" customHeight="1" thickBot="1" x14ac:dyDescent="0.25">
      <c r="A116" s="4" t="str">
        <f t="shared" si="18"/>
        <v> AVSJ 6.26 </v>
      </c>
      <c r="B116" s="2" t="str">
        <f t="shared" si="19"/>
        <v>I</v>
      </c>
      <c r="C116" s="4">
        <f t="shared" si="20"/>
        <v>42327.584000000003</v>
      </c>
      <c r="D116" s="9" t="str">
        <f t="shared" si="21"/>
        <v>vis</v>
      </c>
      <c r="E116" s="34">
        <f>VLOOKUP(C116,Active!C$21:E$970,3,FALSE)</f>
        <v>11981.978017791995</v>
      </c>
      <c r="F116" s="2" t="s">
        <v>76</v>
      </c>
      <c r="G116" s="9" t="str">
        <f t="shared" si="22"/>
        <v>42327.584</v>
      </c>
      <c r="H116" s="4">
        <f t="shared" si="23"/>
        <v>-7659</v>
      </c>
      <c r="I116" s="35" t="s">
        <v>399</v>
      </c>
      <c r="J116" s="36" t="s">
        <v>400</v>
      </c>
      <c r="K116" s="35">
        <v>-7659</v>
      </c>
      <c r="L116" s="35" t="s">
        <v>401</v>
      </c>
      <c r="M116" s="36" t="s">
        <v>274</v>
      </c>
      <c r="N116" s="36"/>
      <c r="O116" s="37" t="s">
        <v>402</v>
      </c>
      <c r="P116" s="37" t="s">
        <v>403</v>
      </c>
    </row>
    <row r="117" spans="1:16" ht="12.75" customHeight="1" thickBot="1" x14ac:dyDescent="0.25">
      <c r="A117" s="4" t="str">
        <f t="shared" si="18"/>
        <v> AVSJ 6.26 </v>
      </c>
      <c r="B117" s="2" t="str">
        <f t="shared" si="19"/>
        <v>I</v>
      </c>
      <c r="C117" s="4">
        <f t="shared" si="20"/>
        <v>42376.760999999999</v>
      </c>
      <c r="D117" s="9" t="str">
        <f t="shared" si="21"/>
        <v>vis</v>
      </c>
      <c r="E117" s="34">
        <f>VLOOKUP(C117,Active!C$21:E$970,3,FALSE)</f>
        <v>12018.999598255963</v>
      </c>
      <c r="F117" s="2" t="s">
        <v>76</v>
      </c>
      <c r="G117" s="9" t="str">
        <f t="shared" si="22"/>
        <v>42376.761</v>
      </c>
      <c r="H117" s="4">
        <f t="shared" si="23"/>
        <v>-7622</v>
      </c>
      <c r="I117" s="35" t="s">
        <v>404</v>
      </c>
      <c r="J117" s="36" t="s">
        <v>405</v>
      </c>
      <c r="K117" s="35">
        <v>-7622</v>
      </c>
      <c r="L117" s="35" t="s">
        <v>381</v>
      </c>
      <c r="M117" s="36" t="s">
        <v>274</v>
      </c>
      <c r="N117" s="36"/>
      <c r="O117" s="37" t="s">
        <v>406</v>
      </c>
      <c r="P117" s="37" t="s">
        <v>403</v>
      </c>
    </row>
    <row r="118" spans="1:16" ht="12.75" customHeight="1" thickBot="1" x14ac:dyDescent="0.25">
      <c r="A118" s="4" t="str">
        <f t="shared" si="18"/>
        <v> AVSJ 6.26 </v>
      </c>
      <c r="B118" s="2" t="str">
        <f t="shared" si="19"/>
        <v>I</v>
      </c>
      <c r="C118" s="4">
        <f t="shared" si="20"/>
        <v>42376.762000000002</v>
      </c>
      <c r="D118" s="9" t="str">
        <f t="shared" si="21"/>
        <v>vis</v>
      </c>
      <c r="E118" s="34">
        <f>VLOOKUP(C118,Active!C$21:E$970,3,FALSE)</f>
        <v>12019.000351079043</v>
      </c>
      <c r="F118" s="2" t="s">
        <v>76</v>
      </c>
      <c r="G118" s="9" t="str">
        <f t="shared" si="22"/>
        <v>42376.762</v>
      </c>
      <c r="H118" s="4">
        <f t="shared" si="23"/>
        <v>-7622</v>
      </c>
      <c r="I118" s="35" t="s">
        <v>407</v>
      </c>
      <c r="J118" s="36" t="s">
        <v>408</v>
      </c>
      <c r="K118" s="35">
        <v>-7622</v>
      </c>
      <c r="L118" s="35" t="s">
        <v>409</v>
      </c>
      <c r="M118" s="36" t="s">
        <v>274</v>
      </c>
      <c r="N118" s="36"/>
      <c r="O118" s="37" t="s">
        <v>410</v>
      </c>
      <c r="P118" s="37" t="s">
        <v>403</v>
      </c>
    </row>
    <row r="119" spans="1:16" ht="12.75" customHeight="1" thickBot="1" x14ac:dyDescent="0.25">
      <c r="A119" s="4" t="str">
        <f t="shared" si="18"/>
        <v> BBS 19 </v>
      </c>
      <c r="B119" s="2" t="str">
        <f t="shared" si="19"/>
        <v>I</v>
      </c>
      <c r="C119" s="4">
        <f t="shared" si="20"/>
        <v>42403.324000000001</v>
      </c>
      <c r="D119" s="9" t="str">
        <f t="shared" si="21"/>
        <v>vis</v>
      </c>
      <c r="E119" s="34">
        <f>VLOOKUP(C119,Active!C$21:E$970,3,FALSE)</f>
        <v>12038.99683765374</v>
      </c>
      <c r="F119" s="2" t="s">
        <v>76</v>
      </c>
      <c r="G119" s="9" t="str">
        <f t="shared" si="22"/>
        <v>42403.324</v>
      </c>
      <c r="H119" s="4">
        <f t="shared" si="23"/>
        <v>-7602</v>
      </c>
      <c r="I119" s="35" t="s">
        <v>411</v>
      </c>
      <c r="J119" s="36" t="s">
        <v>412</v>
      </c>
      <c r="K119" s="35">
        <v>-7602</v>
      </c>
      <c r="L119" s="35" t="s">
        <v>377</v>
      </c>
      <c r="M119" s="36" t="s">
        <v>274</v>
      </c>
      <c r="N119" s="36"/>
      <c r="O119" s="37" t="s">
        <v>346</v>
      </c>
      <c r="P119" s="37" t="s">
        <v>413</v>
      </c>
    </row>
    <row r="120" spans="1:16" ht="12.75" customHeight="1" thickBot="1" x14ac:dyDescent="0.25">
      <c r="A120" s="4" t="str">
        <f t="shared" si="18"/>
        <v> BBS 19 </v>
      </c>
      <c r="B120" s="2" t="str">
        <f t="shared" si="19"/>
        <v>I</v>
      </c>
      <c r="C120" s="4">
        <f t="shared" si="20"/>
        <v>42408.641000000003</v>
      </c>
      <c r="D120" s="9" t="str">
        <f t="shared" si="21"/>
        <v>vis</v>
      </c>
      <c r="E120" s="34">
        <f>VLOOKUP(C120,Active!C$21:E$970,3,FALSE)</f>
        <v>12042.999597954837</v>
      </c>
      <c r="F120" s="2" t="s">
        <v>76</v>
      </c>
      <c r="G120" s="9" t="str">
        <f t="shared" si="22"/>
        <v>42408.641</v>
      </c>
      <c r="H120" s="4">
        <f t="shared" si="23"/>
        <v>-7598</v>
      </c>
      <c r="I120" s="35" t="s">
        <v>414</v>
      </c>
      <c r="J120" s="36" t="s">
        <v>415</v>
      </c>
      <c r="K120" s="35">
        <v>-7598</v>
      </c>
      <c r="L120" s="35" t="s">
        <v>381</v>
      </c>
      <c r="M120" s="36" t="s">
        <v>274</v>
      </c>
      <c r="N120" s="36"/>
      <c r="O120" s="37" t="s">
        <v>416</v>
      </c>
      <c r="P120" s="37" t="s">
        <v>413</v>
      </c>
    </row>
    <row r="121" spans="1:16" ht="12.75" customHeight="1" thickBot="1" x14ac:dyDescent="0.25">
      <c r="A121" s="4" t="str">
        <f t="shared" si="18"/>
        <v> AVSJ 7.11 </v>
      </c>
      <c r="B121" s="2" t="str">
        <f t="shared" si="19"/>
        <v>I</v>
      </c>
      <c r="C121" s="4">
        <f t="shared" si="20"/>
        <v>42424.582000000002</v>
      </c>
      <c r="D121" s="9" t="str">
        <f t="shared" si="21"/>
        <v>vis</v>
      </c>
      <c r="E121" s="34">
        <f>VLOOKUP(C121,Active!C$21:E$970,3,FALSE)</f>
        <v>12055.000350627348</v>
      </c>
      <c r="F121" s="2" t="s">
        <v>76</v>
      </c>
      <c r="G121" s="9" t="str">
        <f t="shared" si="22"/>
        <v>42424.582</v>
      </c>
      <c r="H121" s="4">
        <f t="shared" si="23"/>
        <v>-7586</v>
      </c>
      <c r="I121" s="35" t="s">
        <v>417</v>
      </c>
      <c r="J121" s="36" t="s">
        <v>418</v>
      </c>
      <c r="K121" s="35">
        <v>-7586</v>
      </c>
      <c r="L121" s="35" t="s">
        <v>409</v>
      </c>
      <c r="M121" s="36" t="s">
        <v>274</v>
      </c>
      <c r="N121" s="36"/>
      <c r="O121" s="37" t="s">
        <v>419</v>
      </c>
      <c r="P121" s="37" t="s">
        <v>420</v>
      </c>
    </row>
    <row r="122" spans="1:16" ht="12.75" customHeight="1" thickBot="1" x14ac:dyDescent="0.25">
      <c r="A122" s="4" t="str">
        <f t="shared" si="18"/>
        <v> AVSJ 7.11 </v>
      </c>
      <c r="B122" s="2" t="str">
        <f t="shared" si="19"/>
        <v>I</v>
      </c>
      <c r="C122" s="4">
        <f t="shared" si="20"/>
        <v>42429.89</v>
      </c>
      <c r="D122" s="9" t="str">
        <f t="shared" si="21"/>
        <v>vis</v>
      </c>
      <c r="E122" s="34">
        <f>VLOOKUP(C122,Active!C$21:E$970,3,FALSE)</f>
        <v>12058.996335520747</v>
      </c>
      <c r="F122" s="2" t="s">
        <v>76</v>
      </c>
      <c r="G122" s="9" t="str">
        <f t="shared" si="22"/>
        <v>42429.890</v>
      </c>
      <c r="H122" s="4">
        <f t="shared" si="23"/>
        <v>-7582</v>
      </c>
      <c r="I122" s="35" t="s">
        <v>421</v>
      </c>
      <c r="J122" s="36" t="s">
        <v>422</v>
      </c>
      <c r="K122" s="35">
        <v>-7582</v>
      </c>
      <c r="L122" s="35" t="s">
        <v>377</v>
      </c>
      <c r="M122" s="36" t="s">
        <v>274</v>
      </c>
      <c r="N122" s="36"/>
      <c r="O122" s="37" t="s">
        <v>410</v>
      </c>
      <c r="P122" s="37" t="s">
        <v>420</v>
      </c>
    </row>
    <row r="123" spans="1:16" ht="12.75" customHeight="1" thickBot="1" x14ac:dyDescent="0.25">
      <c r="A123" s="4" t="str">
        <f t="shared" si="18"/>
        <v> AVSJ 7.11 </v>
      </c>
      <c r="B123" s="2" t="str">
        <f t="shared" si="19"/>
        <v>I</v>
      </c>
      <c r="C123" s="4">
        <f t="shared" si="20"/>
        <v>42429.892</v>
      </c>
      <c r="D123" s="9" t="str">
        <f t="shared" si="21"/>
        <v>vis</v>
      </c>
      <c r="E123" s="34">
        <f>VLOOKUP(C123,Active!C$21:E$970,3,FALSE)</f>
        <v>12058.997841166902</v>
      </c>
      <c r="F123" s="2" t="s">
        <v>76</v>
      </c>
      <c r="G123" s="9" t="str">
        <f t="shared" si="22"/>
        <v>42429.892</v>
      </c>
      <c r="H123" s="4">
        <f t="shared" si="23"/>
        <v>-7582</v>
      </c>
      <c r="I123" s="35" t="s">
        <v>423</v>
      </c>
      <c r="J123" s="36" t="s">
        <v>424</v>
      </c>
      <c r="K123" s="35">
        <v>-7582</v>
      </c>
      <c r="L123" s="35" t="s">
        <v>368</v>
      </c>
      <c r="M123" s="36" t="s">
        <v>274</v>
      </c>
      <c r="N123" s="36"/>
      <c r="O123" s="37" t="s">
        <v>406</v>
      </c>
      <c r="P123" s="37" t="s">
        <v>420</v>
      </c>
    </row>
    <row r="124" spans="1:16" ht="12.75" customHeight="1" thickBot="1" x14ac:dyDescent="0.25">
      <c r="A124" s="4" t="str">
        <f t="shared" si="18"/>
        <v> BBS 21 </v>
      </c>
      <c r="B124" s="2" t="str">
        <f t="shared" si="19"/>
        <v>I</v>
      </c>
      <c r="C124" s="4">
        <f t="shared" si="20"/>
        <v>42460.444000000003</v>
      </c>
      <c r="D124" s="9" t="str">
        <f t="shared" si="21"/>
        <v>vis</v>
      </c>
      <c r="E124" s="34">
        <f>VLOOKUP(C124,Active!C$21:E$970,3,FALSE)</f>
        <v>12081.998091819347</v>
      </c>
      <c r="F124" s="2" t="s">
        <v>76</v>
      </c>
      <c r="G124" s="9" t="str">
        <f t="shared" si="22"/>
        <v>42460.444</v>
      </c>
      <c r="H124" s="4">
        <f t="shared" si="23"/>
        <v>-7559</v>
      </c>
      <c r="I124" s="35" t="s">
        <v>425</v>
      </c>
      <c r="J124" s="36" t="s">
        <v>426</v>
      </c>
      <c r="K124" s="35">
        <v>-7559</v>
      </c>
      <c r="L124" s="35" t="s">
        <v>368</v>
      </c>
      <c r="M124" s="36" t="s">
        <v>274</v>
      </c>
      <c r="N124" s="36"/>
      <c r="O124" s="37" t="s">
        <v>416</v>
      </c>
      <c r="P124" s="37" t="s">
        <v>427</v>
      </c>
    </row>
    <row r="125" spans="1:16" ht="12.75" customHeight="1" thickBot="1" x14ac:dyDescent="0.25">
      <c r="A125" s="4" t="str">
        <f t="shared" si="18"/>
        <v> BBS 21 </v>
      </c>
      <c r="B125" s="2" t="str">
        <f t="shared" si="19"/>
        <v>I</v>
      </c>
      <c r="C125" s="4">
        <f t="shared" si="20"/>
        <v>42460.45</v>
      </c>
      <c r="D125" s="9" t="str">
        <f t="shared" si="21"/>
        <v>vis</v>
      </c>
      <c r="E125" s="34">
        <f>VLOOKUP(C125,Active!C$21:E$970,3,FALSE)</f>
        <v>12082.002608757806</v>
      </c>
      <c r="F125" s="2" t="s">
        <v>76</v>
      </c>
      <c r="G125" s="9" t="str">
        <f t="shared" si="22"/>
        <v>42460.450</v>
      </c>
      <c r="H125" s="4">
        <f t="shared" si="23"/>
        <v>-7559</v>
      </c>
      <c r="I125" s="35" t="s">
        <v>428</v>
      </c>
      <c r="J125" s="36" t="s">
        <v>429</v>
      </c>
      <c r="K125" s="35">
        <v>-7559</v>
      </c>
      <c r="L125" s="35" t="s">
        <v>395</v>
      </c>
      <c r="M125" s="36" t="s">
        <v>274</v>
      </c>
      <c r="N125" s="36"/>
      <c r="O125" s="37" t="s">
        <v>346</v>
      </c>
      <c r="P125" s="37" t="s">
        <v>427</v>
      </c>
    </row>
    <row r="126" spans="1:16" ht="12.75" customHeight="1" thickBot="1" x14ac:dyDescent="0.25">
      <c r="A126" s="4" t="str">
        <f t="shared" si="18"/>
        <v> AVSJ 7.11 </v>
      </c>
      <c r="B126" s="2" t="str">
        <f t="shared" si="19"/>
        <v>I</v>
      </c>
      <c r="C126" s="4">
        <f t="shared" si="20"/>
        <v>42473.728000000003</v>
      </c>
      <c r="D126" s="9" t="str">
        <f t="shared" si="21"/>
        <v>vis</v>
      </c>
      <c r="E126" s="34">
        <f>VLOOKUP(C126,Active!C$21:E$970,3,FALSE)</f>
        <v>12091.998593575929</v>
      </c>
      <c r="F126" s="2" t="s">
        <v>76</v>
      </c>
      <c r="G126" s="9" t="str">
        <f t="shared" si="22"/>
        <v>42473.728</v>
      </c>
      <c r="H126" s="4">
        <f t="shared" si="23"/>
        <v>-7549</v>
      </c>
      <c r="I126" s="35" t="s">
        <v>430</v>
      </c>
      <c r="J126" s="36" t="s">
        <v>431</v>
      </c>
      <c r="K126" s="35">
        <v>-7549</v>
      </c>
      <c r="L126" s="35" t="s">
        <v>371</v>
      </c>
      <c r="M126" s="36" t="s">
        <v>274</v>
      </c>
      <c r="N126" s="36"/>
      <c r="O126" s="37" t="s">
        <v>406</v>
      </c>
      <c r="P126" s="37" t="s">
        <v>420</v>
      </c>
    </row>
    <row r="127" spans="1:16" ht="12.75" customHeight="1" thickBot="1" x14ac:dyDescent="0.25">
      <c r="A127" s="4" t="str">
        <f t="shared" si="18"/>
        <v> AVSJ 7.11 </v>
      </c>
      <c r="B127" s="2" t="str">
        <f t="shared" si="19"/>
        <v>I</v>
      </c>
      <c r="C127" s="4">
        <f t="shared" si="20"/>
        <v>42473.732000000004</v>
      </c>
      <c r="D127" s="9" t="str">
        <f t="shared" si="21"/>
        <v>vis</v>
      </c>
      <c r="E127" s="34">
        <f>VLOOKUP(C127,Active!C$21:E$970,3,FALSE)</f>
        <v>12092.001604868237</v>
      </c>
      <c r="F127" s="2" t="s">
        <v>76</v>
      </c>
      <c r="G127" s="9" t="str">
        <f t="shared" si="22"/>
        <v>42473.732</v>
      </c>
      <c r="H127" s="4">
        <f t="shared" si="23"/>
        <v>-7549</v>
      </c>
      <c r="I127" s="35" t="s">
        <v>432</v>
      </c>
      <c r="J127" s="36" t="s">
        <v>433</v>
      </c>
      <c r="K127" s="35">
        <v>-7549</v>
      </c>
      <c r="L127" s="35" t="s">
        <v>434</v>
      </c>
      <c r="M127" s="36" t="s">
        <v>274</v>
      </c>
      <c r="N127" s="36"/>
      <c r="O127" s="37" t="s">
        <v>410</v>
      </c>
      <c r="P127" s="37" t="s">
        <v>420</v>
      </c>
    </row>
    <row r="128" spans="1:16" ht="12.75" customHeight="1" thickBot="1" x14ac:dyDescent="0.25">
      <c r="A128" s="4" t="str">
        <f t="shared" si="18"/>
        <v> AVSJ 7.11 </v>
      </c>
      <c r="B128" s="2" t="str">
        <f t="shared" si="19"/>
        <v>I</v>
      </c>
      <c r="C128" s="4">
        <f t="shared" si="20"/>
        <v>42485.682999999997</v>
      </c>
      <c r="D128" s="9" t="str">
        <f t="shared" si="21"/>
        <v>vis</v>
      </c>
      <c r="E128" s="34">
        <f>VLOOKUP(C128,Active!C$21:E$970,3,FALSE)</f>
        <v>12100.998593463</v>
      </c>
      <c r="F128" s="2" t="s">
        <v>76</v>
      </c>
      <c r="G128" s="9" t="str">
        <f t="shared" si="22"/>
        <v>42485.683</v>
      </c>
      <c r="H128" s="4">
        <f t="shared" si="23"/>
        <v>-7540</v>
      </c>
      <c r="I128" s="35" t="s">
        <v>435</v>
      </c>
      <c r="J128" s="36" t="s">
        <v>436</v>
      </c>
      <c r="K128" s="35">
        <v>-7540</v>
      </c>
      <c r="L128" s="35" t="s">
        <v>371</v>
      </c>
      <c r="M128" s="36" t="s">
        <v>274</v>
      </c>
      <c r="N128" s="36"/>
      <c r="O128" s="37" t="s">
        <v>437</v>
      </c>
      <c r="P128" s="37" t="s">
        <v>420</v>
      </c>
    </row>
    <row r="129" spans="1:16" ht="12.75" customHeight="1" thickBot="1" x14ac:dyDescent="0.25">
      <c r="A129" s="4" t="str">
        <f t="shared" si="18"/>
        <v> AVSJ 7.11 </v>
      </c>
      <c r="B129" s="2" t="str">
        <f t="shared" si="19"/>
        <v>I</v>
      </c>
      <c r="C129" s="4">
        <f t="shared" si="20"/>
        <v>42728.764999999999</v>
      </c>
      <c r="D129" s="9" t="str">
        <f t="shared" si="21"/>
        <v>vis</v>
      </c>
      <c r="E129" s="34">
        <f>VLOOKUP(C129,Active!C$21:E$970,3,FALSE)</f>
        <v>12283.996332697659</v>
      </c>
      <c r="F129" s="2" t="s">
        <v>76</v>
      </c>
      <c r="G129" s="9" t="str">
        <f t="shared" si="22"/>
        <v>42728.765</v>
      </c>
      <c r="H129" s="4">
        <f t="shared" si="23"/>
        <v>-7357</v>
      </c>
      <c r="I129" s="35" t="s">
        <v>438</v>
      </c>
      <c r="J129" s="36" t="s">
        <v>439</v>
      </c>
      <c r="K129" s="35">
        <v>-7357</v>
      </c>
      <c r="L129" s="35" t="s">
        <v>440</v>
      </c>
      <c r="M129" s="36" t="s">
        <v>274</v>
      </c>
      <c r="N129" s="36"/>
      <c r="O129" s="37" t="s">
        <v>441</v>
      </c>
      <c r="P129" s="37" t="s">
        <v>420</v>
      </c>
    </row>
    <row r="130" spans="1:16" ht="12.75" customHeight="1" thickBot="1" x14ac:dyDescent="0.25">
      <c r="A130" s="4" t="str">
        <f t="shared" si="18"/>
        <v> AVSJ 7.11 </v>
      </c>
      <c r="B130" s="2" t="str">
        <f t="shared" si="19"/>
        <v>I</v>
      </c>
      <c r="C130" s="4">
        <f t="shared" si="20"/>
        <v>42768.618000000002</v>
      </c>
      <c r="D130" s="9" t="str">
        <f t="shared" si="21"/>
        <v>vis</v>
      </c>
      <c r="E130" s="34">
        <f>VLOOKUP(C130,Active!C$21:E$970,3,FALSE)</f>
        <v>12313.998590790483</v>
      </c>
      <c r="F130" s="2" t="s">
        <v>76</v>
      </c>
      <c r="G130" s="9" t="str">
        <f t="shared" si="22"/>
        <v>42768.618</v>
      </c>
      <c r="H130" s="4">
        <f t="shared" si="23"/>
        <v>-7327</v>
      </c>
      <c r="I130" s="35" t="s">
        <v>442</v>
      </c>
      <c r="J130" s="36" t="s">
        <v>443</v>
      </c>
      <c r="K130" s="35">
        <v>-7327</v>
      </c>
      <c r="L130" s="35" t="s">
        <v>409</v>
      </c>
      <c r="M130" s="36" t="s">
        <v>274</v>
      </c>
      <c r="N130" s="36"/>
      <c r="O130" s="37" t="s">
        <v>406</v>
      </c>
      <c r="P130" s="37" t="s">
        <v>420</v>
      </c>
    </row>
    <row r="131" spans="1:16" ht="12.75" customHeight="1" thickBot="1" x14ac:dyDescent="0.25">
      <c r="A131" s="4" t="str">
        <f t="shared" si="18"/>
        <v>BAVM 29 </v>
      </c>
      <c r="B131" s="2" t="str">
        <f t="shared" si="19"/>
        <v>I</v>
      </c>
      <c r="C131" s="4">
        <f t="shared" si="20"/>
        <v>42840.343999999997</v>
      </c>
      <c r="D131" s="9" t="str">
        <f t="shared" si="21"/>
        <v>vis</v>
      </c>
      <c r="E131" s="34">
        <f>VLOOKUP(C131,Active!C$21:E$970,3,FALSE)</f>
        <v>12367.99557882063</v>
      </c>
      <c r="F131" s="2" t="s">
        <v>76</v>
      </c>
      <c r="G131" s="9" t="str">
        <f t="shared" si="22"/>
        <v>42840.344</v>
      </c>
      <c r="H131" s="4">
        <f t="shared" si="23"/>
        <v>-7273</v>
      </c>
      <c r="I131" s="35" t="s">
        <v>444</v>
      </c>
      <c r="J131" s="36" t="s">
        <v>445</v>
      </c>
      <c r="K131" s="35">
        <v>-7273</v>
      </c>
      <c r="L131" s="35" t="s">
        <v>440</v>
      </c>
      <c r="M131" s="36" t="s">
        <v>274</v>
      </c>
      <c r="N131" s="36"/>
      <c r="O131" s="37" t="s">
        <v>280</v>
      </c>
      <c r="P131" s="38" t="s">
        <v>446</v>
      </c>
    </row>
    <row r="132" spans="1:16" ht="12.75" customHeight="1" thickBot="1" x14ac:dyDescent="0.25">
      <c r="A132" s="4" t="str">
        <f t="shared" si="18"/>
        <v> BBS 28 </v>
      </c>
      <c r="B132" s="2" t="str">
        <f t="shared" si="19"/>
        <v>I</v>
      </c>
      <c r="C132" s="4">
        <f t="shared" si="20"/>
        <v>42913.42</v>
      </c>
      <c r="D132" s="9" t="str">
        <f t="shared" si="21"/>
        <v>vis</v>
      </c>
      <c r="E132" s="34">
        <f>VLOOKUP(C132,Active!C$21:E$970,3,FALSE)</f>
        <v>12423.008878004905</v>
      </c>
      <c r="F132" s="2" t="s">
        <v>76</v>
      </c>
      <c r="G132" s="9" t="str">
        <f t="shared" si="22"/>
        <v>42913.420</v>
      </c>
      <c r="H132" s="4">
        <f t="shared" si="23"/>
        <v>-7218</v>
      </c>
      <c r="I132" s="35" t="s">
        <v>447</v>
      </c>
      <c r="J132" s="36" t="s">
        <v>448</v>
      </c>
      <c r="K132" s="35">
        <v>-7218</v>
      </c>
      <c r="L132" s="35" t="s">
        <v>449</v>
      </c>
      <c r="M132" s="36" t="s">
        <v>274</v>
      </c>
      <c r="N132" s="36"/>
      <c r="O132" s="37" t="s">
        <v>416</v>
      </c>
      <c r="P132" s="37" t="s">
        <v>450</v>
      </c>
    </row>
    <row r="133" spans="1:16" ht="12.75" customHeight="1" thickBot="1" x14ac:dyDescent="0.25">
      <c r="A133" s="4" t="str">
        <f t="shared" si="18"/>
        <v> AOEB 2 </v>
      </c>
      <c r="B133" s="2" t="str">
        <f t="shared" si="19"/>
        <v>I</v>
      </c>
      <c r="C133" s="4">
        <f t="shared" si="20"/>
        <v>42983.807000000001</v>
      </c>
      <c r="D133" s="9" t="str">
        <f t="shared" si="21"/>
        <v>vis</v>
      </c>
      <c r="E133" s="34">
        <f>VLOOKUP(C133,Active!C$21:E$970,3,FALSE)</f>
        <v>12475.997835934781</v>
      </c>
      <c r="F133" s="2" t="s">
        <v>76</v>
      </c>
      <c r="G133" s="9" t="str">
        <f t="shared" si="22"/>
        <v>42983.807</v>
      </c>
      <c r="H133" s="4">
        <f t="shared" si="23"/>
        <v>-7165</v>
      </c>
      <c r="I133" s="35" t="s">
        <v>451</v>
      </c>
      <c r="J133" s="36" t="s">
        <v>452</v>
      </c>
      <c r="K133" s="35">
        <v>-7165</v>
      </c>
      <c r="L133" s="35" t="s">
        <v>409</v>
      </c>
      <c r="M133" s="36" t="s">
        <v>274</v>
      </c>
      <c r="N133" s="36"/>
      <c r="O133" s="37" t="s">
        <v>453</v>
      </c>
      <c r="P133" s="37" t="s">
        <v>454</v>
      </c>
    </row>
    <row r="134" spans="1:16" ht="12.75" customHeight="1" thickBot="1" x14ac:dyDescent="0.25">
      <c r="A134" s="4" t="str">
        <f t="shared" si="18"/>
        <v> AOEB 2 </v>
      </c>
      <c r="B134" s="2" t="str">
        <f t="shared" si="19"/>
        <v>I</v>
      </c>
      <c r="C134" s="4">
        <f t="shared" si="20"/>
        <v>42983.811999999998</v>
      </c>
      <c r="D134" s="9" t="str">
        <f t="shared" si="21"/>
        <v>vis</v>
      </c>
      <c r="E134" s="34">
        <f>VLOOKUP(C134,Active!C$21:E$970,3,FALSE)</f>
        <v>12476.001600050166</v>
      </c>
      <c r="F134" s="2" t="s">
        <v>76</v>
      </c>
      <c r="G134" s="9" t="str">
        <f t="shared" si="22"/>
        <v>42983.812</v>
      </c>
      <c r="H134" s="4">
        <f t="shared" si="23"/>
        <v>-7165</v>
      </c>
      <c r="I134" s="35" t="s">
        <v>455</v>
      </c>
      <c r="J134" s="36" t="s">
        <v>456</v>
      </c>
      <c r="K134" s="35">
        <v>-7165</v>
      </c>
      <c r="L134" s="35" t="s">
        <v>457</v>
      </c>
      <c r="M134" s="36" t="s">
        <v>274</v>
      </c>
      <c r="N134" s="36"/>
      <c r="O134" s="37" t="s">
        <v>406</v>
      </c>
      <c r="P134" s="37" t="s">
        <v>454</v>
      </c>
    </row>
    <row r="135" spans="1:16" ht="12.75" customHeight="1" thickBot="1" x14ac:dyDescent="0.25">
      <c r="A135" s="4" t="str">
        <f t="shared" si="18"/>
        <v> AOEB 2 </v>
      </c>
      <c r="B135" s="2" t="str">
        <f t="shared" si="19"/>
        <v>I</v>
      </c>
      <c r="C135" s="4">
        <f t="shared" si="20"/>
        <v>43100.690999999999</v>
      </c>
      <c r="D135" s="9" t="str">
        <f t="shared" si="21"/>
        <v>vis</v>
      </c>
      <c r="E135" s="34">
        <f>VLOOKUP(C135,Active!C$21:E$970,3,FALSE)</f>
        <v>12563.99080848192</v>
      </c>
      <c r="F135" s="2" t="s">
        <v>76</v>
      </c>
      <c r="G135" s="9" t="str">
        <f t="shared" si="22"/>
        <v>43100.691</v>
      </c>
      <c r="H135" s="4">
        <f t="shared" si="23"/>
        <v>-7077</v>
      </c>
      <c r="I135" s="35" t="s">
        <v>458</v>
      </c>
      <c r="J135" s="36" t="s">
        <v>459</v>
      </c>
      <c r="K135" s="35">
        <v>-7077</v>
      </c>
      <c r="L135" s="35" t="s">
        <v>316</v>
      </c>
      <c r="M135" s="36" t="s">
        <v>274</v>
      </c>
      <c r="N135" s="36"/>
      <c r="O135" s="37" t="s">
        <v>453</v>
      </c>
      <c r="P135" s="37" t="s">
        <v>454</v>
      </c>
    </row>
    <row r="136" spans="1:16" ht="12.75" customHeight="1" thickBot="1" x14ac:dyDescent="0.25">
      <c r="A136" s="4" t="str">
        <f t="shared" si="18"/>
        <v> AOEB 2 </v>
      </c>
      <c r="B136" s="2" t="str">
        <f t="shared" si="19"/>
        <v>I</v>
      </c>
      <c r="C136" s="4">
        <f t="shared" si="20"/>
        <v>43100.695</v>
      </c>
      <c r="D136" s="9" t="str">
        <f t="shared" si="21"/>
        <v>vis</v>
      </c>
      <c r="E136" s="34">
        <f>VLOOKUP(C136,Active!C$21:E$970,3,FALSE)</f>
        <v>12563.993819774229</v>
      </c>
      <c r="F136" s="2" t="s">
        <v>76</v>
      </c>
      <c r="G136" s="9" t="str">
        <f t="shared" si="22"/>
        <v>43100.695</v>
      </c>
      <c r="H136" s="4">
        <f t="shared" si="23"/>
        <v>-7077</v>
      </c>
      <c r="I136" s="35" t="s">
        <v>460</v>
      </c>
      <c r="J136" s="36" t="s">
        <v>461</v>
      </c>
      <c r="K136" s="35">
        <v>-7077</v>
      </c>
      <c r="L136" s="35" t="s">
        <v>377</v>
      </c>
      <c r="M136" s="36" t="s">
        <v>274</v>
      </c>
      <c r="N136" s="36"/>
      <c r="O136" s="37" t="s">
        <v>406</v>
      </c>
      <c r="P136" s="37" t="s">
        <v>454</v>
      </c>
    </row>
    <row r="137" spans="1:16" ht="12.75" customHeight="1" thickBot="1" x14ac:dyDescent="0.25">
      <c r="A137" s="4" t="str">
        <f t="shared" si="18"/>
        <v> AOEB 2 </v>
      </c>
      <c r="B137" s="2" t="str">
        <f t="shared" si="19"/>
        <v>I</v>
      </c>
      <c r="C137" s="4">
        <f t="shared" si="20"/>
        <v>43185.709000000003</v>
      </c>
      <c r="D137" s="9" t="str">
        <f t="shared" si="21"/>
        <v>vis</v>
      </c>
      <c r="E137" s="34">
        <f>VLOOKUP(C137,Active!C$21:E$970,3,FALSE)</f>
        <v>12627.994320853271</v>
      </c>
      <c r="F137" s="2" t="s">
        <v>76</v>
      </c>
      <c r="G137" s="9" t="str">
        <f t="shared" si="22"/>
        <v>43185.709</v>
      </c>
      <c r="H137" s="4">
        <f t="shared" si="23"/>
        <v>-7013</v>
      </c>
      <c r="I137" s="35" t="s">
        <v>462</v>
      </c>
      <c r="J137" s="36" t="s">
        <v>463</v>
      </c>
      <c r="K137" s="35">
        <v>-7013</v>
      </c>
      <c r="L137" s="35" t="s">
        <v>440</v>
      </c>
      <c r="M137" s="36" t="s">
        <v>274</v>
      </c>
      <c r="N137" s="36"/>
      <c r="O137" s="37" t="s">
        <v>410</v>
      </c>
      <c r="P137" s="37" t="s">
        <v>454</v>
      </c>
    </row>
    <row r="138" spans="1:16" ht="12.75" customHeight="1" thickBot="1" x14ac:dyDescent="0.25">
      <c r="A138" s="4" t="str">
        <f t="shared" si="18"/>
        <v> AOEB 2 </v>
      </c>
      <c r="B138" s="2" t="str">
        <f t="shared" si="19"/>
        <v>I</v>
      </c>
      <c r="C138" s="4">
        <f t="shared" si="20"/>
        <v>43347.771999999997</v>
      </c>
      <c r="D138" s="9" t="str">
        <f t="shared" si="21"/>
        <v>vis</v>
      </c>
      <c r="E138" s="34">
        <f>VLOOKUP(C138,Active!C$21:E$970,3,FALSE)</f>
        <v>12749.999087202015</v>
      </c>
      <c r="F138" s="2" t="s">
        <v>76</v>
      </c>
      <c r="G138" s="9" t="str">
        <f t="shared" si="22"/>
        <v>43347.772</v>
      </c>
      <c r="H138" s="4">
        <f t="shared" si="23"/>
        <v>-6891</v>
      </c>
      <c r="I138" s="35" t="s">
        <v>464</v>
      </c>
      <c r="J138" s="36" t="s">
        <v>465</v>
      </c>
      <c r="K138" s="35">
        <v>-6891</v>
      </c>
      <c r="L138" s="35" t="s">
        <v>395</v>
      </c>
      <c r="M138" s="36" t="s">
        <v>274</v>
      </c>
      <c r="N138" s="36"/>
      <c r="O138" s="37" t="s">
        <v>406</v>
      </c>
      <c r="P138" s="37" t="s">
        <v>454</v>
      </c>
    </row>
    <row r="139" spans="1:16" ht="12.75" customHeight="1" thickBot="1" x14ac:dyDescent="0.25">
      <c r="A139" s="4" t="str">
        <f t="shared" ref="A139:A170" si="24">P139</f>
        <v> AOEB 2 </v>
      </c>
      <c r="B139" s="2" t="str">
        <f t="shared" ref="B139:B170" si="25">IF(H139=INT(H139),"I","II")</f>
        <v>I</v>
      </c>
      <c r="C139" s="4">
        <f t="shared" ref="C139:C170" si="26">1*G139</f>
        <v>43452.705000000002</v>
      </c>
      <c r="D139" s="9" t="str">
        <f t="shared" ref="D139:D170" si="27">VLOOKUP(F139,I$1:J$5,2,FALSE)</f>
        <v>vis</v>
      </c>
      <c r="E139" s="34">
        <f>VLOOKUP(C139,Active!C$21:E$970,3,FALSE)</f>
        <v>12828.99507115439</v>
      </c>
      <c r="F139" s="2" t="s">
        <v>76</v>
      </c>
      <c r="G139" s="9" t="str">
        <f t="shared" ref="G139:G170" si="28">MID(I139,3,LEN(I139)-3)</f>
        <v>43452.705</v>
      </c>
      <c r="H139" s="4">
        <f t="shared" ref="H139:H170" si="29">1*K139</f>
        <v>-6812</v>
      </c>
      <c r="I139" s="35" t="s">
        <v>466</v>
      </c>
      <c r="J139" s="36" t="s">
        <v>467</v>
      </c>
      <c r="K139" s="35">
        <v>-6812</v>
      </c>
      <c r="L139" s="35" t="s">
        <v>381</v>
      </c>
      <c r="M139" s="36" t="s">
        <v>274</v>
      </c>
      <c r="N139" s="36"/>
      <c r="O139" s="37" t="s">
        <v>410</v>
      </c>
      <c r="P139" s="37" t="s">
        <v>454</v>
      </c>
    </row>
    <row r="140" spans="1:16" ht="12.75" customHeight="1" thickBot="1" x14ac:dyDescent="0.25">
      <c r="A140" s="4" t="str">
        <f t="shared" si="24"/>
        <v> AOEB 2 </v>
      </c>
      <c r="B140" s="2" t="str">
        <f t="shared" si="25"/>
        <v>I</v>
      </c>
      <c r="C140" s="4">
        <f t="shared" si="26"/>
        <v>43630.703999999998</v>
      </c>
      <c r="D140" s="9" t="str">
        <f t="shared" si="27"/>
        <v>vis</v>
      </c>
      <c r="E140" s="34">
        <f>VLOOKUP(C140,Active!C$21:E$970,3,FALSE)</f>
        <v>12962.996826060262</v>
      </c>
      <c r="F140" s="2" t="s">
        <v>76</v>
      </c>
      <c r="G140" s="9" t="str">
        <f t="shared" si="28"/>
        <v>43630.704</v>
      </c>
      <c r="H140" s="4">
        <f t="shared" si="29"/>
        <v>-6678</v>
      </c>
      <c r="I140" s="35" t="s">
        <v>468</v>
      </c>
      <c r="J140" s="36" t="s">
        <v>469</v>
      </c>
      <c r="K140" s="35">
        <v>-6678</v>
      </c>
      <c r="L140" s="35" t="s">
        <v>434</v>
      </c>
      <c r="M140" s="36" t="s">
        <v>274</v>
      </c>
      <c r="N140" s="36"/>
      <c r="O140" s="37" t="s">
        <v>406</v>
      </c>
      <c r="P140" s="37" t="s">
        <v>454</v>
      </c>
    </row>
    <row r="141" spans="1:16" ht="12.75" customHeight="1" thickBot="1" x14ac:dyDescent="0.25">
      <c r="A141" s="4" t="str">
        <f t="shared" si="24"/>
        <v> BBS 38 </v>
      </c>
      <c r="B141" s="2" t="str">
        <f t="shared" si="25"/>
        <v>I</v>
      </c>
      <c r="C141" s="4">
        <f t="shared" si="26"/>
        <v>43702.436999999998</v>
      </c>
      <c r="D141" s="9" t="str">
        <f t="shared" si="27"/>
        <v>vis</v>
      </c>
      <c r="E141" s="34">
        <f>VLOOKUP(C141,Active!C$21:E$970,3,FALSE)</f>
        <v>13016.999083851953</v>
      </c>
      <c r="F141" s="2" t="s">
        <v>76</v>
      </c>
      <c r="G141" s="9" t="str">
        <f t="shared" si="28"/>
        <v>43702.437</v>
      </c>
      <c r="H141" s="4">
        <f t="shared" si="29"/>
        <v>-6624</v>
      </c>
      <c r="I141" s="35" t="s">
        <v>470</v>
      </c>
      <c r="J141" s="36" t="s">
        <v>471</v>
      </c>
      <c r="K141" s="35">
        <v>-6624</v>
      </c>
      <c r="L141" s="35" t="s">
        <v>457</v>
      </c>
      <c r="M141" s="36" t="s">
        <v>274</v>
      </c>
      <c r="N141" s="36"/>
      <c r="O141" s="37" t="s">
        <v>298</v>
      </c>
      <c r="P141" s="37" t="s">
        <v>472</v>
      </c>
    </row>
    <row r="142" spans="1:16" ht="12.75" customHeight="1" thickBot="1" x14ac:dyDescent="0.25">
      <c r="A142" s="4" t="str">
        <f t="shared" si="24"/>
        <v> BBS 38 </v>
      </c>
      <c r="B142" s="2" t="str">
        <f t="shared" si="25"/>
        <v>I</v>
      </c>
      <c r="C142" s="4">
        <f t="shared" si="26"/>
        <v>43706.425000000003</v>
      </c>
      <c r="D142" s="9" t="str">
        <f t="shared" si="27"/>
        <v>vis</v>
      </c>
      <c r="E142" s="34">
        <f>VLOOKUP(C142,Active!C$21:E$970,3,FALSE)</f>
        <v>13020.001342283547</v>
      </c>
      <c r="F142" s="2" t="s">
        <v>76</v>
      </c>
      <c r="G142" s="9" t="str">
        <f t="shared" si="28"/>
        <v>43706.425</v>
      </c>
      <c r="H142" s="4">
        <f t="shared" si="29"/>
        <v>-6621</v>
      </c>
      <c r="I142" s="35" t="s">
        <v>473</v>
      </c>
      <c r="J142" s="36" t="s">
        <v>474</v>
      </c>
      <c r="K142" s="35">
        <v>-6621</v>
      </c>
      <c r="L142" s="35" t="s">
        <v>475</v>
      </c>
      <c r="M142" s="36" t="s">
        <v>274</v>
      </c>
      <c r="N142" s="36"/>
      <c r="O142" s="37" t="s">
        <v>298</v>
      </c>
      <c r="P142" s="37" t="s">
        <v>472</v>
      </c>
    </row>
    <row r="143" spans="1:16" ht="12.75" customHeight="1" thickBot="1" x14ac:dyDescent="0.25">
      <c r="A143" s="4" t="str">
        <f t="shared" si="24"/>
        <v> AOEB 2 </v>
      </c>
      <c r="B143" s="2" t="str">
        <f t="shared" si="25"/>
        <v>I</v>
      </c>
      <c r="C143" s="4">
        <f t="shared" si="26"/>
        <v>43909.648999999998</v>
      </c>
      <c r="D143" s="9" t="str">
        <f t="shared" si="27"/>
        <v>vis</v>
      </c>
      <c r="E143" s="34">
        <f>VLOOKUP(C143,Active!C$21:E$970,3,FALSE)</f>
        <v>13172.993059309996</v>
      </c>
      <c r="F143" s="2" t="s">
        <v>76</v>
      </c>
      <c r="G143" s="9" t="str">
        <f t="shared" si="28"/>
        <v>43909.649</v>
      </c>
      <c r="H143" s="4">
        <f t="shared" si="29"/>
        <v>-6468</v>
      </c>
      <c r="I143" s="35" t="s">
        <v>476</v>
      </c>
      <c r="J143" s="36" t="s">
        <v>477</v>
      </c>
      <c r="K143" s="35">
        <v>-6468</v>
      </c>
      <c r="L143" s="35" t="s">
        <v>381</v>
      </c>
      <c r="M143" s="36" t="s">
        <v>274</v>
      </c>
      <c r="N143" s="36"/>
      <c r="O143" s="37" t="s">
        <v>406</v>
      </c>
      <c r="P143" s="37" t="s">
        <v>454</v>
      </c>
    </row>
    <row r="144" spans="1:16" ht="12.75" customHeight="1" thickBot="1" x14ac:dyDescent="0.25">
      <c r="A144" s="4" t="str">
        <f t="shared" si="24"/>
        <v> AOEB 2 </v>
      </c>
      <c r="B144" s="2" t="str">
        <f t="shared" si="25"/>
        <v>I</v>
      </c>
      <c r="C144" s="4">
        <f t="shared" si="26"/>
        <v>43986.690999999999</v>
      </c>
      <c r="D144" s="9" t="str">
        <f t="shared" si="27"/>
        <v>vis</v>
      </c>
      <c r="E144" s="34">
        <f>VLOOKUP(C144,Active!C$21:E$970,3,FALSE)</f>
        <v>13230.992054818165</v>
      </c>
      <c r="F144" s="2" t="s">
        <v>76</v>
      </c>
      <c r="G144" s="9" t="str">
        <f t="shared" si="28"/>
        <v>43986.691</v>
      </c>
      <c r="H144" s="4">
        <f t="shared" si="29"/>
        <v>-6410</v>
      </c>
      <c r="I144" s="35" t="s">
        <v>478</v>
      </c>
      <c r="J144" s="36" t="s">
        <v>479</v>
      </c>
      <c r="K144" s="35">
        <v>-6410</v>
      </c>
      <c r="L144" s="35" t="s">
        <v>371</v>
      </c>
      <c r="M144" s="36" t="s">
        <v>274</v>
      </c>
      <c r="N144" s="36"/>
      <c r="O144" s="37" t="s">
        <v>406</v>
      </c>
      <c r="P144" s="37" t="s">
        <v>454</v>
      </c>
    </row>
    <row r="145" spans="1:16" ht="12.75" customHeight="1" thickBot="1" x14ac:dyDescent="0.25">
      <c r="A145" s="4" t="str">
        <f t="shared" si="24"/>
        <v> AOEB 2 </v>
      </c>
      <c r="B145" s="2" t="str">
        <f t="shared" si="25"/>
        <v>I</v>
      </c>
      <c r="C145" s="4">
        <f t="shared" si="26"/>
        <v>44431.688999999998</v>
      </c>
      <c r="D145" s="9" t="str">
        <f t="shared" si="27"/>
        <v>vis</v>
      </c>
      <c r="E145" s="34">
        <f>VLOOKUP(C145,Active!C$21:E$970,3,FALSE)</f>
        <v>13565.996818494392</v>
      </c>
      <c r="F145" s="2" t="s">
        <v>76</v>
      </c>
      <c r="G145" s="9" t="str">
        <f t="shared" si="28"/>
        <v>44431.689</v>
      </c>
      <c r="H145" s="4">
        <f t="shared" si="29"/>
        <v>-6075</v>
      </c>
      <c r="I145" s="35" t="s">
        <v>480</v>
      </c>
      <c r="J145" s="36" t="s">
        <v>481</v>
      </c>
      <c r="K145" s="35">
        <v>-6075</v>
      </c>
      <c r="L145" s="35" t="s">
        <v>482</v>
      </c>
      <c r="M145" s="36" t="s">
        <v>274</v>
      </c>
      <c r="N145" s="36"/>
      <c r="O145" s="37" t="s">
        <v>406</v>
      </c>
      <c r="P145" s="37" t="s">
        <v>454</v>
      </c>
    </row>
    <row r="146" spans="1:16" ht="12.75" customHeight="1" thickBot="1" x14ac:dyDescent="0.25">
      <c r="A146" s="4" t="str">
        <f t="shared" si="24"/>
        <v> AOEB 2 </v>
      </c>
      <c r="B146" s="2" t="str">
        <f t="shared" si="25"/>
        <v>I</v>
      </c>
      <c r="C146" s="4">
        <f t="shared" si="26"/>
        <v>44629.607000000004</v>
      </c>
      <c r="D146" s="9" t="str">
        <f t="shared" si="27"/>
        <v>vis</v>
      </c>
      <c r="E146" s="34">
        <f>VLOOKUP(C146,Active!C$21:E$970,3,FALSE)</f>
        <v>13714.994056273601</v>
      </c>
      <c r="F146" s="2" t="s">
        <v>76</v>
      </c>
      <c r="G146" s="9" t="str">
        <f t="shared" si="28"/>
        <v>44629.607</v>
      </c>
      <c r="H146" s="4">
        <f t="shared" si="29"/>
        <v>-5926</v>
      </c>
      <c r="I146" s="35" t="s">
        <v>483</v>
      </c>
      <c r="J146" s="36" t="s">
        <v>484</v>
      </c>
      <c r="K146" s="35">
        <v>-5926</v>
      </c>
      <c r="L146" s="35" t="s">
        <v>485</v>
      </c>
      <c r="M146" s="36" t="s">
        <v>274</v>
      </c>
      <c r="N146" s="36"/>
      <c r="O146" s="37" t="s">
        <v>486</v>
      </c>
      <c r="P146" s="37" t="s">
        <v>454</v>
      </c>
    </row>
    <row r="147" spans="1:16" ht="12.75" customHeight="1" thickBot="1" x14ac:dyDescent="0.25">
      <c r="A147" s="4" t="str">
        <f t="shared" si="24"/>
        <v> AOEB 2 </v>
      </c>
      <c r="B147" s="2" t="str">
        <f t="shared" si="25"/>
        <v>I</v>
      </c>
      <c r="C147" s="4">
        <f t="shared" si="26"/>
        <v>44629.607000000004</v>
      </c>
      <c r="D147" s="9" t="str">
        <f t="shared" si="27"/>
        <v>vis</v>
      </c>
      <c r="E147" s="34">
        <f>VLOOKUP(C147,Active!C$21:E$970,3,FALSE)</f>
        <v>13714.994056273601</v>
      </c>
      <c r="F147" s="2" t="s">
        <v>76</v>
      </c>
      <c r="G147" s="9" t="str">
        <f t="shared" si="28"/>
        <v>44629.607</v>
      </c>
      <c r="H147" s="4">
        <f t="shared" si="29"/>
        <v>-5926</v>
      </c>
      <c r="I147" s="35" t="s">
        <v>483</v>
      </c>
      <c r="J147" s="36" t="s">
        <v>484</v>
      </c>
      <c r="K147" s="35">
        <v>-5926</v>
      </c>
      <c r="L147" s="35" t="s">
        <v>485</v>
      </c>
      <c r="M147" s="36" t="s">
        <v>274</v>
      </c>
      <c r="N147" s="36"/>
      <c r="O147" s="37" t="s">
        <v>406</v>
      </c>
      <c r="P147" s="37" t="s">
        <v>454</v>
      </c>
    </row>
    <row r="148" spans="1:16" ht="12.75" customHeight="1" thickBot="1" x14ac:dyDescent="0.25">
      <c r="A148" s="4" t="str">
        <f t="shared" si="24"/>
        <v> BBS 53 </v>
      </c>
      <c r="B148" s="2" t="str">
        <f t="shared" si="25"/>
        <v>I</v>
      </c>
      <c r="C148" s="4">
        <f t="shared" si="26"/>
        <v>44685.39</v>
      </c>
      <c r="D148" s="9" t="str">
        <f t="shared" si="27"/>
        <v>vis</v>
      </c>
      <c r="E148" s="34">
        <f>VLOOKUP(C148,Active!C$21:E$970,3,FALSE)</f>
        <v>13756.988785985082</v>
      </c>
      <c r="F148" s="2" t="s">
        <v>76</v>
      </c>
      <c r="G148" s="9" t="str">
        <f t="shared" si="28"/>
        <v>44685.390</v>
      </c>
      <c r="H148" s="4">
        <f t="shared" si="29"/>
        <v>-5884</v>
      </c>
      <c r="I148" s="35" t="s">
        <v>487</v>
      </c>
      <c r="J148" s="36" t="s">
        <v>488</v>
      </c>
      <c r="K148" s="35">
        <v>-5884</v>
      </c>
      <c r="L148" s="35" t="s">
        <v>368</v>
      </c>
      <c r="M148" s="36" t="s">
        <v>274</v>
      </c>
      <c r="N148" s="36"/>
      <c r="O148" s="37" t="s">
        <v>489</v>
      </c>
      <c r="P148" s="37" t="s">
        <v>490</v>
      </c>
    </row>
    <row r="149" spans="1:16" ht="12.75" customHeight="1" thickBot="1" x14ac:dyDescent="0.25">
      <c r="A149" s="4" t="str">
        <f t="shared" si="24"/>
        <v> BBS 54 </v>
      </c>
      <c r="B149" s="2" t="str">
        <f t="shared" si="25"/>
        <v>I</v>
      </c>
      <c r="C149" s="4">
        <f t="shared" si="26"/>
        <v>44705.322</v>
      </c>
      <c r="D149" s="9" t="str">
        <f t="shared" si="27"/>
        <v>vis</v>
      </c>
      <c r="E149" s="34">
        <f>VLOOKUP(C149,Active!C$21:E$970,3,FALSE)</f>
        <v>13771.994055558416</v>
      </c>
      <c r="F149" s="2" t="s">
        <v>76</v>
      </c>
      <c r="G149" s="9" t="str">
        <f t="shared" si="28"/>
        <v>44705.322</v>
      </c>
      <c r="H149" s="4">
        <f t="shared" si="29"/>
        <v>-5869</v>
      </c>
      <c r="I149" s="35" t="s">
        <v>491</v>
      </c>
      <c r="J149" s="36" t="s">
        <v>492</v>
      </c>
      <c r="K149" s="35">
        <v>-5869</v>
      </c>
      <c r="L149" s="35" t="s">
        <v>485</v>
      </c>
      <c r="M149" s="36" t="s">
        <v>274</v>
      </c>
      <c r="N149" s="36"/>
      <c r="O149" s="37" t="s">
        <v>489</v>
      </c>
      <c r="P149" s="37" t="s">
        <v>493</v>
      </c>
    </row>
    <row r="150" spans="1:16" ht="12.75" customHeight="1" thickBot="1" x14ac:dyDescent="0.25">
      <c r="A150" s="4" t="str">
        <f t="shared" si="24"/>
        <v> AOEB 2 </v>
      </c>
      <c r="B150" s="2" t="str">
        <f t="shared" si="25"/>
        <v>I</v>
      </c>
      <c r="C150" s="4">
        <f t="shared" si="26"/>
        <v>44852.764000000003</v>
      </c>
      <c r="D150" s="9" t="str">
        <f t="shared" si="27"/>
        <v>vis</v>
      </c>
      <c r="E150" s="34">
        <f>VLOOKUP(C150,Active!C$21:E$970,3,FALSE)</f>
        <v>13882.991795696465</v>
      </c>
      <c r="F150" s="2" t="s">
        <v>76</v>
      </c>
      <c r="G150" s="9" t="str">
        <f t="shared" si="28"/>
        <v>44852.764</v>
      </c>
      <c r="H150" s="4">
        <f t="shared" si="29"/>
        <v>-5758</v>
      </c>
      <c r="I150" s="35" t="s">
        <v>494</v>
      </c>
      <c r="J150" s="36" t="s">
        <v>495</v>
      </c>
      <c r="K150" s="35">
        <v>-5758</v>
      </c>
      <c r="L150" s="35" t="s">
        <v>434</v>
      </c>
      <c r="M150" s="36" t="s">
        <v>274</v>
      </c>
      <c r="N150" s="36"/>
      <c r="O150" s="37" t="s">
        <v>402</v>
      </c>
      <c r="P150" s="37" t="s">
        <v>454</v>
      </c>
    </row>
    <row r="151" spans="1:16" ht="12.75" customHeight="1" thickBot="1" x14ac:dyDescent="0.25">
      <c r="A151" s="4" t="str">
        <f t="shared" si="24"/>
        <v> AOEB 2 </v>
      </c>
      <c r="B151" s="2" t="str">
        <f t="shared" si="25"/>
        <v>I</v>
      </c>
      <c r="C151" s="4">
        <f t="shared" si="26"/>
        <v>44880.663</v>
      </c>
      <c r="D151" s="9" t="str">
        <f t="shared" si="27"/>
        <v>vis</v>
      </c>
      <c r="E151" s="34">
        <f>VLOOKUP(C151,Active!C$21:E$970,3,FALSE)</f>
        <v>13903.994806725283</v>
      </c>
      <c r="F151" s="2" t="s">
        <v>76</v>
      </c>
      <c r="G151" s="9" t="str">
        <f t="shared" si="28"/>
        <v>44880.663</v>
      </c>
      <c r="H151" s="4">
        <f t="shared" si="29"/>
        <v>-5737</v>
      </c>
      <c r="I151" s="35" t="s">
        <v>496</v>
      </c>
      <c r="J151" s="36" t="s">
        <v>497</v>
      </c>
      <c r="K151" s="35">
        <v>-5737</v>
      </c>
      <c r="L151" s="35" t="s">
        <v>482</v>
      </c>
      <c r="M151" s="36" t="s">
        <v>274</v>
      </c>
      <c r="N151" s="36"/>
      <c r="O151" s="37" t="s">
        <v>498</v>
      </c>
      <c r="P151" s="37" t="s">
        <v>454</v>
      </c>
    </row>
    <row r="152" spans="1:16" ht="12.75" customHeight="1" thickBot="1" x14ac:dyDescent="0.25">
      <c r="A152" s="4" t="str">
        <f t="shared" si="24"/>
        <v> AOEB 2 </v>
      </c>
      <c r="B152" s="2" t="str">
        <f t="shared" si="25"/>
        <v>I</v>
      </c>
      <c r="C152" s="4">
        <f t="shared" si="26"/>
        <v>44884.646000000001</v>
      </c>
      <c r="D152" s="9" t="str">
        <f t="shared" si="27"/>
        <v>vis</v>
      </c>
      <c r="E152" s="34">
        <f>VLOOKUP(C152,Active!C$21:E$970,3,FALSE)</f>
        <v>13906.993301041488</v>
      </c>
      <c r="F152" s="2" t="s">
        <v>76</v>
      </c>
      <c r="G152" s="9" t="str">
        <f t="shared" si="28"/>
        <v>44884.646</v>
      </c>
      <c r="H152" s="4">
        <f t="shared" si="29"/>
        <v>-5734</v>
      </c>
      <c r="I152" s="35" t="s">
        <v>499</v>
      </c>
      <c r="J152" s="36" t="s">
        <v>500</v>
      </c>
      <c r="K152" s="35">
        <v>-5734</v>
      </c>
      <c r="L152" s="35" t="s">
        <v>485</v>
      </c>
      <c r="M152" s="36" t="s">
        <v>274</v>
      </c>
      <c r="N152" s="36"/>
      <c r="O152" s="37" t="s">
        <v>498</v>
      </c>
      <c r="P152" s="37" t="s">
        <v>454</v>
      </c>
    </row>
    <row r="153" spans="1:16" ht="12.75" customHeight="1" thickBot="1" x14ac:dyDescent="0.25">
      <c r="A153" s="4" t="str">
        <f t="shared" si="24"/>
        <v> AOEB 2 </v>
      </c>
      <c r="B153" s="2" t="str">
        <f t="shared" si="25"/>
        <v>I</v>
      </c>
      <c r="C153" s="4">
        <f t="shared" si="26"/>
        <v>45034.743999999999</v>
      </c>
      <c r="D153" s="9" t="str">
        <f t="shared" si="27"/>
        <v>vis</v>
      </c>
      <c r="E153" s="34">
        <f>VLOOKUP(C153,Active!C$21:E$970,3,FALSE)</f>
        <v>14019.990539272387</v>
      </c>
      <c r="F153" s="2" t="s">
        <v>76</v>
      </c>
      <c r="G153" s="9" t="str">
        <f t="shared" si="28"/>
        <v>45034.744</v>
      </c>
      <c r="H153" s="4">
        <f t="shared" si="29"/>
        <v>-5621</v>
      </c>
      <c r="I153" s="35" t="s">
        <v>501</v>
      </c>
      <c r="J153" s="36" t="s">
        <v>502</v>
      </c>
      <c r="K153" s="35">
        <v>-5621</v>
      </c>
      <c r="L153" s="35" t="s">
        <v>503</v>
      </c>
      <c r="M153" s="36" t="s">
        <v>274</v>
      </c>
      <c r="N153" s="36"/>
      <c r="O153" s="37" t="s">
        <v>406</v>
      </c>
      <c r="P153" s="37" t="s">
        <v>454</v>
      </c>
    </row>
    <row r="154" spans="1:16" ht="12.75" customHeight="1" thickBot="1" x14ac:dyDescent="0.25">
      <c r="A154" s="4" t="str">
        <f t="shared" si="24"/>
        <v> AOEB 2 </v>
      </c>
      <c r="B154" s="2" t="str">
        <f t="shared" si="25"/>
        <v>I</v>
      </c>
      <c r="C154" s="4">
        <f t="shared" si="26"/>
        <v>45042.714999999997</v>
      </c>
      <c r="D154" s="9" t="str">
        <f t="shared" si="27"/>
        <v>vis</v>
      </c>
      <c r="E154" s="34">
        <f>VLOOKUP(C154,Active!C$21:E$970,3,FALSE)</f>
        <v>14025.99129202018</v>
      </c>
      <c r="F154" s="2" t="s">
        <v>76</v>
      </c>
      <c r="G154" s="9" t="str">
        <f t="shared" si="28"/>
        <v>45042.715</v>
      </c>
      <c r="H154" s="4">
        <f t="shared" si="29"/>
        <v>-5615</v>
      </c>
      <c r="I154" s="35" t="s">
        <v>504</v>
      </c>
      <c r="J154" s="36" t="s">
        <v>505</v>
      </c>
      <c r="K154" s="35">
        <v>-5615</v>
      </c>
      <c r="L154" s="35" t="s">
        <v>434</v>
      </c>
      <c r="M154" s="36" t="s">
        <v>274</v>
      </c>
      <c r="N154" s="36"/>
      <c r="O154" s="37" t="s">
        <v>406</v>
      </c>
      <c r="P154" s="37" t="s">
        <v>454</v>
      </c>
    </row>
    <row r="155" spans="1:16" ht="12.75" customHeight="1" thickBot="1" x14ac:dyDescent="0.25">
      <c r="A155" s="4" t="str">
        <f t="shared" si="24"/>
        <v> AOEB 2 </v>
      </c>
      <c r="B155" s="2" t="str">
        <f t="shared" si="25"/>
        <v>I</v>
      </c>
      <c r="C155" s="4">
        <f t="shared" si="26"/>
        <v>45131.714</v>
      </c>
      <c r="D155" s="9" t="str">
        <f t="shared" si="27"/>
        <v>vis</v>
      </c>
      <c r="E155" s="34">
        <f>VLOOKUP(C155,Active!C$21:E$970,3,FALSE)</f>
        <v>14092.991793061581</v>
      </c>
      <c r="F155" s="2" t="s">
        <v>76</v>
      </c>
      <c r="G155" s="9" t="str">
        <f t="shared" si="28"/>
        <v>45131.714</v>
      </c>
      <c r="H155" s="4">
        <f t="shared" si="29"/>
        <v>-5548</v>
      </c>
      <c r="I155" s="35" t="s">
        <v>506</v>
      </c>
      <c r="J155" s="36" t="s">
        <v>507</v>
      </c>
      <c r="K155" s="35">
        <v>-5548</v>
      </c>
      <c r="L155" s="35" t="s">
        <v>485</v>
      </c>
      <c r="M155" s="36" t="s">
        <v>274</v>
      </c>
      <c r="N155" s="36"/>
      <c r="O155" s="37" t="s">
        <v>498</v>
      </c>
      <c r="P155" s="37" t="s">
        <v>454</v>
      </c>
    </row>
    <row r="156" spans="1:16" ht="12.75" customHeight="1" thickBot="1" x14ac:dyDescent="0.25">
      <c r="A156" s="4" t="str">
        <f t="shared" si="24"/>
        <v> VSSC 60.19 </v>
      </c>
      <c r="B156" s="2" t="str">
        <f t="shared" si="25"/>
        <v>I</v>
      </c>
      <c r="C156" s="4">
        <f t="shared" si="26"/>
        <v>45191.495000000003</v>
      </c>
      <c r="D156" s="9" t="str">
        <f t="shared" si="27"/>
        <v>vis</v>
      </c>
      <c r="E156" s="34">
        <f>VLOOKUP(C156,Active!C$21:E$970,3,FALSE)</f>
        <v>14137.99630943543</v>
      </c>
      <c r="F156" s="2" t="s">
        <v>76</v>
      </c>
      <c r="G156" s="9" t="str">
        <f t="shared" si="28"/>
        <v>45191.495</v>
      </c>
      <c r="H156" s="4">
        <f t="shared" si="29"/>
        <v>-5503</v>
      </c>
      <c r="I156" s="35" t="s">
        <v>508</v>
      </c>
      <c r="J156" s="36" t="s">
        <v>509</v>
      </c>
      <c r="K156" s="35">
        <v>-5503</v>
      </c>
      <c r="L156" s="35" t="s">
        <v>510</v>
      </c>
      <c r="M156" s="36" t="s">
        <v>274</v>
      </c>
      <c r="N156" s="36"/>
      <c r="O156" s="37" t="s">
        <v>511</v>
      </c>
      <c r="P156" s="37" t="s">
        <v>512</v>
      </c>
    </row>
    <row r="157" spans="1:16" ht="12.75" customHeight="1" thickBot="1" x14ac:dyDescent="0.25">
      <c r="A157" s="4" t="str">
        <f t="shared" si="24"/>
        <v> VSSC 60.19 </v>
      </c>
      <c r="B157" s="2" t="str">
        <f t="shared" si="25"/>
        <v>I</v>
      </c>
      <c r="C157" s="4">
        <f t="shared" si="26"/>
        <v>45195.476999999999</v>
      </c>
      <c r="D157" s="9" t="str">
        <f t="shared" si="27"/>
        <v>vis</v>
      </c>
      <c r="E157" s="34">
        <f>VLOOKUP(C157,Active!C$21:E$970,3,FALSE)</f>
        <v>14140.994050928553</v>
      </c>
      <c r="F157" s="2" t="s">
        <v>76</v>
      </c>
      <c r="G157" s="9" t="str">
        <f t="shared" si="28"/>
        <v>45195.477</v>
      </c>
      <c r="H157" s="4">
        <f t="shared" si="29"/>
        <v>-5500</v>
      </c>
      <c r="I157" s="35" t="s">
        <v>513</v>
      </c>
      <c r="J157" s="36" t="s">
        <v>514</v>
      </c>
      <c r="K157" s="35">
        <v>-5500</v>
      </c>
      <c r="L157" s="35" t="s">
        <v>222</v>
      </c>
      <c r="M157" s="36" t="s">
        <v>274</v>
      </c>
      <c r="N157" s="36"/>
      <c r="O157" s="37" t="s">
        <v>511</v>
      </c>
      <c r="P157" s="37" t="s">
        <v>512</v>
      </c>
    </row>
    <row r="158" spans="1:16" ht="12.75" customHeight="1" thickBot="1" x14ac:dyDescent="0.25">
      <c r="A158" s="4" t="str">
        <f t="shared" si="24"/>
        <v> AOEB 2 </v>
      </c>
      <c r="B158" s="2" t="str">
        <f t="shared" si="25"/>
        <v>I</v>
      </c>
      <c r="C158" s="4">
        <f t="shared" si="26"/>
        <v>45200.788</v>
      </c>
      <c r="D158" s="9" t="str">
        <f t="shared" si="27"/>
        <v>vis</v>
      </c>
      <c r="E158" s="34">
        <f>VLOOKUP(C158,Active!C$21:E$970,3,FALSE)</f>
        <v>14144.992294291187</v>
      </c>
      <c r="F158" s="2" t="s">
        <v>76</v>
      </c>
      <c r="G158" s="9" t="str">
        <f t="shared" si="28"/>
        <v>45200.788</v>
      </c>
      <c r="H158" s="4">
        <f t="shared" si="29"/>
        <v>-5496</v>
      </c>
      <c r="I158" s="35" t="s">
        <v>515</v>
      </c>
      <c r="J158" s="36" t="s">
        <v>516</v>
      </c>
      <c r="K158" s="35">
        <v>-5496</v>
      </c>
      <c r="L158" s="35" t="s">
        <v>457</v>
      </c>
      <c r="M158" s="36" t="s">
        <v>274</v>
      </c>
      <c r="N158" s="36"/>
      <c r="O158" s="37" t="s">
        <v>402</v>
      </c>
      <c r="P158" s="37" t="s">
        <v>454</v>
      </c>
    </row>
    <row r="159" spans="1:16" ht="12.75" customHeight="1" thickBot="1" x14ac:dyDescent="0.25">
      <c r="A159" s="4" t="str">
        <f t="shared" si="24"/>
        <v> AOEB 2 </v>
      </c>
      <c r="B159" s="2" t="str">
        <f t="shared" si="25"/>
        <v>I</v>
      </c>
      <c r="C159" s="4">
        <f t="shared" si="26"/>
        <v>45200.794999999998</v>
      </c>
      <c r="D159" s="9" t="str">
        <f t="shared" si="27"/>
        <v>vis</v>
      </c>
      <c r="E159" s="34">
        <f>VLOOKUP(C159,Active!C$21:E$970,3,FALSE)</f>
        <v>14144.997564052725</v>
      </c>
      <c r="F159" s="2" t="s">
        <v>76</v>
      </c>
      <c r="G159" s="9" t="str">
        <f t="shared" si="28"/>
        <v>45200.795</v>
      </c>
      <c r="H159" s="4">
        <f t="shared" si="29"/>
        <v>-5496</v>
      </c>
      <c r="I159" s="35" t="s">
        <v>517</v>
      </c>
      <c r="J159" s="36" t="s">
        <v>518</v>
      </c>
      <c r="K159" s="35">
        <v>-5496</v>
      </c>
      <c r="L159" s="35" t="s">
        <v>365</v>
      </c>
      <c r="M159" s="36" t="s">
        <v>274</v>
      </c>
      <c r="N159" s="36"/>
      <c r="O159" s="37" t="s">
        <v>519</v>
      </c>
      <c r="P159" s="37" t="s">
        <v>454</v>
      </c>
    </row>
    <row r="160" spans="1:16" ht="12.75" customHeight="1" thickBot="1" x14ac:dyDescent="0.25">
      <c r="A160" s="4" t="str">
        <f t="shared" si="24"/>
        <v> VSSC 60.19 </v>
      </c>
      <c r="B160" s="2" t="str">
        <f t="shared" si="25"/>
        <v>I</v>
      </c>
      <c r="C160" s="4">
        <f t="shared" si="26"/>
        <v>45227.362000000001</v>
      </c>
      <c r="D160" s="9" t="str">
        <f t="shared" si="27"/>
        <v>vis</v>
      </c>
      <c r="E160" s="34">
        <f>VLOOKUP(C160,Active!C$21:E$970,3,FALSE)</f>
        <v>14164.997814742812</v>
      </c>
      <c r="F160" s="2" t="s">
        <v>76</v>
      </c>
      <c r="G160" s="9" t="str">
        <f t="shared" si="28"/>
        <v>45227.362</v>
      </c>
      <c r="H160" s="4">
        <f t="shared" si="29"/>
        <v>-5476</v>
      </c>
      <c r="I160" s="35" t="s">
        <v>520</v>
      </c>
      <c r="J160" s="36" t="s">
        <v>521</v>
      </c>
      <c r="K160" s="35">
        <v>-5476</v>
      </c>
      <c r="L160" s="35" t="s">
        <v>365</v>
      </c>
      <c r="M160" s="36" t="s">
        <v>274</v>
      </c>
      <c r="N160" s="36"/>
      <c r="O160" s="37" t="s">
        <v>511</v>
      </c>
      <c r="P160" s="37" t="s">
        <v>512</v>
      </c>
    </row>
    <row r="161" spans="1:16" ht="12.75" customHeight="1" thickBot="1" x14ac:dyDescent="0.25">
      <c r="A161" s="4" t="str">
        <f t="shared" si="24"/>
        <v> BBS 63 </v>
      </c>
      <c r="B161" s="2" t="str">
        <f t="shared" si="25"/>
        <v>I</v>
      </c>
      <c r="C161" s="4">
        <f t="shared" si="26"/>
        <v>45252.591999999997</v>
      </c>
      <c r="D161" s="9" t="str">
        <f t="shared" si="27"/>
        <v>vis</v>
      </c>
      <c r="E161" s="34">
        <f>VLOOKUP(C161,Active!C$21:E$970,3,FALSE)</f>
        <v>14183.991540978772</v>
      </c>
      <c r="F161" s="2" t="s">
        <v>76</v>
      </c>
      <c r="G161" s="9" t="str">
        <f t="shared" si="28"/>
        <v>45252.592</v>
      </c>
      <c r="H161" s="4">
        <f t="shared" si="29"/>
        <v>-5457</v>
      </c>
      <c r="I161" s="35" t="s">
        <v>522</v>
      </c>
      <c r="J161" s="36" t="s">
        <v>523</v>
      </c>
      <c r="K161" s="35">
        <v>-5457</v>
      </c>
      <c r="L161" s="35" t="s">
        <v>485</v>
      </c>
      <c r="M161" s="36" t="s">
        <v>274</v>
      </c>
      <c r="N161" s="36"/>
      <c r="O161" s="37" t="s">
        <v>416</v>
      </c>
      <c r="P161" s="37" t="s">
        <v>524</v>
      </c>
    </row>
    <row r="162" spans="1:16" ht="12.75" customHeight="1" thickBot="1" x14ac:dyDescent="0.25">
      <c r="A162" s="4" t="str">
        <f t="shared" si="24"/>
        <v> AOEB 2 </v>
      </c>
      <c r="B162" s="2" t="str">
        <f t="shared" si="25"/>
        <v>I</v>
      </c>
      <c r="C162" s="4">
        <f t="shared" si="26"/>
        <v>45584.673999999999</v>
      </c>
      <c r="D162" s="9" t="str">
        <f t="shared" si="27"/>
        <v>vis</v>
      </c>
      <c r="E162" s="34">
        <f>VLOOKUP(C162,Active!C$21:E$970,3,FALSE)</f>
        <v>14433.990534077908</v>
      </c>
      <c r="F162" s="2" t="s">
        <v>76</v>
      </c>
      <c r="G162" s="9" t="str">
        <f t="shared" si="28"/>
        <v>45584.674</v>
      </c>
      <c r="H162" s="4">
        <f t="shared" si="29"/>
        <v>-5207</v>
      </c>
      <c r="I162" s="35" t="s">
        <v>525</v>
      </c>
      <c r="J162" s="36" t="s">
        <v>526</v>
      </c>
      <c r="K162" s="35">
        <v>-5207</v>
      </c>
      <c r="L162" s="35" t="s">
        <v>485</v>
      </c>
      <c r="M162" s="36" t="s">
        <v>274</v>
      </c>
      <c r="N162" s="36"/>
      <c r="O162" s="37" t="s">
        <v>406</v>
      </c>
      <c r="P162" s="37" t="s">
        <v>454</v>
      </c>
    </row>
    <row r="163" spans="1:16" ht="12.75" customHeight="1" thickBot="1" x14ac:dyDescent="0.25">
      <c r="A163" s="4" t="str">
        <f t="shared" si="24"/>
        <v> AOEB 2 </v>
      </c>
      <c r="B163" s="2" t="str">
        <f t="shared" si="25"/>
        <v>I</v>
      </c>
      <c r="C163" s="4">
        <f t="shared" si="26"/>
        <v>45762.671000000002</v>
      </c>
      <c r="D163" s="9" t="str">
        <f t="shared" si="27"/>
        <v>vis</v>
      </c>
      <c r="E163" s="34">
        <f>VLOOKUP(C163,Active!C$21:E$970,3,FALSE)</f>
        <v>14567.990783337631</v>
      </c>
      <c r="F163" s="2" t="s">
        <v>76</v>
      </c>
      <c r="G163" s="9" t="str">
        <f t="shared" si="28"/>
        <v>45762.671</v>
      </c>
      <c r="H163" s="4">
        <f t="shared" si="29"/>
        <v>-5073</v>
      </c>
      <c r="I163" s="35" t="s">
        <v>527</v>
      </c>
      <c r="J163" s="36" t="s">
        <v>528</v>
      </c>
      <c r="K163" s="35">
        <v>-5073</v>
      </c>
      <c r="L163" s="35" t="s">
        <v>482</v>
      </c>
      <c r="M163" s="36" t="s">
        <v>274</v>
      </c>
      <c r="N163" s="36"/>
      <c r="O163" s="37" t="s">
        <v>406</v>
      </c>
      <c r="P163" s="37" t="s">
        <v>454</v>
      </c>
    </row>
    <row r="164" spans="1:16" ht="12.75" customHeight="1" thickBot="1" x14ac:dyDescent="0.25">
      <c r="A164" s="4" t="str">
        <f t="shared" si="24"/>
        <v> VSSC 61.16 </v>
      </c>
      <c r="B164" s="2" t="str">
        <f t="shared" si="25"/>
        <v>I</v>
      </c>
      <c r="C164" s="4">
        <f t="shared" si="26"/>
        <v>45814.472999999998</v>
      </c>
      <c r="D164" s="9" t="str">
        <f t="shared" si="27"/>
        <v>vis</v>
      </c>
      <c r="E164" s="34">
        <f>VLOOKUP(C164,Active!C$21:E$970,3,FALSE)</f>
        <v>14606.988524379061</v>
      </c>
      <c r="F164" s="2" t="s">
        <v>76</v>
      </c>
      <c r="G164" s="9" t="str">
        <f t="shared" si="28"/>
        <v>45814.473</v>
      </c>
      <c r="H164" s="4">
        <f t="shared" si="29"/>
        <v>-5034</v>
      </c>
      <c r="I164" s="35" t="s">
        <v>529</v>
      </c>
      <c r="J164" s="36" t="s">
        <v>530</v>
      </c>
      <c r="K164" s="35">
        <v>-5034</v>
      </c>
      <c r="L164" s="35" t="s">
        <v>395</v>
      </c>
      <c r="M164" s="36" t="s">
        <v>274</v>
      </c>
      <c r="N164" s="36"/>
      <c r="O164" s="37" t="s">
        <v>511</v>
      </c>
      <c r="P164" s="37" t="s">
        <v>531</v>
      </c>
    </row>
    <row r="165" spans="1:16" ht="12.75" customHeight="1" thickBot="1" x14ac:dyDescent="0.25">
      <c r="A165" s="4" t="str">
        <f t="shared" si="24"/>
        <v> AOEB 2 </v>
      </c>
      <c r="B165" s="2" t="str">
        <f t="shared" si="25"/>
        <v>I</v>
      </c>
      <c r="C165" s="4">
        <f t="shared" si="26"/>
        <v>45839.712</v>
      </c>
      <c r="D165" s="9" t="str">
        <f t="shared" si="27"/>
        <v>vis</v>
      </c>
      <c r="E165" s="34">
        <f>VLOOKUP(C165,Active!C$21:E$970,3,FALSE)</f>
        <v>14625.98902602272</v>
      </c>
      <c r="F165" s="2" t="s">
        <v>76</v>
      </c>
      <c r="G165" s="9" t="str">
        <f t="shared" si="28"/>
        <v>45839.712</v>
      </c>
      <c r="H165" s="4">
        <f t="shared" si="29"/>
        <v>-5015</v>
      </c>
      <c r="I165" s="35" t="s">
        <v>532</v>
      </c>
      <c r="J165" s="36" t="s">
        <v>533</v>
      </c>
      <c r="K165" s="35">
        <v>-5015</v>
      </c>
      <c r="L165" s="35" t="s">
        <v>485</v>
      </c>
      <c r="M165" s="36" t="s">
        <v>274</v>
      </c>
      <c r="N165" s="36"/>
      <c r="O165" s="37" t="s">
        <v>498</v>
      </c>
      <c r="P165" s="37" t="s">
        <v>454</v>
      </c>
    </row>
    <row r="166" spans="1:16" ht="12.75" customHeight="1" thickBot="1" x14ac:dyDescent="0.25">
      <c r="A166" s="4" t="str">
        <f t="shared" si="24"/>
        <v> VSSC 63.23 </v>
      </c>
      <c r="B166" s="2" t="str">
        <f t="shared" si="25"/>
        <v>I</v>
      </c>
      <c r="C166" s="4">
        <f t="shared" si="26"/>
        <v>46109.366000000002</v>
      </c>
      <c r="D166" s="9" t="str">
        <f t="shared" si="27"/>
        <v>vis</v>
      </c>
      <c r="E166" s="34">
        <f>VLOOKUP(C166,Active!C$21:E$970,3,FALSE)</f>
        <v>14828.99078006285</v>
      </c>
      <c r="F166" s="2" t="s">
        <v>76</v>
      </c>
      <c r="G166" s="9" t="str">
        <f t="shared" si="28"/>
        <v>46109.366</v>
      </c>
      <c r="H166" s="4">
        <f t="shared" si="29"/>
        <v>-4812</v>
      </c>
      <c r="I166" s="35" t="s">
        <v>534</v>
      </c>
      <c r="J166" s="36" t="s">
        <v>535</v>
      </c>
      <c r="K166" s="35">
        <v>-4812</v>
      </c>
      <c r="L166" s="35" t="s">
        <v>475</v>
      </c>
      <c r="M166" s="36" t="s">
        <v>274</v>
      </c>
      <c r="N166" s="36"/>
      <c r="O166" s="37" t="s">
        <v>511</v>
      </c>
      <c r="P166" s="37" t="s">
        <v>536</v>
      </c>
    </row>
    <row r="167" spans="1:16" ht="12.75" customHeight="1" thickBot="1" x14ac:dyDescent="0.25">
      <c r="A167" s="4" t="str">
        <f t="shared" si="24"/>
        <v> VSSC 63.23 </v>
      </c>
      <c r="B167" s="2" t="str">
        <f t="shared" si="25"/>
        <v>I</v>
      </c>
      <c r="C167" s="4">
        <f t="shared" si="26"/>
        <v>46113.351000000002</v>
      </c>
      <c r="D167" s="9" t="str">
        <f t="shared" si="27"/>
        <v>vis</v>
      </c>
      <c r="E167" s="34">
        <f>VLOOKUP(C167,Active!C$21:E$970,3,FALSE)</f>
        <v>14831.990780025209</v>
      </c>
      <c r="F167" s="2" t="s">
        <v>76</v>
      </c>
      <c r="G167" s="9" t="str">
        <f t="shared" si="28"/>
        <v>46113.351</v>
      </c>
      <c r="H167" s="4">
        <f t="shared" si="29"/>
        <v>-4809</v>
      </c>
      <c r="I167" s="35" t="s">
        <v>537</v>
      </c>
      <c r="J167" s="36" t="s">
        <v>538</v>
      </c>
      <c r="K167" s="35">
        <v>-4809</v>
      </c>
      <c r="L167" s="35" t="s">
        <v>475</v>
      </c>
      <c r="M167" s="36" t="s">
        <v>274</v>
      </c>
      <c r="N167" s="36"/>
      <c r="O167" s="37" t="s">
        <v>511</v>
      </c>
      <c r="P167" s="37" t="s">
        <v>536</v>
      </c>
    </row>
    <row r="168" spans="1:16" ht="12.75" customHeight="1" thickBot="1" x14ac:dyDescent="0.25">
      <c r="A168" s="4" t="str">
        <f t="shared" si="24"/>
        <v> BBS 76 </v>
      </c>
      <c r="B168" s="2" t="str">
        <f t="shared" si="25"/>
        <v>I</v>
      </c>
      <c r="C168" s="4">
        <f t="shared" si="26"/>
        <v>46121.313999999998</v>
      </c>
      <c r="D168" s="9" t="str">
        <f t="shared" si="27"/>
        <v>vis</v>
      </c>
      <c r="E168" s="34">
        <f>VLOOKUP(C168,Active!C$21:E$970,3,FALSE)</f>
        <v>14837.985510188384</v>
      </c>
      <c r="F168" s="2" t="s">
        <v>76</v>
      </c>
      <c r="G168" s="9" t="str">
        <f t="shared" si="28"/>
        <v>46121.314</v>
      </c>
      <c r="H168" s="4">
        <f t="shared" si="29"/>
        <v>-4803</v>
      </c>
      <c r="I168" s="35" t="s">
        <v>539</v>
      </c>
      <c r="J168" s="36" t="s">
        <v>540</v>
      </c>
      <c r="K168" s="35">
        <v>-4803</v>
      </c>
      <c r="L168" s="35" t="s">
        <v>503</v>
      </c>
      <c r="M168" s="36" t="s">
        <v>274</v>
      </c>
      <c r="N168" s="36"/>
      <c r="O168" s="37" t="s">
        <v>541</v>
      </c>
      <c r="P168" s="37" t="s">
        <v>542</v>
      </c>
    </row>
    <row r="169" spans="1:16" ht="12.75" customHeight="1" thickBot="1" x14ac:dyDescent="0.25">
      <c r="A169" s="4" t="str">
        <f t="shared" si="24"/>
        <v> AOEB 2 </v>
      </c>
      <c r="B169" s="2" t="str">
        <f t="shared" si="25"/>
        <v>I</v>
      </c>
      <c r="C169" s="4">
        <f t="shared" si="26"/>
        <v>46167.811999999998</v>
      </c>
      <c r="D169" s="9" t="str">
        <f t="shared" si="27"/>
        <v>vis</v>
      </c>
      <c r="E169" s="34">
        <f>VLOOKUP(C169,Active!C$21:E$970,3,FALSE)</f>
        <v>14872.990277628725</v>
      </c>
      <c r="F169" s="2" t="s">
        <v>76</v>
      </c>
      <c r="G169" s="9" t="str">
        <f t="shared" si="28"/>
        <v>46167.812</v>
      </c>
      <c r="H169" s="4">
        <f t="shared" si="29"/>
        <v>-4768</v>
      </c>
      <c r="I169" s="35" t="s">
        <v>543</v>
      </c>
      <c r="J169" s="36" t="s">
        <v>544</v>
      </c>
      <c r="K169" s="35">
        <v>-4768</v>
      </c>
      <c r="L169" s="35" t="s">
        <v>222</v>
      </c>
      <c r="M169" s="36" t="s">
        <v>274</v>
      </c>
      <c r="N169" s="36"/>
      <c r="O169" s="37" t="s">
        <v>441</v>
      </c>
      <c r="P169" s="37" t="s">
        <v>454</v>
      </c>
    </row>
    <row r="170" spans="1:16" ht="12.75" customHeight="1" thickBot="1" x14ac:dyDescent="0.25">
      <c r="A170" s="4" t="str">
        <f t="shared" si="24"/>
        <v> BBS 77 </v>
      </c>
      <c r="B170" s="2" t="str">
        <f t="shared" si="25"/>
        <v>I</v>
      </c>
      <c r="C170" s="4">
        <f t="shared" si="26"/>
        <v>46259.464</v>
      </c>
      <c r="D170" s="9" t="str">
        <f t="shared" si="27"/>
        <v>vis</v>
      </c>
      <c r="E170" s="34">
        <f>VLOOKUP(C170,Active!C$21:E$970,3,FALSE)</f>
        <v>14941.98801829375</v>
      </c>
      <c r="F170" s="2" t="s">
        <v>76</v>
      </c>
      <c r="G170" s="9" t="str">
        <f t="shared" si="28"/>
        <v>46259.464</v>
      </c>
      <c r="H170" s="4">
        <f t="shared" si="29"/>
        <v>-4699</v>
      </c>
      <c r="I170" s="35" t="s">
        <v>545</v>
      </c>
      <c r="J170" s="36" t="s">
        <v>546</v>
      </c>
      <c r="K170" s="35">
        <v>-4699</v>
      </c>
      <c r="L170" s="35" t="s">
        <v>457</v>
      </c>
      <c r="M170" s="36" t="s">
        <v>274</v>
      </c>
      <c r="N170" s="36"/>
      <c r="O170" s="37" t="s">
        <v>541</v>
      </c>
      <c r="P170" s="37" t="s">
        <v>547</v>
      </c>
    </row>
    <row r="171" spans="1:16" ht="12.75" customHeight="1" thickBot="1" x14ac:dyDescent="0.25">
      <c r="A171" s="4" t="str">
        <f t="shared" ref="A171:A188" si="30">P171</f>
        <v> BBS 77 </v>
      </c>
      <c r="B171" s="2" t="str">
        <f t="shared" ref="B171:B188" si="31">IF(H171=INT(H171),"I","II")</f>
        <v>I</v>
      </c>
      <c r="C171" s="4">
        <f t="shared" ref="C171:C188" si="32">1*G171</f>
        <v>46271.417000000001</v>
      </c>
      <c r="D171" s="9" t="str">
        <f t="shared" ref="D171:D188" si="33">VLOOKUP(F171,I$1:J$5,2,FALSE)</f>
        <v>vis</v>
      </c>
      <c r="E171" s="34">
        <f>VLOOKUP(C171,Active!C$21:E$970,3,FALSE)</f>
        <v>14950.986512534673</v>
      </c>
      <c r="F171" s="2" t="s">
        <v>76</v>
      </c>
      <c r="G171" s="9" t="str">
        <f t="shared" ref="G171:G188" si="34">MID(I171,3,LEN(I171)-3)</f>
        <v>46271.417</v>
      </c>
      <c r="H171" s="4">
        <f t="shared" ref="H171:H188" si="35">1*K171</f>
        <v>-4690</v>
      </c>
      <c r="I171" s="35" t="s">
        <v>548</v>
      </c>
      <c r="J171" s="36" t="s">
        <v>549</v>
      </c>
      <c r="K171" s="35">
        <v>-4690</v>
      </c>
      <c r="L171" s="35" t="s">
        <v>395</v>
      </c>
      <c r="M171" s="36" t="s">
        <v>274</v>
      </c>
      <c r="N171" s="36"/>
      <c r="O171" s="37" t="s">
        <v>541</v>
      </c>
      <c r="P171" s="37" t="s">
        <v>547</v>
      </c>
    </row>
    <row r="172" spans="1:16" ht="12.75" customHeight="1" thickBot="1" x14ac:dyDescent="0.25">
      <c r="A172" s="4" t="str">
        <f t="shared" si="30"/>
        <v> AOEB 2 </v>
      </c>
      <c r="B172" s="2" t="str">
        <f t="shared" si="31"/>
        <v>I</v>
      </c>
      <c r="C172" s="4">
        <f t="shared" si="32"/>
        <v>46413.557000000001</v>
      </c>
      <c r="D172" s="9" t="str">
        <f t="shared" si="33"/>
        <v>vis</v>
      </c>
      <c r="E172" s="34">
        <f>VLOOKUP(C172,Active!C$21:E$970,3,FALSE)</f>
        <v>15057.992784717781</v>
      </c>
      <c r="F172" s="2" t="s">
        <v>76</v>
      </c>
      <c r="G172" s="9" t="str">
        <f t="shared" si="34"/>
        <v>46413.557</v>
      </c>
      <c r="H172" s="4">
        <f t="shared" si="35"/>
        <v>-4583</v>
      </c>
      <c r="I172" s="35" t="s">
        <v>550</v>
      </c>
      <c r="J172" s="36" t="s">
        <v>551</v>
      </c>
      <c r="K172" s="35">
        <v>-4583</v>
      </c>
      <c r="L172" s="35" t="s">
        <v>365</v>
      </c>
      <c r="M172" s="36" t="s">
        <v>274</v>
      </c>
      <c r="N172" s="36"/>
      <c r="O172" s="37" t="s">
        <v>406</v>
      </c>
      <c r="P172" s="37" t="s">
        <v>454</v>
      </c>
    </row>
    <row r="173" spans="1:16" ht="12.75" customHeight="1" thickBot="1" x14ac:dyDescent="0.25">
      <c r="A173" s="4" t="str">
        <f t="shared" si="30"/>
        <v> VSSC 66.34 </v>
      </c>
      <c r="B173" s="2" t="str">
        <f t="shared" si="31"/>
        <v>I</v>
      </c>
      <c r="C173" s="4">
        <f t="shared" si="32"/>
        <v>46441.442000000003</v>
      </c>
      <c r="D173" s="9" t="str">
        <f t="shared" si="33"/>
        <v>vis</v>
      </c>
      <c r="E173" s="34">
        <f>VLOOKUP(C173,Active!C$21:E$970,3,FALSE)</f>
        <v>15078.985256223523</v>
      </c>
      <c r="F173" s="2" t="s">
        <v>76</v>
      </c>
      <c r="G173" s="9" t="str">
        <f t="shared" si="34"/>
        <v>46441.442</v>
      </c>
      <c r="H173" s="4">
        <f t="shared" si="35"/>
        <v>-4562</v>
      </c>
      <c r="I173" s="35" t="s">
        <v>552</v>
      </c>
      <c r="J173" s="36" t="s">
        <v>553</v>
      </c>
      <c r="K173" s="35">
        <v>-4562</v>
      </c>
      <c r="L173" s="35" t="s">
        <v>434</v>
      </c>
      <c r="M173" s="36" t="s">
        <v>274</v>
      </c>
      <c r="N173" s="36"/>
      <c r="O173" s="37" t="s">
        <v>511</v>
      </c>
      <c r="P173" s="37" t="s">
        <v>554</v>
      </c>
    </row>
    <row r="174" spans="1:16" ht="12.75" customHeight="1" thickBot="1" x14ac:dyDescent="0.25">
      <c r="A174" s="4" t="str">
        <f t="shared" si="30"/>
        <v> AOEB 2 </v>
      </c>
      <c r="B174" s="2" t="str">
        <f t="shared" si="31"/>
        <v>I</v>
      </c>
      <c r="C174" s="4">
        <f t="shared" si="32"/>
        <v>46470.671000000002</v>
      </c>
      <c r="D174" s="9" t="str">
        <f t="shared" si="33"/>
        <v>vis</v>
      </c>
      <c r="E174" s="34">
        <f>VLOOKUP(C174,Active!C$21:E$970,3,FALSE)</f>
        <v>15100.989521944924</v>
      </c>
      <c r="F174" s="2" t="s">
        <v>76</v>
      </c>
      <c r="G174" s="9" t="str">
        <f t="shared" si="34"/>
        <v>46470.671</v>
      </c>
      <c r="H174" s="4">
        <f t="shared" si="35"/>
        <v>-4540</v>
      </c>
      <c r="I174" s="35" t="s">
        <v>555</v>
      </c>
      <c r="J174" s="36" t="s">
        <v>556</v>
      </c>
      <c r="K174" s="35">
        <v>-4540</v>
      </c>
      <c r="L174" s="35" t="s">
        <v>475</v>
      </c>
      <c r="M174" s="36" t="s">
        <v>274</v>
      </c>
      <c r="N174" s="36"/>
      <c r="O174" s="37" t="s">
        <v>441</v>
      </c>
      <c r="P174" s="37" t="s">
        <v>454</v>
      </c>
    </row>
    <row r="175" spans="1:16" ht="12.75" customHeight="1" thickBot="1" x14ac:dyDescent="0.25">
      <c r="A175" s="4" t="str">
        <f t="shared" si="30"/>
        <v> BRNO 28 </v>
      </c>
      <c r="B175" s="2" t="str">
        <f t="shared" si="31"/>
        <v>I</v>
      </c>
      <c r="C175" s="4">
        <f t="shared" si="32"/>
        <v>46615.463000000003</v>
      </c>
      <c r="D175" s="9" t="str">
        <f t="shared" si="33"/>
        <v>vis</v>
      </c>
      <c r="E175" s="34">
        <f>VLOOKUP(C175,Active!C$21:E$970,3,FALSE)</f>
        <v>15209.99228092858</v>
      </c>
      <c r="F175" s="2" t="s">
        <v>76</v>
      </c>
      <c r="G175" s="9" t="str">
        <f t="shared" si="34"/>
        <v>46615.463</v>
      </c>
      <c r="H175" s="4">
        <f t="shared" si="35"/>
        <v>-4431</v>
      </c>
      <c r="I175" s="35" t="s">
        <v>557</v>
      </c>
      <c r="J175" s="36" t="s">
        <v>558</v>
      </c>
      <c r="K175" s="35">
        <v>-4431</v>
      </c>
      <c r="L175" s="35" t="s">
        <v>559</v>
      </c>
      <c r="M175" s="36" t="s">
        <v>274</v>
      </c>
      <c r="N175" s="36"/>
      <c r="O175" s="37" t="s">
        <v>560</v>
      </c>
      <c r="P175" s="37" t="s">
        <v>561</v>
      </c>
    </row>
    <row r="176" spans="1:16" ht="12.75" customHeight="1" thickBot="1" x14ac:dyDescent="0.25">
      <c r="A176" s="4" t="str">
        <f t="shared" si="30"/>
        <v> BRNO 28 </v>
      </c>
      <c r="B176" s="2" t="str">
        <f t="shared" si="31"/>
        <v>I</v>
      </c>
      <c r="C176" s="4">
        <f t="shared" si="32"/>
        <v>46615.466999999997</v>
      </c>
      <c r="D176" s="9" t="str">
        <f t="shared" si="33"/>
        <v>vis</v>
      </c>
      <c r="E176" s="34">
        <f>VLOOKUP(C176,Active!C$21:E$970,3,FALSE)</f>
        <v>15209.995292220883</v>
      </c>
      <c r="F176" s="2" t="s">
        <v>76</v>
      </c>
      <c r="G176" s="9" t="str">
        <f t="shared" si="34"/>
        <v>46615.467</v>
      </c>
      <c r="H176" s="4">
        <f t="shared" si="35"/>
        <v>-4431</v>
      </c>
      <c r="I176" s="35" t="s">
        <v>562</v>
      </c>
      <c r="J176" s="36" t="s">
        <v>563</v>
      </c>
      <c r="K176" s="35">
        <v>-4431</v>
      </c>
      <c r="L176" s="35" t="s">
        <v>564</v>
      </c>
      <c r="M176" s="36" t="s">
        <v>274</v>
      </c>
      <c r="N176" s="36"/>
      <c r="O176" s="37" t="s">
        <v>565</v>
      </c>
      <c r="P176" s="37" t="s">
        <v>561</v>
      </c>
    </row>
    <row r="177" spans="1:16" ht="12.75" customHeight="1" thickBot="1" x14ac:dyDescent="0.25">
      <c r="A177" s="4" t="str">
        <f t="shared" si="30"/>
        <v> BRNO 28 </v>
      </c>
      <c r="B177" s="2" t="str">
        <f t="shared" si="31"/>
        <v>I</v>
      </c>
      <c r="C177" s="4">
        <f t="shared" si="32"/>
        <v>46615.472000000002</v>
      </c>
      <c r="D177" s="9" t="str">
        <f t="shared" si="33"/>
        <v>vis</v>
      </c>
      <c r="E177" s="34">
        <f>VLOOKUP(C177,Active!C$21:E$970,3,FALSE)</f>
        <v>15209.999056336272</v>
      </c>
      <c r="F177" s="2" t="s">
        <v>76</v>
      </c>
      <c r="G177" s="9" t="str">
        <f t="shared" si="34"/>
        <v>46615.472</v>
      </c>
      <c r="H177" s="4">
        <f t="shared" si="35"/>
        <v>-4431</v>
      </c>
      <c r="I177" s="35" t="s">
        <v>566</v>
      </c>
      <c r="J177" s="36" t="s">
        <v>567</v>
      </c>
      <c r="K177" s="35">
        <v>-4431</v>
      </c>
      <c r="L177" s="35" t="s">
        <v>568</v>
      </c>
      <c r="M177" s="36" t="s">
        <v>274</v>
      </c>
      <c r="N177" s="36"/>
      <c r="O177" s="37" t="s">
        <v>569</v>
      </c>
      <c r="P177" s="37" t="s">
        <v>561</v>
      </c>
    </row>
    <row r="178" spans="1:16" ht="12.75" customHeight="1" thickBot="1" x14ac:dyDescent="0.25">
      <c r="A178" s="4" t="str">
        <f t="shared" si="30"/>
        <v> BRNO 28 </v>
      </c>
      <c r="B178" s="2" t="str">
        <f t="shared" si="31"/>
        <v>I</v>
      </c>
      <c r="C178" s="4">
        <f t="shared" si="32"/>
        <v>46615.472999999998</v>
      </c>
      <c r="D178" s="9" t="str">
        <f t="shared" si="33"/>
        <v>vis</v>
      </c>
      <c r="E178" s="34">
        <f>VLOOKUP(C178,Active!C$21:E$970,3,FALSE)</f>
        <v>15209.999809159346</v>
      </c>
      <c r="F178" s="2" t="s">
        <v>76</v>
      </c>
      <c r="G178" s="9" t="str">
        <f t="shared" si="34"/>
        <v>46615.473</v>
      </c>
      <c r="H178" s="4">
        <f t="shared" si="35"/>
        <v>-4431</v>
      </c>
      <c r="I178" s="35" t="s">
        <v>570</v>
      </c>
      <c r="J178" s="36" t="s">
        <v>571</v>
      </c>
      <c r="K178" s="35">
        <v>-4431</v>
      </c>
      <c r="L178" s="35" t="s">
        <v>572</v>
      </c>
      <c r="M178" s="36" t="s">
        <v>274</v>
      </c>
      <c r="N178" s="36"/>
      <c r="O178" s="37" t="s">
        <v>573</v>
      </c>
      <c r="P178" s="37" t="s">
        <v>561</v>
      </c>
    </row>
    <row r="179" spans="1:16" ht="12.75" customHeight="1" thickBot="1" x14ac:dyDescent="0.25">
      <c r="A179" s="4" t="str">
        <f t="shared" si="30"/>
        <v> BRNO 28 </v>
      </c>
      <c r="B179" s="2" t="str">
        <f t="shared" si="31"/>
        <v>I</v>
      </c>
      <c r="C179" s="4">
        <f t="shared" si="32"/>
        <v>46623.427000000003</v>
      </c>
      <c r="D179" s="9" t="str">
        <f t="shared" si="33"/>
        <v>vis</v>
      </c>
      <c r="E179" s="34">
        <f>VLOOKUP(C179,Active!C$21:E$970,3,FALSE)</f>
        <v>15215.987763914834</v>
      </c>
      <c r="F179" s="2" t="s">
        <v>76</v>
      </c>
      <c r="G179" s="9" t="str">
        <f t="shared" si="34"/>
        <v>46623.427</v>
      </c>
      <c r="H179" s="4">
        <f t="shared" si="35"/>
        <v>-4425</v>
      </c>
      <c r="I179" s="35" t="s">
        <v>574</v>
      </c>
      <c r="J179" s="36" t="s">
        <v>575</v>
      </c>
      <c r="K179" s="35">
        <v>-4425</v>
      </c>
      <c r="L179" s="35" t="s">
        <v>222</v>
      </c>
      <c r="M179" s="36" t="s">
        <v>274</v>
      </c>
      <c r="N179" s="36"/>
      <c r="O179" s="37" t="s">
        <v>576</v>
      </c>
      <c r="P179" s="37" t="s">
        <v>561</v>
      </c>
    </row>
    <row r="180" spans="1:16" ht="12.75" customHeight="1" thickBot="1" x14ac:dyDescent="0.25">
      <c r="A180" s="4" t="str">
        <f t="shared" si="30"/>
        <v> BRNO 28 </v>
      </c>
      <c r="B180" s="2" t="str">
        <f t="shared" si="31"/>
        <v>I</v>
      </c>
      <c r="C180" s="4">
        <f t="shared" si="32"/>
        <v>46728.366000000002</v>
      </c>
      <c r="D180" s="9" t="str">
        <f t="shared" si="33"/>
        <v>vis</v>
      </c>
      <c r="E180" s="34">
        <f>VLOOKUP(C180,Active!C$21:E$970,3,FALSE)</f>
        <v>15294.988264805668</v>
      </c>
      <c r="F180" s="2" t="s">
        <v>76</v>
      </c>
      <c r="G180" s="9" t="str">
        <f t="shared" si="34"/>
        <v>46728.366</v>
      </c>
      <c r="H180" s="4">
        <f t="shared" si="35"/>
        <v>-4346</v>
      </c>
      <c r="I180" s="35" t="s">
        <v>577</v>
      </c>
      <c r="J180" s="36" t="s">
        <v>578</v>
      </c>
      <c r="K180" s="35">
        <v>-4346</v>
      </c>
      <c r="L180" s="35" t="s">
        <v>475</v>
      </c>
      <c r="M180" s="36" t="s">
        <v>274</v>
      </c>
      <c r="N180" s="36"/>
      <c r="O180" s="37" t="s">
        <v>579</v>
      </c>
      <c r="P180" s="37" t="s">
        <v>561</v>
      </c>
    </row>
    <row r="181" spans="1:16" ht="12.75" customHeight="1" thickBot="1" x14ac:dyDescent="0.25">
      <c r="A181" s="4" t="str">
        <f t="shared" si="30"/>
        <v> AOEB 2 </v>
      </c>
      <c r="B181" s="2" t="str">
        <f t="shared" si="31"/>
        <v>I</v>
      </c>
      <c r="C181" s="4">
        <f t="shared" si="32"/>
        <v>46875.803</v>
      </c>
      <c r="D181" s="9" t="str">
        <f t="shared" si="33"/>
        <v>vis</v>
      </c>
      <c r="E181" s="34">
        <f>VLOOKUP(C181,Active!C$21:E$970,3,FALSE)</f>
        <v>15405.982240828327</v>
      </c>
      <c r="F181" s="2" t="s">
        <v>76</v>
      </c>
      <c r="G181" s="9" t="str">
        <f t="shared" si="34"/>
        <v>46875.803</v>
      </c>
      <c r="H181" s="4">
        <f t="shared" si="35"/>
        <v>-4235</v>
      </c>
      <c r="I181" s="35" t="s">
        <v>580</v>
      </c>
      <c r="J181" s="36" t="s">
        <v>581</v>
      </c>
      <c r="K181" s="35">
        <v>-4235</v>
      </c>
      <c r="L181" s="35" t="s">
        <v>503</v>
      </c>
      <c r="M181" s="36" t="s">
        <v>274</v>
      </c>
      <c r="N181" s="36"/>
      <c r="O181" s="37" t="s">
        <v>406</v>
      </c>
      <c r="P181" s="37" t="s">
        <v>454</v>
      </c>
    </row>
    <row r="182" spans="1:16" ht="12.75" customHeight="1" thickBot="1" x14ac:dyDescent="0.25">
      <c r="A182" s="4" t="str">
        <f t="shared" si="30"/>
        <v> AOEB 2 </v>
      </c>
      <c r="B182" s="2" t="str">
        <f t="shared" si="31"/>
        <v>I</v>
      </c>
      <c r="C182" s="4">
        <f t="shared" si="32"/>
        <v>46879.8</v>
      </c>
      <c r="D182" s="9" t="str">
        <f t="shared" si="33"/>
        <v>vis</v>
      </c>
      <c r="E182" s="34">
        <f>VLOOKUP(C182,Active!C$21:E$970,3,FALSE)</f>
        <v>15408.991274667613</v>
      </c>
      <c r="F182" s="2" t="s">
        <v>76</v>
      </c>
      <c r="G182" s="9" t="str">
        <f t="shared" si="34"/>
        <v>46879.800</v>
      </c>
      <c r="H182" s="4">
        <f t="shared" si="35"/>
        <v>-4232</v>
      </c>
      <c r="I182" s="35" t="s">
        <v>582</v>
      </c>
      <c r="J182" s="36" t="s">
        <v>583</v>
      </c>
      <c r="K182" s="35">
        <v>-4232</v>
      </c>
      <c r="L182" s="35" t="s">
        <v>559</v>
      </c>
      <c r="M182" s="36" t="s">
        <v>274</v>
      </c>
      <c r="N182" s="36"/>
      <c r="O182" s="37" t="s">
        <v>441</v>
      </c>
      <c r="P182" s="37" t="s">
        <v>454</v>
      </c>
    </row>
    <row r="183" spans="1:16" ht="12.75" customHeight="1" thickBot="1" x14ac:dyDescent="0.25">
      <c r="A183" s="4" t="str">
        <f t="shared" si="30"/>
        <v> BRNO 30 </v>
      </c>
      <c r="B183" s="2" t="str">
        <f t="shared" si="31"/>
        <v>I</v>
      </c>
      <c r="C183" s="4">
        <f t="shared" si="32"/>
        <v>46910.351000000002</v>
      </c>
      <c r="D183" s="9" t="str">
        <f t="shared" si="33"/>
        <v>vis</v>
      </c>
      <c r="E183" s="34">
        <f>VLOOKUP(C183,Active!C$21:E$970,3,FALSE)</f>
        <v>15431.99077249698</v>
      </c>
      <c r="F183" s="2" t="s">
        <v>76</v>
      </c>
      <c r="G183" s="9" t="str">
        <f t="shared" si="34"/>
        <v>46910.351</v>
      </c>
      <c r="H183" s="4">
        <f t="shared" si="35"/>
        <v>-4209</v>
      </c>
      <c r="I183" s="35" t="s">
        <v>584</v>
      </c>
      <c r="J183" s="36" t="s">
        <v>585</v>
      </c>
      <c r="K183" s="35">
        <v>-4209</v>
      </c>
      <c r="L183" s="35" t="s">
        <v>365</v>
      </c>
      <c r="M183" s="36" t="s">
        <v>274</v>
      </c>
      <c r="N183" s="36"/>
      <c r="O183" s="37" t="s">
        <v>579</v>
      </c>
      <c r="P183" s="37" t="s">
        <v>586</v>
      </c>
    </row>
    <row r="184" spans="1:16" ht="12.75" customHeight="1" thickBot="1" x14ac:dyDescent="0.25">
      <c r="A184" s="4" t="str">
        <f t="shared" si="30"/>
        <v> AOEB 2 </v>
      </c>
      <c r="B184" s="2" t="str">
        <f t="shared" si="31"/>
        <v>I</v>
      </c>
      <c r="C184" s="4">
        <f t="shared" si="32"/>
        <v>47219.845999999998</v>
      </c>
      <c r="D184" s="9" t="str">
        <f t="shared" si="33"/>
        <v>vis</v>
      </c>
      <c r="E184" s="34">
        <f>VLOOKUP(C184,Active!C$21:E$970,3,FALSE)</f>
        <v>15664.985750752998</v>
      </c>
      <c r="F184" s="2" t="s">
        <v>76</v>
      </c>
      <c r="G184" s="9" t="str">
        <f t="shared" si="34"/>
        <v>47219.846</v>
      </c>
      <c r="H184" s="4">
        <f t="shared" si="35"/>
        <v>-3976</v>
      </c>
      <c r="I184" s="35" t="s">
        <v>587</v>
      </c>
      <c r="J184" s="36" t="s">
        <v>588</v>
      </c>
      <c r="K184" s="35">
        <v>-3976</v>
      </c>
      <c r="L184" s="35" t="s">
        <v>222</v>
      </c>
      <c r="M184" s="36" t="s">
        <v>274</v>
      </c>
      <c r="N184" s="36"/>
      <c r="O184" s="37" t="s">
        <v>406</v>
      </c>
      <c r="P184" s="37" t="s">
        <v>454</v>
      </c>
    </row>
    <row r="185" spans="1:16" ht="12.75" customHeight="1" thickBot="1" x14ac:dyDescent="0.25">
      <c r="A185" s="4" t="str">
        <f t="shared" si="30"/>
        <v> AOEB 2 </v>
      </c>
      <c r="B185" s="2" t="str">
        <f t="shared" si="31"/>
        <v>I</v>
      </c>
      <c r="C185" s="4">
        <f t="shared" si="32"/>
        <v>47247.741000000002</v>
      </c>
      <c r="D185" s="9" t="str">
        <f t="shared" si="33"/>
        <v>vis</v>
      </c>
      <c r="E185" s="34">
        <f>VLOOKUP(C185,Active!C$21:E$970,3,FALSE)</f>
        <v>15685.985750489514</v>
      </c>
      <c r="F185" s="2" t="s">
        <v>76</v>
      </c>
      <c r="G185" s="9" t="str">
        <f t="shared" si="34"/>
        <v>47247.741</v>
      </c>
      <c r="H185" s="4">
        <f t="shared" si="35"/>
        <v>-3955</v>
      </c>
      <c r="I185" s="35" t="s">
        <v>589</v>
      </c>
      <c r="J185" s="36" t="s">
        <v>590</v>
      </c>
      <c r="K185" s="35">
        <v>-3955</v>
      </c>
      <c r="L185" s="35" t="s">
        <v>222</v>
      </c>
      <c r="M185" s="36" t="s">
        <v>274</v>
      </c>
      <c r="N185" s="36"/>
      <c r="O185" s="37" t="s">
        <v>441</v>
      </c>
      <c r="P185" s="37" t="s">
        <v>454</v>
      </c>
    </row>
    <row r="186" spans="1:16" ht="12.75" customHeight="1" thickBot="1" x14ac:dyDescent="0.25">
      <c r="A186" s="4" t="str">
        <f t="shared" si="30"/>
        <v> BBS 88 </v>
      </c>
      <c r="B186" s="2" t="str">
        <f t="shared" si="31"/>
        <v>I</v>
      </c>
      <c r="C186" s="4">
        <f t="shared" si="32"/>
        <v>47262.353999999999</v>
      </c>
      <c r="D186" s="9" t="str">
        <f t="shared" si="33"/>
        <v>vis</v>
      </c>
      <c r="E186" s="34">
        <f>VLOOKUP(C186,Active!C$21:E$970,3,FALSE)</f>
        <v>15696.986754115596</v>
      </c>
      <c r="F186" s="2" t="s">
        <v>76</v>
      </c>
      <c r="G186" s="9" t="str">
        <f t="shared" si="34"/>
        <v>47262.354</v>
      </c>
      <c r="H186" s="4">
        <f t="shared" si="35"/>
        <v>-3944</v>
      </c>
      <c r="I186" s="35" t="s">
        <v>591</v>
      </c>
      <c r="J186" s="36" t="s">
        <v>592</v>
      </c>
      <c r="K186" s="35">
        <v>-3944</v>
      </c>
      <c r="L186" s="35" t="s">
        <v>593</v>
      </c>
      <c r="M186" s="36" t="s">
        <v>274</v>
      </c>
      <c r="N186" s="36"/>
      <c r="O186" s="37" t="s">
        <v>594</v>
      </c>
      <c r="P186" s="37" t="s">
        <v>595</v>
      </c>
    </row>
    <row r="187" spans="1:16" ht="12.75" customHeight="1" thickBot="1" x14ac:dyDescent="0.25">
      <c r="A187" s="4" t="str">
        <f t="shared" si="30"/>
        <v> BBS 88 </v>
      </c>
      <c r="B187" s="2" t="str">
        <f t="shared" si="31"/>
        <v>I</v>
      </c>
      <c r="C187" s="4">
        <f t="shared" si="32"/>
        <v>47307.517999999996</v>
      </c>
      <c r="D187" s="9" t="str">
        <f t="shared" si="33"/>
        <v>vis</v>
      </c>
      <c r="E187" s="34">
        <f>VLOOKUP(C187,Active!C$21:E$970,3,FALSE)</f>
        <v>15730.987255571046</v>
      </c>
      <c r="F187" s="2" t="s">
        <v>76</v>
      </c>
      <c r="G187" s="9" t="str">
        <f t="shared" si="34"/>
        <v>47307.518</v>
      </c>
      <c r="H187" s="4">
        <f t="shared" si="35"/>
        <v>-3910</v>
      </c>
      <c r="I187" s="35" t="s">
        <v>596</v>
      </c>
      <c r="J187" s="36" t="s">
        <v>597</v>
      </c>
      <c r="K187" s="35">
        <v>-3910</v>
      </c>
      <c r="L187" s="35" t="s">
        <v>510</v>
      </c>
      <c r="M187" s="36" t="s">
        <v>274</v>
      </c>
      <c r="N187" s="36"/>
      <c r="O187" s="37" t="s">
        <v>298</v>
      </c>
      <c r="P187" s="37" t="s">
        <v>595</v>
      </c>
    </row>
    <row r="188" spans="1:16" ht="12.75" customHeight="1" thickBot="1" x14ac:dyDescent="0.25">
      <c r="A188" s="4" t="str">
        <f t="shared" si="30"/>
        <v> BBS 91 </v>
      </c>
      <c r="B188" s="2" t="str">
        <f t="shared" si="31"/>
        <v>I</v>
      </c>
      <c r="C188" s="4">
        <f t="shared" si="32"/>
        <v>47614.366999999998</v>
      </c>
      <c r="D188" s="9" t="str">
        <f t="shared" si="33"/>
        <v>vis</v>
      </c>
      <c r="E188" s="34">
        <f>VLOOKUP(C188,Active!C$21:E$970,3,FALSE)</f>
        <v>15961.990263964988</v>
      </c>
      <c r="F188" s="2" t="s">
        <v>76</v>
      </c>
      <c r="G188" s="9" t="str">
        <f t="shared" si="34"/>
        <v>47614.367</v>
      </c>
      <c r="H188" s="4">
        <f t="shared" si="35"/>
        <v>-3679</v>
      </c>
      <c r="I188" s="35" t="s">
        <v>598</v>
      </c>
      <c r="J188" s="36" t="s">
        <v>599</v>
      </c>
      <c r="K188" s="35">
        <v>-3679</v>
      </c>
      <c r="L188" s="35" t="s">
        <v>600</v>
      </c>
      <c r="M188" s="36" t="s">
        <v>274</v>
      </c>
      <c r="N188" s="36"/>
      <c r="O188" s="37" t="s">
        <v>298</v>
      </c>
      <c r="P188" s="37" t="s">
        <v>601</v>
      </c>
    </row>
    <row r="189" spans="1:16" x14ac:dyDescent="0.2">
      <c r="B189" s="2"/>
      <c r="F189" s="2"/>
    </row>
    <row r="190" spans="1:16" x14ac:dyDescent="0.2">
      <c r="B190" s="2"/>
      <c r="F190" s="2"/>
    </row>
    <row r="191" spans="1:16" x14ac:dyDescent="0.2">
      <c r="B191" s="2"/>
      <c r="F191" s="2"/>
    </row>
    <row r="192" spans="1:1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  <row r="846" spans="2:6" x14ac:dyDescent="0.2">
      <c r="B846" s="2"/>
      <c r="F846" s="2"/>
    </row>
    <row r="847" spans="2:6" x14ac:dyDescent="0.2">
      <c r="B847" s="2"/>
      <c r="F847" s="2"/>
    </row>
    <row r="848" spans="2:6" x14ac:dyDescent="0.2">
      <c r="B848" s="2"/>
      <c r="F848" s="2"/>
    </row>
    <row r="849" spans="2:6" x14ac:dyDescent="0.2">
      <c r="B849" s="2"/>
      <c r="F849" s="2"/>
    </row>
    <row r="850" spans="2:6" x14ac:dyDescent="0.2">
      <c r="B850" s="2"/>
      <c r="F850" s="2"/>
    </row>
  </sheetData>
  <phoneticPr fontId="7" type="noConversion"/>
  <hyperlinks>
    <hyperlink ref="A3" r:id="rId1" xr:uid="{00000000-0004-0000-0100-000000000000}"/>
    <hyperlink ref="P84" r:id="rId2" display="http://www.bav-astro.de/sfs/BAVM_link.php?BAVMnr=16" xr:uid="{00000000-0004-0000-0100-000001000000}"/>
    <hyperlink ref="P85" r:id="rId3" display="http://www.bav-astro.de/sfs/BAVM_link.php?BAVMnr=16" xr:uid="{00000000-0004-0000-0100-000002000000}"/>
    <hyperlink ref="P86" r:id="rId4" display="http://www.bav-astro.de/sfs/BAVM_link.php?BAVMnr=16" xr:uid="{00000000-0004-0000-0100-000003000000}"/>
    <hyperlink ref="P87" r:id="rId5" display="http://www.bav-astro.de/sfs/BAVM_link.php?BAVMnr=16" xr:uid="{00000000-0004-0000-0100-000004000000}"/>
    <hyperlink ref="P88" r:id="rId6" display="http://www.bav-astro.de/sfs/BAVM_link.php?BAVMnr=16" xr:uid="{00000000-0004-0000-0100-000005000000}"/>
    <hyperlink ref="P89" r:id="rId7" display="http://www.bav-astro.de/sfs/BAVM_link.php?BAVMnr=16" xr:uid="{00000000-0004-0000-0100-000006000000}"/>
    <hyperlink ref="P90" r:id="rId8" display="http://www.bav-astro.de/sfs/BAVM_link.php?BAVMnr=16" xr:uid="{00000000-0004-0000-0100-000007000000}"/>
    <hyperlink ref="P11" r:id="rId9" display="http://www.konkoly.hu/cgi-bin/IBVS?154" xr:uid="{00000000-0004-0000-0100-000008000000}"/>
    <hyperlink ref="P12" r:id="rId10" display="http://www.konkoly.hu/cgi-bin/IBVS?154" xr:uid="{00000000-0004-0000-0100-000009000000}"/>
    <hyperlink ref="P92" r:id="rId11" display="http://www.bav-astro.de/sfs/BAVM_link.php?BAVMnr=23" xr:uid="{00000000-0004-0000-0100-00000A000000}"/>
    <hyperlink ref="P95" r:id="rId12" display="http://www.bav-astro.de/sfs/BAVM_link.php?BAVMnr=23" xr:uid="{00000000-0004-0000-0100-00000B000000}"/>
    <hyperlink ref="P96" r:id="rId13" display="http://www.bav-astro.de/sfs/BAVM_link.php?BAVMnr=23" xr:uid="{00000000-0004-0000-0100-00000C000000}"/>
    <hyperlink ref="P13" r:id="rId14" display="http://www.konkoly.hu/cgi-bin/IBVS?795" xr:uid="{00000000-0004-0000-0100-00000D000000}"/>
    <hyperlink ref="P14" r:id="rId15" display="http://www.konkoly.hu/cgi-bin/IBVS?795" xr:uid="{00000000-0004-0000-0100-00000E000000}"/>
    <hyperlink ref="P15" r:id="rId16" display="http://www.konkoly.hu/cgi-bin/IBVS?795" xr:uid="{00000000-0004-0000-0100-00000F000000}"/>
    <hyperlink ref="P16" r:id="rId17" display="http://www.konkoly.hu/cgi-bin/IBVS?795" xr:uid="{00000000-0004-0000-0100-000010000000}"/>
    <hyperlink ref="P110" r:id="rId18" display="http://www.bav-astro.de/sfs/BAVM_link.php?BAVMnr=28" xr:uid="{00000000-0004-0000-0100-000011000000}"/>
    <hyperlink ref="P111" r:id="rId19" display="http://www.bav-astro.de/sfs/BAVM_link.php?BAVMnr=28" xr:uid="{00000000-0004-0000-0100-000012000000}"/>
    <hyperlink ref="P114" r:id="rId20" display="http://www.bav-astro.de/sfs/BAVM_link.php?BAVMnr=28" xr:uid="{00000000-0004-0000-0100-000013000000}"/>
    <hyperlink ref="P131" r:id="rId21" display="http://www.bav-astro.de/sfs/BAVM_link.php?BAVMnr=29" xr:uid="{00000000-0004-0000-0100-00001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2024-01-15T05:36:10Z</dcterms:modified>
</cp:coreProperties>
</file>