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FE741371-3085-47E5-8902-9155344285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 1" sheetId="1" r:id="rId1"/>
    <sheet name="Graphs 1" sheetId="3" r:id="rId2"/>
    <sheet name="BAV" sheetId="2" r:id="rId3"/>
  </sheets>
  <calcPr calcId="181029"/>
</workbook>
</file>

<file path=xl/calcChain.xml><?xml version="1.0" encoding="utf-8"?>
<calcChain xmlns="http://schemas.openxmlformats.org/spreadsheetml/2006/main">
  <c r="E227" i="1" l="1"/>
  <c r="F227" i="1" s="1"/>
  <c r="G227" i="1" s="1"/>
  <c r="Q227" i="1"/>
  <c r="E225" i="1"/>
  <c r="F225" i="1" s="1"/>
  <c r="G225" i="1" s="1"/>
  <c r="Q225" i="1"/>
  <c r="E226" i="1"/>
  <c r="F226" i="1" s="1"/>
  <c r="G226" i="1" s="1"/>
  <c r="Q226" i="1"/>
  <c r="Q224" i="1"/>
  <c r="Q223" i="1"/>
  <c r="C7" i="1"/>
  <c r="C8" i="1"/>
  <c r="Q222" i="1"/>
  <c r="Q219" i="1"/>
  <c r="Q216" i="1"/>
  <c r="Q218" i="1"/>
  <c r="Q217" i="1"/>
  <c r="Q220" i="1"/>
  <c r="Q221" i="1"/>
  <c r="E48" i="1"/>
  <c r="F48" i="1"/>
  <c r="E61" i="1"/>
  <c r="F61" i="1"/>
  <c r="E66" i="1"/>
  <c r="F66" i="1"/>
  <c r="E80" i="1"/>
  <c r="F80" i="1"/>
  <c r="E100" i="1"/>
  <c r="F100" i="1"/>
  <c r="E112" i="1"/>
  <c r="F112" i="1"/>
  <c r="E135" i="1"/>
  <c r="F135" i="1"/>
  <c r="E140" i="1"/>
  <c r="F140" i="1"/>
  <c r="E159" i="1"/>
  <c r="F159" i="1"/>
  <c r="E171" i="1"/>
  <c r="F171" i="1"/>
  <c r="E148" i="1"/>
  <c r="F148" i="1"/>
  <c r="E153" i="1"/>
  <c r="F153" i="1"/>
  <c r="E188" i="1"/>
  <c r="F188" i="1"/>
  <c r="E197" i="1"/>
  <c r="F197" i="1"/>
  <c r="E201" i="1"/>
  <c r="F201" i="1"/>
  <c r="E50" i="1"/>
  <c r="F50" i="1"/>
  <c r="C14" i="1"/>
  <c r="C13" i="1"/>
  <c r="D14" i="1"/>
  <c r="D13" i="1"/>
  <c r="Q40" i="1"/>
  <c r="Q42" i="1"/>
  <c r="Q51" i="1"/>
  <c r="Q52" i="1"/>
  <c r="Q54" i="1"/>
  <c r="Q55" i="1"/>
  <c r="Q57" i="1"/>
  <c r="Q58" i="1"/>
  <c r="Q60" i="1"/>
  <c r="Q99" i="1"/>
  <c r="Q106" i="1"/>
  <c r="Q132" i="1"/>
  <c r="Q185" i="1"/>
  <c r="Q190" i="1"/>
  <c r="Q191" i="1"/>
  <c r="Q192" i="1"/>
  <c r="G136" i="2"/>
  <c r="C136" i="2"/>
  <c r="G135" i="2"/>
  <c r="C135" i="2"/>
  <c r="G134" i="2"/>
  <c r="C134" i="2"/>
  <c r="G133" i="2"/>
  <c r="C133" i="2"/>
  <c r="G132" i="2"/>
  <c r="C132" i="2"/>
  <c r="G131" i="2"/>
  <c r="C131" i="2"/>
  <c r="G130" i="2"/>
  <c r="C130" i="2"/>
  <c r="G129" i="2"/>
  <c r="C129" i="2"/>
  <c r="G128" i="2"/>
  <c r="C128" i="2"/>
  <c r="G127" i="2"/>
  <c r="C127" i="2"/>
  <c r="G126" i="2"/>
  <c r="C126" i="2"/>
  <c r="G125" i="2"/>
  <c r="C125" i="2"/>
  <c r="G124" i="2"/>
  <c r="C124" i="2"/>
  <c r="G123" i="2"/>
  <c r="C123" i="2"/>
  <c r="E123" i="2"/>
  <c r="G122" i="2"/>
  <c r="C122" i="2"/>
  <c r="G153" i="2"/>
  <c r="C153" i="2"/>
  <c r="G121" i="2"/>
  <c r="C121" i="2"/>
  <c r="G120" i="2"/>
  <c r="C120" i="2"/>
  <c r="E120" i="2"/>
  <c r="G119" i="2"/>
  <c r="C119" i="2"/>
  <c r="G118" i="2"/>
  <c r="C118" i="2"/>
  <c r="G117" i="2"/>
  <c r="C117" i="2"/>
  <c r="G116" i="2"/>
  <c r="C116" i="2"/>
  <c r="G152" i="2"/>
  <c r="C152" i="2"/>
  <c r="G151" i="2"/>
  <c r="C151" i="2"/>
  <c r="G150" i="2"/>
  <c r="C150" i="2"/>
  <c r="G115" i="2"/>
  <c r="C115" i="2"/>
  <c r="G114" i="2"/>
  <c r="C114" i="2"/>
  <c r="G149" i="2"/>
  <c r="C149" i="2"/>
  <c r="G113" i="2"/>
  <c r="C113" i="2"/>
  <c r="G112" i="2"/>
  <c r="C112" i="2"/>
  <c r="G111" i="2"/>
  <c r="C111" i="2"/>
  <c r="G110" i="2"/>
  <c r="C110" i="2"/>
  <c r="G109" i="2"/>
  <c r="C109" i="2"/>
  <c r="G108" i="2"/>
  <c r="C108" i="2"/>
  <c r="G107" i="2"/>
  <c r="C107" i="2"/>
  <c r="G106" i="2"/>
  <c r="C106" i="2"/>
  <c r="G105" i="2"/>
  <c r="C105" i="2"/>
  <c r="G104" i="2"/>
  <c r="C104" i="2"/>
  <c r="E104" i="2"/>
  <c r="G103" i="2"/>
  <c r="C103" i="2"/>
  <c r="G102" i="2"/>
  <c r="C102" i="2"/>
  <c r="G101" i="2"/>
  <c r="C101" i="2"/>
  <c r="G100" i="2"/>
  <c r="C100" i="2"/>
  <c r="G99" i="2"/>
  <c r="C99" i="2"/>
  <c r="G98" i="2"/>
  <c r="C98" i="2"/>
  <c r="G97" i="2"/>
  <c r="C97" i="2"/>
  <c r="G96" i="2"/>
  <c r="C96" i="2"/>
  <c r="G95" i="2"/>
  <c r="C95" i="2"/>
  <c r="G94" i="2"/>
  <c r="C94" i="2"/>
  <c r="G93" i="2"/>
  <c r="C93" i="2"/>
  <c r="G92" i="2"/>
  <c r="C92" i="2"/>
  <c r="G91" i="2"/>
  <c r="C91" i="2"/>
  <c r="G90" i="2"/>
  <c r="C90" i="2"/>
  <c r="E90" i="2"/>
  <c r="G89" i="2"/>
  <c r="C89" i="2"/>
  <c r="G88" i="2"/>
  <c r="C88" i="2"/>
  <c r="G87" i="2"/>
  <c r="C87" i="2"/>
  <c r="G86" i="2"/>
  <c r="C86" i="2"/>
  <c r="G85" i="2"/>
  <c r="C85" i="2"/>
  <c r="E85" i="2"/>
  <c r="G84" i="2"/>
  <c r="C84" i="2"/>
  <c r="G83" i="2"/>
  <c r="C83" i="2"/>
  <c r="G82" i="2"/>
  <c r="C82" i="2"/>
  <c r="G81" i="2"/>
  <c r="C81" i="2"/>
  <c r="G80" i="2"/>
  <c r="C80" i="2"/>
  <c r="G79" i="2"/>
  <c r="C79" i="2"/>
  <c r="E79" i="2"/>
  <c r="G78" i="2"/>
  <c r="C78" i="2"/>
  <c r="G77" i="2"/>
  <c r="C77" i="2"/>
  <c r="G76" i="2"/>
  <c r="C76" i="2"/>
  <c r="G75" i="2"/>
  <c r="C75" i="2"/>
  <c r="G74" i="2"/>
  <c r="C74" i="2"/>
  <c r="E74" i="2"/>
  <c r="G73" i="2"/>
  <c r="C73" i="2"/>
  <c r="G72" i="2"/>
  <c r="C72" i="2"/>
  <c r="G148" i="2"/>
  <c r="C148" i="2"/>
  <c r="G71" i="2"/>
  <c r="C71" i="2"/>
  <c r="G70" i="2"/>
  <c r="C70" i="2"/>
  <c r="G69" i="2"/>
  <c r="C69" i="2"/>
  <c r="G68" i="2"/>
  <c r="C68" i="2"/>
  <c r="G67" i="2"/>
  <c r="C67" i="2"/>
  <c r="G66" i="2"/>
  <c r="C66" i="2"/>
  <c r="G65" i="2"/>
  <c r="C65" i="2"/>
  <c r="G64" i="2"/>
  <c r="C64" i="2"/>
  <c r="G63" i="2"/>
  <c r="C63" i="2"/>
  <c r="G62" i="2"/>
  <c r="C62" i="2"/>
  <c r="E62" i="2"/>
  <c r="G61" i="2"/>
  <c r="C61" i="2"/>
  <c r="G60" i="2"/>
  <c r="C60" i="2"/>
  <c r="G147" i="2"/>
  <c r="C147" i="2"/>
  <c r="G59" i="2"/>
  <c r="C59" i="2"/>
  <c r="G58" i="2"/>
  <c r="C58" i="2"/>
  <c r="G146" i="2"/>
  <c r="C146" i="2"/>
  <c r="G57" i="2"/>
  <c r="C57" i="2"/>
  <c r="G56" i="2"/>
  <c r="C56" i="2"/>
  <c r="G55" i="2"/>
  <c r="C55" i="2"/>
  <c r="G54" i="2"/>
  <c r="C54" i="2"/>
  <c r="G53" i="2"/>
  <c r="C53" i="2"/>
  <c r="G52" i="2"/>
  <c r="C52" i="2"/>
  <c r="G51" i="2"/>
  <c r="C51" i="2"/>
  <c r="E51" i="2"/>
  <c r="G50" i="2"/>
  <c r="C50" i="2"/>
  <c r="G49" i="2"/>
  <c r="C49" i="2"/>
  <c r="G48" i="2"/>
  <c r="C48" i="2"/>
  <c r="G47" i="2"/>
  <c r="C47" i="2"/>
  <c r="G46" i="2"/>
  <c r="C46" i="2"/>
  <c r="G45" i="2"/>
  <c r="C45" i="2"/>
  <c r="G44" i="2"/>
  <c r="C44" i="2"/>
  <c r="G43" i="2"/>
  <c r="C43" i="2"/>
  <c r="G42" i="2"/>
  <c r="C42" i="2"/>
  <c r="G41" i="2"/>
  <c r="C41" i="2"/>
  <c r="G40" i="2"/>
  <c r="C40" i="2"/>
  <c r="G39" i="2"/>
  <c r="C39" i="2"/>
  <c r="E39" i="2"/>
  <c r="G38" i="2"/>
  <c r="C38" i="2"/>
  <c r="G37" i="2"/>
  <c r="C37" i="2"/>
  <c r="G36" i="2"/>
  <c r="C36" i="2"/>
  <c r="G35" i="2"/>
  <c r="C35" i="2"/>
  <c r="G34" i="2"/>
  <c r="C34" i="2"/>
  <c r="E34" i="2"/>
  <c r="G145" i="2"/>
  <c r="C145" i="2"/>
  <c r="G144" i="2"/>
  <c r="C144" i="2"/>
  <c r="G143" i="2"/>
  <c r="C143" i="2"/>
  <c r="G33" i="2"/>
  <c r="C33" i="2"/>
  <c r="G142" i="2"/>
  <c r="C142" i="2"/>
  <c r="G141" i="2"/>
  <c r="C141" i="2"/>
  <c r="G140" i="2"/>
  <c r="C140" i="2"/>
  <c r="G139" i="2"/>
  <c r="C139" i="2"/>
  <c r="G32" i="2"/>
  <c r="C32" i="2"/>
  <c r="E32" i="2"/>
  <c r="G31" i="2"/>
  <c r="C31" i="2"/>
  <c r="G30" i="2"/>
  <c r="C30" i="2"/>
  <c r="E30" i="2"/>
  <c r="G29" i="2"/>
  <c r="C29" i="2"/>
  <c r="G28" i="2"/>
  <c r="C28" i="2"/>
  <c r="G27" i="2"/>
  <c r="C27" i="2"/>
  <c r="G26" i="2"/>
  <c r="C26" i="2"/>
  <c r="G138" i="2"/>
  <c r="C138" i="2"/>
  <c r="G25" i="2"/>
  <c r="C25" i="2"/>
  <c r="G137" i="2"/>
  <c r="C137" i="2"/>
  <c r="G24" i="2"/>
  <c r="C24" i="2"/>
  <c r="G23" i="2"/>
  <c r="C23" i="2"/>
  <c r="G22" i="2"/>
  <c r="C22" i="2"/>
  <c r="G21" i="2"/>
  <c r="C21" i="2"/>
  <c r="G20" i="2"/>
  <c r="C20" i="2"/>
  <c r="G19" i="2"/>
  <c r="C19" i="2"/>
  <c r="G18" i="2"/>
  <c r="C18" i="2"/>
  <c r="G17" i="2"/>
  <c r="C17" i="2"/>
  <c r="G16" i="2"/>
  <c r="C16" i="2"/>
  <c r="G15" i="2"/>
  <c r="C15" i="2"/>
  <c r="G14" i="2"/>
  <c r="C14" i="2"/>
  <c r="G13" i="2"/>
  <c r="C13" i="2"/>
  <c r="G12" i="2"/>
  <c r="C12" i="2"/>
  <c r="G11" i="2"/>
  <c r="C11" i="2"/>
  <c r="H136" i="2"/>
  <c r="B136" i="2"/>
  <c r="D136" i="2"/>
  <c r="A136" i="2"/>
  <c r="H135" i="2"/>
  <c r="D135" i="2"/>
  <c r="B135" i="2"/>
  <c r="A135" i="2"/>
  <c r="H134" i="2"/>
  <c r="B134" i="2"/>
  <c r="D134" i="2"/>
  <c r="A134" i="2"/>
  <c r="H133" i="2"/>
  <c r="D133" i="2"/>
  <c r="B133" i="2"/>
  <c r="A133" i="2"/>
  <c r="H132" i="2"/>
  <c r="B132" i="2"/>
  <c r="D132" i="2"/>
  <c r="A132" i="2"/>
  <c r="H131" i="2"/>
  <c r="D131" i="2"/>
  <c r="B131" i="2"/>
  <c r="A131" i="2"/>
  <c r="H130" i="2"/>
  <c r="B130" i="2"/>
  <c r="D130" i="2"/>
  <c r="A130" i="2"/>
  <c r="H129" i="2"/>
  <c r="D129" i="2"/>
  <c r="B129" i="2"/>
  <c r="A129" i="2"/>
  <c r="H128" i="2"/>
  <c r="B128" i="2"/>
  <c r="D128" i="2"/>
  <c r="A128" i="2"/>
  <c r="H127" i="2"/>
  <c r="D127" i="2"/>
  <c r="B127" i="2"/>
  <c r="A127" i="2"/>
  <c r="H126" i="2"/>
  <c r="B126" i="2"/>
  <c r="D126" i="2"/>
  <c r="A126" i="2"/>
  <c r="H125" i="2"/>
  <c r="D125" i="2"/>
  <c r="B125" i="2"/>
  <c r="A125" i="2"/>
  <c r="H124" i="2"/>
  <c r="B124" i="2"/>
  <c r="D124" i="2"/>
  <c r="A124" i="2"/>
  <c r="H123" i="2"/>
  <c r="D123" i="2"/>
  <c r="B123" i="2"/>
  <c r="A123" i="2"/>
  <c r="H122" i="2"/>
  <c r="B122" i="2"/>
  <c r="D122" i="2"/>
  <c r="A122" i="2"/>
  <c r="H153" i="2"/>
  <c r="D153" i="2"/>
  <c r="B153" i="2"/>
  <c r="A153" i="2"/>
  <c r="H121" i="2"/>
  <c r="B121" i="2"/>
  <c r="D121" i="2"/>
  <c r="A121" i="2"/>
  <c r="H120" i="2"/>
  <c r="D120" i="2"/>
  <c r="B120" i="2"/>
  <c r="A120" i="2"/>
  <c r="H119" i="2"/>
  <c r="B119" i="2"/>
  <c r="D119" i="2"/>
  <c r="A119" i="2"/>
  <c r="H118" i="2"/>
  <c r="D118" i="2"/>
  <c r="B118" i="2"/>
  <c r="A118" i="2"/>
  <c r="H117" i="2"/>
  <c r="B117" i="2"/>
  <c r="D117" i="2"/>
  <c r="A117" i="2"/>
  <c r="H116" i="2"/>
  <c r="D116" i="2"/>
  <c r="B116" i="2"/>
  <c r="A116" i="2"/>
  <c r="H152" i="2"/>
  <c r="B152" i="2"/>
  <c r="D152" i="2"/>
  <c r="A152" i="2"/>
  <c r="H151" i="2"/>
  <c r="D151" i="2"/>
  <c r="B151" i="2"/>
  <c r="A151" i="2"/>
  <c r="H150" i="2"/>
  <c r="B150" i="2"/>
  <c r="D150" i="2"/>
  <c r="A150" i="2"/>
  <c r="H115" i="2"/>
  <c r="D115" i="2"/>
  <c r="B115" i="2"/>
  <c r="A115" i="2"/>
  <c r="H114" i="2"/>
  <c r="B114" i="2"/>
  <c r="D114" i="2"/>
  <c r="A114" i="2"/>
  <c r="H149" i="2"/>
  <c r="D149" i="2"/>
  <c r="B149" i="2"/>
  <c r="A149" i="2"/>
  <c r="H113" i="2"/>
  <c r="B113" i="2"/>
  <c r="D113" i="2"/>
  <c r="A113" i="2"/>
  <c r="H112" i="2"/>
  <c r="D112" i="2"/>
  <c r="B112" i="2"/>
  <c r="A112" i="2"/>
  <c r="H111" i="2"/>
  <c r="B111" i="2"/>
  <c r="D111" i="2"/>
  <c r="A111" i="2"/>
  <c r="H110" i="2"/>
  <c r="D110" i="2"/>
  <c r="B110" i="2"/>
  <c r="A110" i="2"/>
  <c r="H109" i="2"/>
  <c r="B109" i="2"/>
  <c r="D109" i="2"/>
  <c r="A109" i="2"/>
  <c r="H108" i="2"/>
  <c r="D108" i="2"/>
  <c r="B108" i="2"/>
  <c r="A108" i="2"/>
  <c r="H107" i="2"/>
  <c r="B107" i="2"/>
  <c r="D107" i="2"/>
  <c r="A107" i="2"/>
  <c r="H106" i="2"/>
  <c r="D106" i="2"/>
  <c r="B106" i="2"/>
  <c r="A106" i="2"/>
  <c r="H105" i="2"/>
  <c r="B105" i="2"/>
  <c r="D105" i="2"/>
  <c r="A105" i="2"/>
  <c r="H104" i="2"/>
  <c r="D104" i="2"/>
  <c r="B104" i="2"/>
  <c r="A104" i="2"/>
  <c r="H103" i="2"/>
  <c r="B103" i="2"/>
  <c r="D103" i="2"/>
  <c r="A103" i="2"/>
  <c r="H102" i="2"/>
  <c r="D102" i="2"/>
  <c r="B102" i="2"/>
  <c r="A102" i="2"/>
  <c r="H101" i="2"/>
  <c r="B101" i="2"/>
  <c r="D101" i="2"/>
  <c r="A101" i="2"/>
  <c r="H100" i="2"/>
  <c r="D100" i="2"/>
  <c r="B100" i="2"/>
  <c r="A100" i="2"/>
  <c r="H99" i="2"/>
  <c r="B99" i="2"/>
  <c r="D99" i="2"/>
  <c r="A99" i="2"/>
  <c r="H98" i="2"/>
  <c r="D98" i="2"/>
  <c r="B98" i="2"/>
  <c r="A98" i="2"/>
  <c r="H97" i="2"/>
  <c r="B97" i="2"/>
  <c r="D97" i="2"/>
  <c r="A97" i="2"/>
  <c r="H96" i="2"/>
  <c r="D96" i="2"/>
  <c r="B96" i="2"/>
  <c r="A96" i="2"/>
  <c r="H95" i="2"/>
  <c r="B95" i="2"/>
  <c r="D95" i="2"/>
  <c r="A95" i="2"/>
  <c r="H94" i="2"/>
  <c r="D94" i="2"/>
  <c r="B94" i="2"/>
  <c r="A94" i="2"/>
  <c r="H93" i="2"/>
  <c r="B93" i="2"/>
  <c r="D93" i="2"/>
  <c r="A93" i="2"/>
  <c r="H92" i="2"/>
  <c r="D92" i="2"/>
  <c r="B92" i="2"/>
  <c r="A92" i="2"/>
  <c r="H91" i="2"/>
  <c r="B91" i="2"/>
  <c r="D91" i="2"/>
  <c r="A91" i="2"/>
  <c r="H90" i="2"/>
  <c r="D90" i="2"/>
  <c r="B90" i="2"/>
  <c r="A90" i="2"/>
  <c r="H89" i="2"/>
  <c r="B89" i="2"/>
  <c r="D89" i="2"/>
  <c r="A89" i="2"/>
  <c r="H88" i="2"/>
  <c r="D88" i="2"/>
  <c r="B88" i="2"/>
  <c r="A88" i="2"/>
  <c r="H87" i="2"/>
  <c r="B87" i="2"/>
  <c r="D87" i="2"/>
  <c r="A87" i="2"/>
  <c r="H86" i="2"/>
  <c r="D86" i="2"/>
  <c r="B86" i="2"/>
  <c r="A86" i="2"/>
  <c r="H85" i="2"/>
  <c r="B85" i="2"/>
  <c r="D85" i="2"/>
  <c r="A85" i="2"/>
  <c r="H84" i="2"/>
  <c r="D84" i="2"/>
  <c r="B84" i="2"/>
  <c r="A84" i="2"/>
  <c r="H83" i="2"/>
  <c r="B83" i="2"/>
  <c r="D83" i="2"/>
  <c r="A83" i="2"/>
  <c r="H82" i="2"/>
  <c r="D82" i="2"/>
  <c r="B82" i="2"/>
  <c r="A82" i="2"/>
  <c r="H81" i="2"/>
  <c r="B81" i="2"/>
  <c r="D81" i="2"/>
  <c r="A81" i="2"/>
  <c r="H80" i="2"/>
  <c r="D80" i="2"/>
  <c r="B80" i="2"/>
  <c r="A80" i="2"/>
  <c r="H79" i="2"/>
  <c r="B79" i="2"/>
  <c r="D79" i="2"/>
  <c r="A79" i="2"/>
  <c r="H78" i="2"/>
  <c r="D78" i="2"/>
  <c r="B78" i="2"/>
  <c r="A78" i="2"/>
  <c r="H77" i="2"/>
  <c r="B77" i="2"/>
  <c r="D77" i="2"/>
  <c r="A77" i="2"/>
  <c r="H76" i="2"/>
  <c r="D76" i="2"/>
  <c r="B76" i="2"/>
  <c r="A76" i="2"/>
  <c r="H75" i="2"/>
  <c r="B75" i="2"/>
  <c r="D75" i="2"/>
  <c r="A75" i="2"/>
  <c r="H74" i="2"/>
  <c r="D74" i="2"/>
  <c r="B74" i="2"/>
  <c r="A74" i="2"/>
  <c r="H73" i="2"/>
  <c r="B73" i="2"/>
  <c r="D73" i="2"/>
  <c r="A73" i="2"/>
  <c r="H72" i="2"/>
  <c r="D72" i="2"/>
  <c r="B72" i="2"/>
  <c r="A72" i="2"/>
  <c r="H148" i="2"/>
  <c r="B148" i="2"/>
  <c r="D148" i="2"/>
  <c r="A148" i="2"/>
  <c r="H71" i="2"/>
  <c r="F71" i="2"/>
  <c r="D71" i="2"/>
  <c r="B71" i="2"/>
  <c r="A71" i="2"/>
  <c r="H70" i="2"/>
  <c r="B70" i="2"/>
  <c r="F70" i="2"/>
  <c r="D70" i="2"/>
  <c r="A70" i="2"/>
  <c r="H69" i="2"/>
  <c r="B69" i="2"/>
  <c r="F69" i="2"/>
  <c r="D69" i="2"/>
  <c r="A69" i="2"/>
  <c r="H68" i="2"/>
  <c r="B68" i="2"/>
  <c r="F68" i="2"/>
  <c r="D68" i="2"/>
  <c r="A68" i="2"/>
  <c r="H67" i="2"/>
  <c r="B67" i="2"/>
  <c r="F67" i="2"/>
  <c r="D67" i="2"/>
  <c r="A67" i="2"/>
  <c r="H66" i="2"/>
  <c r="B66" i="2"/>
  <c r="D66" i="2"/>
  <c r="A66" i="2"/>
  <c r="H65" i="2"/>
  <c r="B65" i="2"/>
  <c r="D65" i="2"/>
  <c r="A65" i="2"/>
  <c r="H64" i="2"/>
  <c r="B64" i="2"/>
  <c r="D64" i="2"/>
  <c r="A64" i="2"/>
  <c r="H63" i="2"/>
  <c r="B63" i="2"/>
  <c r="D63" i="2"/>
  <c r="A63" i="2"/>
  <c r="H62" i="2"/>
  <c r="B62" i="2"/>
  <c r="D62" i="2"/>
  <c r="A62" i="2"/>
  <c r="H61" i="2"/>
  <c r="B61" i="2"/>
  <c r="D61" i="2"/>
  <c r="A61" i="2"/>
  <c r="H60" i="2"/>
  <c r="B60" i="2"/>
  <c r="D60" i="2"/>
  <c r="A60" i="2"/>
  <c r="H147" i="2"/>
  <c r="B147" i="2"/>
  <c r="D147" i="2"/>
  <c r="A147" i="2"/>
  <c r="H59" i="2"/>
  <c r="B59" i="2"/>
  <c r="D59" i="2"/>
  <c r="A59" i="2"/>
  <c r="H58" i="2"/>
  <c r="B58" i="2"/>
  <c r="D58" i="2"/>
  <c r="A58" i="2"/>
  <c r="H146" i="2"/>
  <c r="B146" i="2"/>
  <c r="D146" i="2"/>
  <c r="A146" i="2"/>
  <c r="H57" i="2"/>
  <c r="B57" i="2"/>
  <c r="D57" i="2"/>
  <c r="A57" i="2"/>
  <c r="H56" i="2"/>
  <c r="B56" i="2"/>
  <c r="D56" i="2"/>
  <c r="A56" i="2"/>
  <c r="H55" i="2"/>
  <c r="B55" i="2"/>
  <c r="D55" i="2"/>
  <c r="A55" i="2"/>
  <c r="H54" i="2"/>
  <c r="B54" i="2"/>
  <c r="D54" i="2"/>
  <c r="A54" i="2"/>
  <c r="H53" i="2"/>
  <c r="B53" i="2"/>
  <c r="D53" i="2"/>
  <c r="A53" i="2"/>
  <c r="H52" i="2"/>
  <c r="B52" i="2"/>
  <c r="D52" i="2"/>
  <c r="A52" i="2"/>
  <c r="H51" i="2"/>
  <c r="B51" i="2"/>
  <c r="D51" i="2"/>
  <c r="A51" i="2"/>
  <c r="H50" i="2"/>
  <c r="B50" i="2"/>
  <c r="D50" i="2"/>
  <c r="A50" i="2"/>
  <c r="H49" i="2"/>
  <c r="B49" i="2"/>
  <c r="D49" i="2"/>
  <c r="A49" i="2"/>
  <c r="H48" i="2"/>
  <c r="B48" i="2"/>
  <c r="D48" i="2"/>
  <c r="A48" i="2"/>
  <c r="H47" i="2"/>
  <c r="B47" i="2"/>
  <c r="D47" i="2"/>
  <c r="A47" i="2"/>
  <c r="H46" i="2"/>
  <c r="B46" i="2"/>
  <c r="D46" i="2"/>
  <c r="A46" i="2"/>
  <c r="H45" i="2"/>
  <c r="B45" i="2"/>
  <c r="D45" i="2"/>
  <c r="A45" i="2"/>
  <c r="H44" i="2"/>
  <c r="B44" i="2"/>
  <c r="D44" i="2"/>
  <c r="A44" i="2"/>
  <c r="H43" i="2"/>
  <c r="B43" i="2"/>
  <c r="D43" i="2"/>
  <c r="A43" i="2"/>
  <c r="H42" i="2"/>
  <c r="B42" i="2"/>
  <c r="D42" i="2"/>
  <c r="A42" i="2"/>
  <c r="H41" i="2"/>
  <c r="B41" i="2"/>
  <c r="D41" i="2"/>
  <c r="A41" i="2"/>
  <c r="H40" i="2"/>
  <c r="B40" i="2"/>
  <c r="D40" i="2"/>
  <c r="A40" i="2"/>
  <c r="H39" i="2"/>
  <c r="B39" i="2"/>
  <c r="D39" i="2"/>
  <c r="A39" i="2"/>
  <c r="H38" i="2"/>
  <c r="B38" i="2"/>
  <c r="D38" i="2"/>
  <c r="A38" i="2"/>
  <c r="H37" i="2"/>
  <c r="B37" i="2"/>
  <c r="D37" i="2"/>
  <c r="A37" i="2"/>
  <c r="H36" i="2"/>
  <c r="B36" i="2"/>
  <c r="D36" i="2"/>
  <c r="A36" i="2"/>
  <c r="H35" i="2"/>
  <c r="B35" i="2"/>
  <c r="D35" i="2"/>
  <c r="A35" i="2"/>
  <c r="H34" i="2"/>
  <c r="B34" i="2"/>
  <c r="D34" i="2"/>
  <c r="A34" i="2"/>
  <c r="H145" i="2"/>
  <c r="B145" i="2"/>
  <c r="D145" i="2"/>
  <c r="A145" i="2"/>
  <c r="H144" i="2"/>
  <c r="B144" i="2"/>
  <c r="D144" i="2"/>
  <c r="A144" i="2"/>
  <c r="H143" i="2"/>
  <c r="B143" i="2"/>
  <c r="D143" i="2"/>
  <c r="A143" i="2"/>
  <c r="H33" i="2"/>
  <c r="B33" i="2"/>
  <c r="D33" i="2"/>
  <c r="A33" i="2"/>
  <c r="H142" i="2"/>
  <c r="B142" i="2"/>
  <c r="D142" i="2"/>
  <c r="A142" i="2"/>
  <c r="H141" i="2"/>
  <c r="B141" i="2"/>
  <c r="D141" i="2"/>
  <c r="A141" i="2"/>
  <c r="H140" i="2"/>
  <c r="B140" i="2"/>
  <c r="D140" i="2"/>
  <c r="A140" i="2"/>
  <c r="H139" i="2"/>
  <c r="B139" i="2"/>
  <c r="D139" i="2"/>
  <c r="A139" i="2"/>
  <c r="H32" i="2"/>
  <c r="B32" i="2"/>
  <c r="D32" i="2"/>
  <c r="A32" i="2"/>
  <c r="H31" i="2"/>
  <c r="B31" i="2"/>
  <c r="D31" i="2"/>
  <c r="A31" i="2"/>
  <c r="H30" i="2"/>
  <c r="B30" i="2"/>
  <c r="D30" i="2"/>
  <c r="A30" i="2"/>
  <c r="H29" i="2"/>
  <c r="B29" i="2"/>
  <c r="D29" i="2"/>
  <c r="A29" i="2"/>
  <c r="H28" i="2"/>
  <c r="B28" i="2"/>
  <c r="D28" i="2"/>
  <c r="A28" i="2"/>
  <c r="H27" i="2"/>
  <c r="B27" i="2"/>
  <c r="D27" i="2"/>
  <c r="A27" i="2"/>
  <c r="H26" i="2"/>
  <c r="B26" i="2"/>
  <c r="D26" i="2"/>
  <c r="A26" i="2"/>
  <c r="H138" i="2"/>
  <c r="B138" i="2"/>
  <c r="D138" i="2"/>
  <c r="A138" i="2"/>
  <c r="H25" i="2"/>
  <c r="B25" i="2"/>
  <c r="D25" i="2"/>
  <c r="A25" i="2"/>
  <c r="H137" i="2"/>
  <c r="B137" i="2"/>
  <c r="D137" i="2"/>
  <c r="A137" i="2"/>
  <c r="H24" i="2"/>
  <c r="B24" i="2"/>
  <c r="D24" i="2"/>
  <c r="A24" i="2"/>
  <c r="H23" i="2"/>
  <c r="B23" i="2"/>
  <c r="D23" i="2"/>
  <c r="A23" i="2"/>
  <c r="H22" i="2"/>
  <c r="B22" i="2"/>
  <c r="D22" i="2"/>
  <c r="A22" i="2"/>
  <c r="H21" i="2"/>
  <c r="B21" i="2"/>
  <c r="D21" i="2"/>
  <c r="A21" i="2"/>
  <c r="H20" i="2"/>
  <c r="B20" i="2"/>
  <c r="D20" i="2"/>
  <c r="A20" i="2"/>
  <c r="H19" i="2"/>
  <c r="B19" i="2"/>
  <c r="D19" i="2"/>
  <c r="A19" i="2"/>
  <c r="H18" i="2"/>
  <c r="B18" i="2"/>
  <c r="D18" i="2"/>
  <c r="A18" i="2"/>
  <c r="H17" i="2"/>
  <c r="B17" i="2"/>
  <c r="D17" i="2"/>
  <c r="A17" i="2"/>
  <c r="H16" i="2"/>
  <c r="B16" i="2"/>
  <c r="D16" i="2"/>
  <c r="A16" i="2"/>
  <c r="H15" i="2"/>
  <c r="B15" i="2"/>
  <c r="D15" i="2"/>
  <c r="A15" i="2"/>
  <c r="H14" i="2"/>
  <c r="B14" i="2"/>
  <c r="D14" i="2"/>
  <c r="A14" i="2"/>
  <c r="H13" i="2"/>
  <c r="B13" i="2"/>
  <c r="D13" i="2"/>
  <c r="A13" i="2"/>
  <c r="H12" i="2"/>
  <c r="B12" i="2"/>
  <c r="D12" i="2"/>
  <c r="A12" i="2"/>
  <c r="H11" i="2"/>
  <c r="B11" i="2"/>
  <c r="D11" i="2"/>
  <c r="A11" i="2"/>
  <c r="Q213" i="1"/>
  <c r="Q215" i="1"/>
  <c r="Q205" i="1"/>
  <c r="Q206" i="1"/>
  <c r="Q207" i="1"/>
  <c r="Q211" i="1"/>
  <c r="Q212" i="1"/>
  <c r="Q214" i="1"/>
  <c r="C17" i="1"/>
  <c r="G15" i="1"/>
  <c r="G16" i="1" s="1"/>
  <c r="Q210" i="1"/>
  <c r="Q180" i="1"/>
  <c r="Q186" i="1"/>
  <c r="Q187" i="1"/>
  <c r="Q198" i="1"/>
  <c r="Q200" i="1"/>
  <c r="Q203" i="1"/>
  <c r="Q204" i="1"/>
  <c r="Q208" i="1"/>
  <c r="Q209" i="1"/>
  <c r="Q201" i="1"/>
  <c r="Q202" i="1"/>
  <c r="Q199" i="1"/>
  <c r="Q197" i="1"/>
  <c r="Q194" i="1"/>
  <c r="Q195" i="1"/>
  <c r="Q196" i="1"/>
  <c r="Q119" i="1"/>
  <c r="Q121" i="1"/>
  <c r="Q141" i="1"/>
  <c r="Q143" i="1"/>
  <c r="Q159" i="1"/>
  <c r="Q161" i="1"/>
  <c r="Q163" i="1"/>
  <c r="Q174" i="1"/>
  <c r="Q176" i="1"/>
  <c r="Q189" i="1"/>
  <c r="Q170" i="1"/>
  <c r="Q172" i="1"/>
  <c r="Q74" i="1"/>
  <c r="Q75" i="1"/>
  <c r="Q82" i="1"/>
  <c r="Q83" i="1"/>
  <c r="Q84" i="1"/>
  <c r="Q86" i="1"/>
  <c r="Q87" i="1"/>
  <c r="Q89" i="1"/>
  <c r="Q91" i="1"/>
  <c r="Q131" i="1"/>
  <c r="Q133" i="1"/>
  <c r="Q134" i="1"/>
  <c r="Q135" i="1"/>
  <c r="Q139" i="1"/>
  <c r="Q193" i="1"/>
  <c r="Q127" i="1"/>
  <c r="Q129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1" i="1"/>
  <c r="Q43" i="1"/>
  <c r="Q44" i="1"/>
  <c r="Q45" i="1"/>
  <c r="Q46" i="1"/>
  <c r="Q47" i="1"/>
  <c r="Q48" i="1"/>
  <c r="Q49" i="1"/>
  <c r="Q50" i="1"/>
  <c r="Q53" i="1"/>
  <c r="Q56" i="1"/>
  <c r="Q59" i="1"/>
  <c r="Q61" i="1"/>
  <c r="Q62" i="1"/>
  <c r="Q63" i="1"/>
  <c r="Q64" i="1"/>
  <c r="Q65" i="1"/>
  <c r="Q66" i="1"/>
  <c r="Q67" i="1"/>
  <c r="Q68" i="1"/>
  <c r="Q69" i="1"/>
  <c r="Q70" i="1"/>
  <c r="Q72" i="1"/>
  <c r="Q73" i="1"/>
  <c r="Q76" i="1"/>
  <c r="Q77" i="1"/>
  <c r="Q78" i="1"/>
  <c r="Q79" i="1"/>
  <c r="Q80" i="1"/>
  <c r="Q81" i="1"/>
  <c r="Q85" i="1"/>
  <c r="Q88" i="1"/>
  <c r="Q90" i="1"/>
  <c r="Q98" i="1"/>
  <c r="Q100" i="1"/>
  <c r="Q102" i="1"/>
  <c r="Q105" i="1"/>
  <c r="Q108" i="1"/>
  <c r="Q110" i="1"/>
  <c r="Q112" i="1"/>
  <c r="Q115" i="1"/>
  <c r="Q116" i="1"/>
  <c r="Q117" i="1"/>
  <c r="Q123" i="1"/>
  <c r="Q126" i="1"/>
  <c r="Q128" i="1"/>
  <c r="Q130" i="1"/>
  <c r="Q136" i="1"/>
  <c r="Q164" i="1"/>
  <c r="Q167" i="1"/>
  <c r="Q168" i="1"/>
  <c r="Q104" i="1"/>
  <c r="Q111" i="1"/>
  <c r="Q113" i="1"/>
  <c r="Q124" i="1"/>
  <c r="Q177" i="1"/>
  <c r="Q92" i="1"/>
  <c r="Q93" i="1"/>
  <c r="Q94" i="1"/>
  <c r="Q95" i="1"/>
  <c r="Q96" i="1"/>
  <c r="Q97" i="1"/>
  <c r="Q107" i="1"/>
  <c r="Q114" i="1"/>
  <c r="Q125" i="1"/>
  <c r="Q103" i="1"/>
  <c r="Q109" i="1"/>
  <c r="Q122" i="1"/>
  <c r="Q118" i="1"/>
  <c r="Q120" i="1"/>
  <c r="Q140" i="1"/>
  <c r="Q142" i="1"/>
  <c r="Q158" i="1"/>
  <c r="Q160" i="1"/>
  <c r="Q162" i="1"/>
  <c r="Q169" i="1"/>
  <c r="Q171" i="1"/>
  <c r="Q173" i="1"/>
  <c r="Q175" i="1"/>
  <c r="Q184" i="1"/>
  <c r="Q188" i="1"/>
  <c r="Q101" i="1"/>
  <c r="Q137" i="1"/>
  <c r="Q138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65" i="1"/>
  <c r="Q166" i="1"/>
  <c r="Q178" i="1"/>
  <c r="Q179" i="1"/>
  <c r="Q181" i="1"/>
  <c r="Q182" i="1"/>
  <c r="Q183" i="1"/>
  <c r="Q71" i="1"/>
  <c r="E29" i="1"/>
  <c r="E28" i="1"/>
  <c r="F28" i="1"/>
  <c r="G28" i="1"/>
  <c r="J28" i="1"/>
  <c r="E27" i="1"/>
  <c r="E26" i="1"/>
  <c r="F26" i="1"/>
  <c r="G26" i="1"/>
  <c r="J26" i="1"/>
  <c r="E25" i="1"/>
  <c r="F25" i="1"/>
  <c r="G25" i="1"/>
  <c r="E24" i="1"/>
  <c r="F24" i="1"/>
  <c r="G24" i="1"/>
  <c r="E22" i="1"/>
  <c r="F22" i="1"/>
  <c r="G22" i="1"/>
  <c r="S22" i="1"/>
  <c r="E21" i="1"/>
  <c r="F21" i="1"/>
  <c r="G21" i="1"/>
  <c r="R21" i="1"/>
  <c r="E122" i="1"/>
  <c r="F122" i="1"/>
  <c r="G122" i="1"/>
  <c r="R122" i="1"/>
  <c r="E103" i="1"/>
  <c r="E83" i="1"/>
  <c r="F83" i="1"/>
  <c r="G83" i="1"/>
  <c r="R83" i="1"/>
  <c r="E82" i="1"/>
  <c r="E75" i="1"/>
  <c r="F75" i="1"/>
  <c r="G75" i="1"/>
  <c r="R75" i="1"/>
  <c r="E74" i="1"/>
  <c r="F74" i="1"/>
  <c r="G74" i="1"/>
  <c r="R74" i="1"/>
  <c r="E91" i="1"/>
  <c r="E89" i="1"/>
  <c r="F89" i="1"/>
  <c r="G89" i="1"/>
  <c r="J89" i="1"/>
  <c r="E87" i="1"/>
  <c r="F87" i="1"/>
  <c r="G87" i="1"/>
  <c r="E86" i="1"/>
  <c r="F86" i="1"/>
  <c r="G86" i="1"/>
  <c r="S86" i="1"/>
  <c r="E71" i="1"/>
  <c r="E44" i="2"/>
  <c r="E125" i="1"/>
  <c r="F125" i="1"/>
  <c r="G125" i="1"/>
  <c r="R125" i="1"/>
  <c r="E114" i="1"/>
  <c r="E107" i="1"/>
  <c r="F107" i="1"/>
  <c r="G107" i="1"/>
  <c r="E177" i="1"/>
  <c r="F177" i="1"/>
  <c r="G177" i="1"/>
  <c r="E111" i="1"/>
  <c r="F111" i="1"/>
  <c r="G111" i="1"/>
  <c r="R111" i="1"/>
  <c r="E192" i="1"/>
  <c r="F192" i="1"/>
  <c r="G192" i="1"/>
  <c r="I192" i="1"/>
  <c r="E124" i="1"/>
  <c r="E113" i="1"/>
  <c r="F113" i="1"/>
  <c r="G113" i="1"/>
  <c r="E104" i="1"/>
  <c r="F104" i="1"/>
  <c r="G104" i="1"/>
  <c r="R104" i="1"/>
  <c r="E187" i="1"/>
  <c r="F187" i="1"/>
  <c r="G187" i="1"/>
  <c r="R187" i="1"/>
  <c r="E199" i="1"/>
  <c r="F199" i="1"/>
  <c r="G199" i="1"/>
  <c r="K199" i="1"/>
  <c r="E205" i="1"/>
  <c r="F205" i="1"/>
  <c r="G205" i="1"/>
  <c r="E168" i="1"/>
  <c r="F168" i="1"/>
  <c r="E167" i="1"/>
  <c r="E164" i="1"/>
  <c r="E136" i="1"/>
  <c r="F136" i="1"/>
  <c r="G136" i="1"/>
  <c r="E106" i="1"/>
  <c r="E42" i="1"/>
  <c r="E40" i="1"/>
  <c r="E60" i="1"/>
  <c r="F60" i="1"/>
  <c r="G60" i="1"/>
  <c r="I60" i="1"/>
  <c r="E58" i="1"/>
  <c r="E57" i="1"/>
  <c r="F57" i="1"/>
  <c r="E55" i="1"/>
  <c r="F55" i="1"/>
  <c r="G55" i="1"/>
  <c r="I55" i="1"/>
  <c r="E54" i="1"/>
  <c r="E141" i="2"/>
  <c r="E52" i="1"/>
  <c r="F52" i="1"/>
  <c r="G52" i="1"/>
  <c r="E51" i="1"/>
  <c r="F51" i="1"/>
  <c r="E191" i="1"/>
  <c r="G197" i="1"/>
  <c r="E220" i="1"/>
  <c r="F220" i="1"/>
  <c r="G220" i="1"/>
  <c r="K220" i="1"/>
  <c r="E218" i="1"/>
  <c r="F218" i="1"/>
  <c r="G218" i="1"/>
  <c r="K218" i="1"/>
  <c r="E215" i="1"/>
  <c r="F215" i="1"/>
  <c r="G215" i="1"/>
  <c r="K215" i="1"/>
  <c r="E214" i="1"/>
  <c r="F214" i="1"/>
  <c r="G214" i="1"/>
  <c r="K214" i="1"/>
  <c r="E213" i="1"/>
  <c r="F213" i="1"/>
  <c r="G213" i="1"/>
  <c r="R213" i="1"/>
  <c r="E212" i="1"/>
  <c r="F212" i="1"/>
  <c r="G212" i="1"/>
  <c r="R212" i="1"/>
  <c r="E208" i="1"/>
  <c r="E219" i="1"/>
  <c r="F219" i="1"/>
  <c r="E210" i="1"/>
  <c r="F210" i="1"/>
  <c r="E207" i="1"/>
  <c r="F207" i="1"/>
  <c r="G207" i="1"/>
  <c r="K207" i="1"/>
  <c r="E180" i="1"/>
  <c r="E186" i="1"/>
  <c r="F186" i="1"/>
  <c r="G186" i="1"/>
  <c r="G57" i="1"/>
  <c r="G51" i="1"/>
  <c r="G210" i="1"/>
  <c r="G201" i="1"/>
  <c r="E221" i="1"/>
  <c r="F221" i="1"/>
  <c r="G221" i="1"/>
  <c r="I221" i="1"/>
  <c r="E217" i="1"/>
  <c r="F217" i="1"/>
  <c r="G217" i="1"/>
  <c r="E216" i="1"/>
  <c r="F216" i="1"/>
  <c r="G216" i="1"/>
  <c r="G219" i="1"/>
  <c r="E211" i="1"/>
  <c r="F211" i="1"/>
  <c r="E209" i="1"/>
  <c r="F209" i="1"/>
  <c r="G209" i="1"/>
  <c r="E206" i="1"/>
  <c r="E128" i="2"/>
  <c r="R221" i="1"/>
  <c r="I52" i="1"/>
  <c r="R52" i="1"/>
  <c r="R60" i="1"/>
  <c r="F106" i="1"/>
  <c r="G106" i="1"/>
  <c r="E147" i="2"/>
  <c r="R55" i="1"/>
  <c r="F54" i="1"/>
  <c r="G54" i="1"/>
  <c r="E127" i="2"/>
  <c r="R192" i="1"/>
  <c r="F114" i="1"/>
  <c r="G114" i="1"/>
  <c r="E63" i="2"/>
  <c r="J75" i="1"/>
  <c r="J122" i="1"/>
  <c r="F29" i="1"/>
  <c r="G29" i="1"/>
  <c r="E17" i="2"/>
  <c r="E136" i="2"/>
  <c r="E131" i="2"/>
  <c r="E143" i="2"/>
  <c r="E54" i="2"/>
  <c r="E75" i="2"/>
  <c r="E46" i="2"/>
  <c r="S207" i="1"/>
  <c r="G168" i="1"/>
  <c r="I107" i="1"/>
  <c r="R107" i="1"/>
  <c r="J74" i="1"/>
  <c r="F103" i="1"/>
  <c r="G103" i="1"/>
  <c r="S103" i="1"/>
  <c r="E59" i="2"/>
  <c r="J24" i="1"/>
  <c r="R24" i="1"/>
  <c r="S28" i="1"/>
  <c r="E55" i="2"/>
  <c r="E12" i="2"/>
  <c r="E135" i="2"/>
  <c r="E68" i="2"/>
  <c r="E152" i="2"/>
  <c r="E60" i="2"/>
  <c r="K219" i="1"/>
  <c r="R219" i="1"/>
  <c r="S197" i="1"/>
  <c r="K197" i="1"/>
  <c r="E153" i="2"/>
  <c r="I113" i="1"/>
  <c r="R113" i="1"/>
  <c r="I177" i="1"/>
  <c r="S177" i="1"/>
  <c r="F71" i="1"/>
  <c r="G71" i="1"/>
  <c r="F91" i="1"/>
  <c r="G91" i="1"/>
  <c r="R91" i="1"/>
  <c r="E56" i="2"/>
  <c r="J83" i="1"/>
  <c r="J22" i="1"/>
  <c r="E16" i="2"/>
  <c r="E114" i="2"/>
  <c r="E11" i="2"/>
  <c r="E107" i="2"/>
  <c r="E139" i="2"/>
  <c r="F206" i="1"/>
  <c r="G206" i="1"/>
  <c r="E129" i="2"/>
  <c r="K213" i="1"/>
  <c r="F58" i="1"/>
  <c r="G58" i="1"/>
  <c r="I58" i="1"/>
  <c r="E144" i="2"/>
  <c r="G211" i="1"/>
  <c r="S211" i="1"/>
  <c r="R201" i="1"/>
  <c r="K201" i="1"/>
  <c r="S215" i="1"/>
  <c r="I51" i="1"/>
  <c r="R51" i="1"/>
  <c r="I57" i="1"/>
  <c r="R57" i="1"/>
  <c r="F180" i="1"/>
  <c r="G180" i="1"/>
  <c r="R180" i="1"/>
  <c r="E110" i="2"/>
  <c r="F191" i="1"/>
  <c r="G191" i="1"/>
  <c r="I191" i="1"/>
  <c r="E151" i="2"/>
  <c r="F40" i="1"/>
  <c r="G40" i="1"/>
  <c r="E137" i="2"/>
  <c r="F164" i="1"/>
  <c r="G164" i="1"/>
  <c r="J164" i="1"/>
  <c r="E98" i="2"/>
  <c r="J104" i="1"/>
  <c r="J111" i="1"/>
  <c r="I125" i="1"/>
  <c r="R89" i="1"/>
  <c r="F82" i="1"/>
  <c r="G82" i="1"/>
  <c r="R82" i="1"/>
  <c r="E53" i="2"/>
  <c r="J21" i="1"/>
  <c r="S26" i="1"/>
  <c r="E134" i="2"/>
  <c r="E115" i="2"/>
  <c r="E140" i="2"/>
  <c r="E14" i="2"/>
  <c r="E142" i="2"/>
  <c r="E145" i="2"/>
  <c r="J168" i="1"/>
  <c r="R168" i="1"/>
  <c r="I180" i="1"/>
  <c r="R58" i="1"/>
  <c r="K206" i="1"/>
  <c r="S206" i="1"/>
  <c r="I114" i="1"/>
  <c r="S114" i="1"/>
  <c r="R205" i="1"/>
  <c r="K205" i="1"/>
  <c r="J106" i="1"/>
  <c r="R106" i="1"/>
  <c r="J103" i="1"/>
  <c r="J91" i="1"/>
  <c r="J29" i="1"/>
  <c r="S29" i="1"/>
  <c r="S164" i="1"/>
  <c r="I54" i="1"/>
  <c r="R54" i="1"/>
  <c r="J71" i="1"/>
  <c r="R71" i="1"/>
  <c r="I40" i="1"/>
  <c r="S40" i="1"/>
  <c r="J136" i="1"/>
  <c r="S136" i="1"/>
  <c r="J82" i="1"/>
  <c r="J211" i="1"/>
  <c r="R214" i="1"/>
  <c r="S216" i="1"/>
  <c r="K216" i="1"/>
  <c r="F208" i="1"/>
  <c r="G208" i="1"/>
  <c r="E130" i="2"/>
  <c r="I186" i="1"/>
  <c r="R186" i="1"/>
  <c r="S217" i="1"/>
  <c r="K217" i="1"/>
  <c r="R191" i="1"/>
  <c r="J86" i="1"/>
  <c r="E138" i="2"/>
  <c r="F42" i="1"/>
  <c r="G42" i="1"/>
  <c r="F27" i="1"/>
  <c r="G27" i="1"/>
  <c r="E15" i="2"/>
  <c r="R218" i="1"/>
  <c r="F124" i="1"/>
  <c r="G124" i="1"/>
  <c r="E69" i="2"/>
  <c r="E133" i="2"/>
  <c r="K212" i="1"/>
  <c r="S209" i="1"/>
  <c r="K209" i="1"/>
  <c r="S210" i="1"/>
  <c r="K210" i="1"/>
  <c r="I187" i="1"/>
  <c r="E132" i="2"/>
  <c r="R199" i="1"/>
  <c r="R220" i="1"/>
  <c r="F167" i="1"/>
  <c r="G167" i="1"/>
  <c r="E101" i="2"/>
  <c r="J25" i="1"/>
  <c r="S25" i="1"/>
  <c r="J87" i="1"/>
  <c r="S87" i="1"/>
  <c r="E108" i="2"/>
  <c r="E41" i="2"/>
  <c r="E84" i="2"/>
  <c r="E19" i="2"/>
  <c r="E73" i="2"/>
  <c r="E31" i="2"/>
  <c r="E102" i="2"/>
  <c r="E21" i="2"/>
  <c r="E43" i="2"/>
  <c r="E45" i="2"/>
  <c r="E66" i="2"/>
  <c r="E122" i="2"/>
  <c r="E80" i="2"/>
  <c r="E100" i="2"/>
  <c r="E88" i="2"/>
  <c r="E96" i="2"/>
  <c r="E224" i="1"/>
  <c r="F224" i="1"/>
  <c r="E49" i="1"/>
  <c r="F49" i="1"/>
  <c r="E62" i="1"/>
  <c r="F62" i="1"/>
  <c r="G62" i="1"/>
  <c r="E67" i="1"/>
  <c r="F67" i="1"/>
  <c r="G73" i="1"/>
  <c r="E102" i="1"/>
  <c r="F102" i="1"/>
  <c r="G102" i="1"/>
  <c r="E115" i="1"/>
  <c r="F115" i="1"/>
  <c r="E127" i="1"/>
  <c r="F127" i="1"/>
  <c r="E118" i="1"/>
  <c r="F118" i="1"/>
  <c r="G120" i="1"/>
  <c r="E141" i="1"/>
  <c r="F141" i="1"/>
  <c r="G141" i="1"/>
  <c r="E172" i="1"/>
  <c r="F172" i="1"/>
  <c r="G174" i="1"/>
  <c r="E101" i="1"/>
  <c r="E149" i="1"/>
  <c r="F149" i="1"/>
  <c r="G149" i="1"/>
  <c r="E154" i="1"/>
  <c r="F154" i="1"/>
  <c r="G154" i="1"/>
  <c r="E179" i="1"/>
  <c r="F179" i="1"/>
  <c r="G182" i="1"/>
  <c r="E92" i="1"/>
  <c r="F92" i="1"/>
  <c r="E23" i="1"/>
  <c r="E35" i="1"/>
  <c r="F35" i="1"/>
  <c r="G35" i="1"/>
  <c r="E41" i="1"/>
  <c r="F41" i="1"/>
  <c r="G41" i="1"/>
  <c r="G44" i="1"/>
  <c r="E47" i="1"/>
  <c r="F47" i="1"/>
  <c r="E76" i="1"/>
  <c r="F76" i="1"/>
  <c r="G76" i="1"/>
  <c r="E81" i="1"/>
  <c r="E130" i="1"/>
  <c r="F130" i="1"/>
  <c r="G130" i="1"/>
  <c r="G139" i="1"/>
  <c r="E160" i="1"/>
  <c r="F160" i="1"/>
  <c r="G162" i="1"/>
  <c r="E170" i="1"/>
  <c r="F170" i="1"/>
  <c r="E175" i="1"/>
  <c r="F175" i="1"/>
  <c r="G175" i="1"/>
  <c r="E144" i="1"/>
  <c r="F144" i="1"/>
  <c r="G151" i="1"/>
  <c r="E166" i="1"/>
  <c r="F166" i="1"/>
  <c r="G166" i="1"/>
  <c r="E183" i="1"/>
  <c r="E189" i="1"/>
  <c r="F189" i="1"/>
  <c r="G189" i="1"/>
  <c r="G84" i="1"/>
  <c r="E200" i="1"/>
  <c r="F200" i="1"/>
  <c r="G200" i="1"/>
  <c r="E204" i="1"/>
  <c r="F204" i="1"/>
  <c r="G204" i="1"/>
  <c r="G193" i="1"/>
  <c r="G224" i="1"/>
  <c r="E33" i="1"/>
  <c r="F33" i="1"/>
  <c r="E38" i="1"/>
  <c r="E45" i="1"/>
  <c r="F45" i="1"/>
  <c r="G45" i="1"/>
  <c r="G49" i="1"/>
  <c r="E59" i="1"/>
  <c r="F59" i="1"/>
  <c r="E65" i="1"/>
  <c r="F65" i="1"/>
  <c r="G67" i="1"/>
  <c r="E70" i="1"/>
  <c r="F70" i="1"/>
  <c r="E79" i="1"/>
  <c r="F79" i="1"/>
  <c r="E90" i="1"/>
  <c r="F90" i="1"/>
  <c r="G90" i="1"/>
  <c r="E110" i="1"/>
  <c r="F110" i="1"/>
  <c r="G115" i="1"/>
  <c r="E123" i="1"/>
  <c r="F123" i="1"/>
  <c r="G127" i="1"/>
  <c r="E134" i="1"/>
  <c r="F134" i="1"/>
  <c r="G118" i="1"/>
  <c r="E121" i="1"/>
  <c r="F121" i="1"/>
  <c r="E158" i="1"/>
  <c r="F158" i="1"/>
  <c r="E163" i="1"/>
  <c r="F163" i="1"/>
  <c r="G172" i="1"/>
  <c r="E147" i="1"/>
  <c r="F147" i="1"/>
  <c r="E152" i="1"/>
  <c r="F152" i="1"/>
  <c r="E157" i="1"/>
  <c r="F157" i="1"/>
  <c r="G179" i="1"/>
  <c r="E185" i="1"/>
  <c r="F185" i="1"/>
  <c r="E196" i="1"/>
  <c r="F196" i="1"/>
  <c r="G196" i="1"/>
  <c r="E93" i="1"/>
  <c r="F93" i="1"/>
  <c r="E222" i="1"/>
  <c r="F222" i="1"/>
  <c r="G222" i="1"/>
  <c r="G47" i="1"/>
  <c r="E53" i="1"/>
  <c r="F53" i="1"/>
  <c r="G53" i="1"/>
  <c r="E63" i="1"/>
  <c r="F63" i="1"/>
  <c r="E68" i="1"/>
  <c r="F68" i="1"/>
  <c r="G68" i="1"/>
  <c r="E105" i="1"/>
  <c r="F105" i="1"/>
  <c r="G105" i="1"/>
  <c r="E128" i="1"/>
  <c r="F128" i="1"/>
  <c r="G128" i="1"/>
  <c r="E132" i="1"/>
  <c r="E119" i="1"/>
  <c r="F119" i="1"/>
  <c r="G119" i="1"/>
  <c r="E142" i="1"/>
  <c r="F142" i="1"/>
  <c r="G142" i="1"/>
  <c r="G160" i="1"/>
  <c r="G170" i="1"/>
  <c r="E173" i="1"/>
  <c r="F173" i="1"/>
  <c r="G173" i="1"/>
  <c r="E137" i="1"/>
  <c r="F137" i="1"/>
  <c r="G137" i="1"/>
  <c r="G144" i="1"/>
  <c r="E155" i="1"/>
  <c r="F155" i="1"/>
  <c r="G155" i="1"/>
  <c r="E181" i="1"/>
  <c r="F181" i="1"/>
  <c r="G181" i="1"/>
  <c r="E194" i="1"/>
  <c r="F194" i="1"/>
  <c r="G194" i="1"/>
  <c r="E202" i="1"/>
  <c r="E109" i="1"/>
  <c r="F109" i="1"/>
  <c r="G109" i="1"/>
  <c r="E30" i="1"/>
  <c r="E31" i="1"/>
  <c r="F31" i="1"/>
  <c r="G33" i="1"/>
  <c r="E36" i="1"/>
  <c r="F36" i="1"/>
  <c r="E43" i="1"/>
  <c r="F43" i="1"/>
  <c r="G59" i="1"/>
  <c r="G65" i="1"/>
  <c r="G70" i="1"/>
  <c r="E77" i="1"/>
  <c r="F77" i="1"/>
  <c r="G79" i="1"/>
  <c r="E85" i="1"/>
  <c r="F85" i="1"/>
  <c r="G110" i="1"/>
  <c r="E116" i="1"/>
  <c r="F116" i="1"/>
  <c r="G116" i="1"/>
  <c r="G123" i="1"/>
  <c r="E131" i="1"/>
  <c r="F131" i="1"/>
  <c r="G134" i="1"/>
  <c r="G121" i="1"/>
  <c r="G158" i="1"/>
  <c r="E161" i="1"/>
  <c r="F161" i="1"/>
  <c r="G163" i="1"/>
  <c r="E176" i="1"/>
  <c r="F176" i="1"/>
  <c r="G176" i="1"/>
  <c r="E145" i="1"/>
  <c r="G147" i="1"/>
  <c r="E150" i="1"/>
  <c r="F150" i="1"/>
  <c r="G150" i="1"/>
  <c r="G152" i="1"/>
  <c r="G157" i="1"/>
  <c r="E178" i="1"/>
  <c r="F178" i="1"/>
  <c r="E99" i="1"/>
  <c r="F99" i="1"/>
  <c r="G99" i="1"/>
  <c r="G185" i="1"/>
  <c r="E190" i="1"/>
  <c r="F190" i="1"/>
  <c r="G190" i="1"/>
  <c r="E94" i="1"/>
  <c r="F94" i="1"/>
  <c r="E96" i="1"/>
  <c r="F96" i="1"/>
  <c r="V97" i="1"/>
  <c r="G31" i="1"/>
  <c r="E34" i="1"/>
  <c r="F34" i="1"/>
  <c r="G34" i="1"/>
  <c r="G36" i="1"/>
  <c r="E39" i="1"/>
  <c r="F39" i="1"/>
  <c r="G39" i="1"/>
  <c r="G43" i="1"/>
  <c r="E46" i="1"/>
  <c r="F46" i="1"/>
  <c r="G46" i="1"/>
  <c r="E56" i="1"/>
  <c r="F56" i="1"/>
  <c r="G56" i="1"/>
  <c r="E69" i="1"/>
  <c r="E73" i="1"/>
  <c r="F73" i="1"/>
  <c r="G77" i="1"/>
  <c r="G85" i="1"/>
  <c r="E108" i="1"/>
  <c r="F108" i="1"/>
  <c r="G108" i="1"/>
  <c r="E129" i="1"/>
  <c r="G131" i="1"/>
  <c r="E133" i="1"/>
  <c r="E120" i="1"/>
  <c r="F120" i="1"/>
  <c r="E143" i="1"/>
  <c r="F143" i="1"/>
  <c r="G143" i="1"/>
  <c r="G161" i="1"/>
  <c r="E169" i="1"/>
  <c r="F169" i="1"/>
  <c r="G169" i="1"/>
  <c r="E174" i="1"/>
  <c r="F174" i="1"/>
  <c r="E138" i="1"/>
  <c r="F138" i="1"/>
  <c r="G138" i="1"/>
  <c r="E156" i="1"/>
  <c r="F156" i="1"/>
  <c r="G156" i="1"/>
  <c r="E165" i="1"/>
  <c r="F165" i="1"/>
  <c r="G165" i="1"/>
  <c r="G178" i="1"/>
  <c r="E182" i="1"/>
  <c r="F182" i="1"/>
  <c r="U94" i="1"/>
  <c r="E97" i="1"/>
  <c r="F97" i="1"/>
  <c r="E223" i="1"/>
  <c r="F223" i="1"/>
  <c r="G223" i="1"/>
  <c r="E32" i="1"/>
  <c r="F32" i="1"/>
  <c r="G32" i="1"/>
  <c r="E37" i="1"/>
  <c r="F37" i="1"/>
  <c r="G37" i="1"/>
  <c r="E44" i="1"/>
  <c r="F44" i="1"/>
  <c r="G48" i="1"/>
  <c r="G61" i="1"/>
  <c r="E64" i="1"/>
  <c r="F64" i="1"/>
  <c r="G64" i="1"/>
  <c r="G66" i="1"/>
  <c r="E78" i="1"/>
  <c r="F78" i="1"/>
  <c r="G78" i="1"/>
  <c r="G80" i="1"/>
  <c r="E88" i="1"/>
  <c r="F88" i="1"/>
  <c r="G88" i="1"/>
  <c r="G100" i="1"/>
  <c r="G112" i="1"/>
  <c r="E117" i="1"/>
  <c r="F117" i="1"/>
  <c r="G117" i="1"/>
  <c r="G126" i="1"/>
  <c r="E139" i="1"/>
  <c r="F139" i="1"/>
  <c r="G135" i="1"/>
  <c r="G140" i="1"/>
  <c r="G159" i="1"/>
  <c r="E162" i="1"/>
  <c r="F162" i="1"/>
  <c r="G171" i="1"/>
  <c r="E146" i="1"/>
  <c r="F146" i="1"/>
  <c r="G146" i="1"/>
  <c r="G148" i="1"/>
  <c r="E151" i="1"/>
  <c r="F151" i="1"/>
  <c r="G153" i="1"/>
  <c r="E184" i="1"/>
  <c r="F184" i="1"/>
  <c r="G184" i="1"/>
  <c r="G188" i="1"/>
  <c r="E84" i="1"/>
  <c r="F84" i="1"/>
  <c r="E195" i="1"/>
  <c r="F195" i="1"/>
  <c r="G195" i="1"/>
  <c r="E198" i="1"/>
  <c r="E203" i="1"/>
  <c r="F203" i="1"/>
  <c r="G203" i="1"/>
  <c r="E193" i="1"/>
  <c r="F193" i="1"/>
  <c r="E95" i="1"/>
  <c r="F95" i="1"/>
  <c r="U95" i="1"/>
  <c r="E72" i="1"/>
  <c r="F72" i="1"/>
  <c r="G72" i="1"/>
  <c r="R72" i="1"/>
  <c r="E98" i="1"/>
  <c r="F98" i="1"/>
  <c r="V98" i="1"/>
  <c r="E81" i="2"/>
  <c r="E106" i="2"/>
  <c r="E111" i="2"/>
  <c r="E116" i="2"/>
  <c r="E78" i="2"/>
  <c r="E89" i="2"/>
  <c r="E93" i="2"/>
  <c r="E97" i="2"/>
  <c r="E117" i="2"/>
  <c r="E126" i="1"/>
  <c r="F126" i="1"/>
  <c r="E86" i="2"/>
  <c r="E94" i="2"/>
  <c r="E112" i="2"/>
  <c r="J138" i="1"/>
  <c r="R138" i="1"/>
  <c r="S146" i="1"/>
  <c r="J146" i="1"/>
  <c r="J117" i="1"/>
  <c r="S117" i="1"/>
  <c r="J143" i="1"/>
  <c r="S143" i="1"/>
  <c r="J166" i="1"/>
  <c r="S166" i="1"/>
  <c r="J130" i="1"/>
  <c r="R130" i="1"/>
  <c r="J141" i="1"/>
  <c r="S141" i="1"/>
  <c r="J62" i="1"/>
  <c r="R62" i="1"/>
  <c r="K195" i="1"/>
  <c r="S195" i="1"/>
  <c r="J165" i="1"/>
  <c r="R165" i="1"/>
  <c r="J56" i="1"/>
  <c r="R56" i="1"/>
  <c r="J150" i="1"/>
  <c r="R150" i="1"/>
  <c r="J76" i="1"/>
  <c r="R76" i="1"/>
  <c r="J88" i="1"/>
  <c r="S88" i="1"/>
  <c r="R37" i="1"/>
  <c r="J37" i="1"/>
  <c r="J156" i="1"/>
  <c r="R156" i="1"/>
  <c r="J46" i="1"/>
  <c r="S46" i="1"/>
  <c r="J175" i="1"/>
  <c r="R175" i="1"/>
  <c r="R154" i="1"/>
  <c r="J154" i="1"/>
  <c r="J184" i="1"/>
  <c r="S184" i="1"/>
  <c r="J32" i="1"/>
  <c r="R32" i="1"/>
  <c r="S190" i="1"/>
  <c r="J190" i="1"/>
  <c r="J149" i="1"/>
  <c r="S149" i="1"/>
  <c r="J78" i="1"/>
  <c r="R78" i="1"/>
  <c r="R223" i="1"/>
  <c r="K223" i="1"/>
  <c r="J108" i="1"/>
  <c r="R108" i="1"/>
  <c r="J39" i="1"/>
  <c r="S39" i="1"/>
  <c r="J176" i="1"/>
  <c r="R176" i="1"/>
  <c r="J116" i="1"/>
  <c r="R116" i="1"/>
  <c r="R41" i="1"/>
  <c r="J41" i="1"/>
  <c r="J102" i="1"/>
  <c r="S102" i="1"/>
  <c r="J169" i="1"/>
  <c r="S169" i="1"/>
  <c r="J99" i="1"/>
  <c r="S99" i="1"/>
  <c r="R45" i="1"/>
  <c r="J45" i="1"/>
  <c r="S189" i="1"/>
  <c r="J189" i="1"/>
  <c r="J35" i="1"/>
  <c r="S35" i="1"/>
  <c r="J64" i="1"/>
  <c r="R64" i="1"/>
  <c r="J34" i="1"/>
  <c r="R34" i="1"/>
  <c r="K196" i="1"/>
  <c r="R196" i="1"/>
  <c r="J90" i="1"/>
  <c r="R90" i="1"/>
  <c r="J131" i="1"/>
  <c r="R131" i="1"/>
  <c r="J152" i="1"/>
  <c r="S152" i="1"/>
  <c r="J79" i="1"/>
  <c r="S79" i="1"/>
  <c r="S222" i="1"/>
  <c r="K222" i="1"/>
  <c r="K204" i="1"/>
  <c r="R204" i="1"/>
  <c r="J171" i="1"/>
  <c r="S171" i="1"/>
  <c r="J48" i="1"/>
  <c r="R48" i="1"/>
  <c r="F129" i="1"/>
  <c r="G129" i="1"/>
  <c r="E71" i="2"/>
  <c r="J134" i="1"/>
  <c r="S134" i="1"/>
  <c r="R33" i="1"/>
  <c r="J33" i="1"/>
  <c r="J160" i="1"/>
  <c r="R160" i="1"/>
  <c r="F38" i="1"/>
  <c r="G38" i="1"/>
  <c r="E24" i="2"/>
  <c r="R100" i="1"/>
  <c r="J100" i="1"/>
  <c r="J43" i="1"/>
  <c r="R43" i="1"/>
  <c r="J147" i="1"/>
  <c r="R147" i="1"/>
  <c r="R70" i="1"/>
  <c r="J70" i="1"/>
  <c r="J142" i="1"/>
  <c r="S142" i="1"/>
  <c r="J68" i="1"/>
  <c r="S68" i="1"/>
  <c r="E105" i="2"/>
  <c r="E92" i="2"/>
  <c r="E87" i="2"/>
  <c r="E27" i="2"/>
  <c r="E95" i="2"/>
  <c r="E47" i="2"/>
  <c r="E29" i="2"/>
  <c r="E28" i="2"/>
  <c r="J188" i="1"/>
  <c r="S188" i="1"/>
  <c r="J178" i="1"/>
  <c r="S178" i="1"/>
  <c r="F145" i="1"/>
  <c r="G145" i="1"/>
  <c r="E82" i="2"/>
  <c r="J123" i="1"/>
  <c r="R123" i="1"/>
  <c r="J65" i="1"/>
  <c r="R65" i="1"/>
  <c r="F30" i="1"/>
  <c r="U30" i="1"/>
  <c r="E18" i="2"/>
  <c r="J155" i="1"/>
  <c r="S155" i="1"/>
  <c r="S119" i="1"/>
  <c r="J119" i="1"/>
  <c r="G63" i="1"/>
  <c r="J127" i="1"/>
  <c r="S127" i="1"/>
  <c r="J67" i="1"/>
  <c r="S67" i="1"/>
  <c r="K224" i="1"/>
  <c r="S224" i="1"/>
  <c r="J84" i="1"/>
  <c r="S84" i="1"/>
  <c r="F81" i="1"/>
  <c r="G81" i="1"/>
  <c r="E52" i="2"/>
  <c r="E77" i="2"/>
  <c r="E76" i="2"/>
  <c r="E23" i="2"/>
  <c r="J27" i="1"/>
  <c r="R27" i="1"/>
  <c r="R109" i="1"/>
  <c r="K109" i="1"/>
  <c r="J144" i="1"/>
  <c r="S144" i="1"/>
  <c r="R53" i="1"/>
  <c r="J53" i="1"/>
  <c r="S172" i="1"/>
  <c r="J172" i="1"/>
  <c r="E65" i="2"/>
  <c r="E48" i="2"/>
  <c r="E35" i="2"/>
  <c r="E118" i="2"/>
  <c r="J167" i="1"/>
  <c r="R167" i="1"/>
  <c r="I42" i="1"/>
  <c r="R42" i="1"/>
  <c r="J36" i="1"/>
  <c r="R36" i="1"/>
  <c r="J59" i="1"/>
  <c r="R59" i="1"/>
  <c r="J135" i="1"/>
  <c r="R135" i="1"/>
  <c r="J137" i="1"/>
  <c r="S137" i="1"/>
  <c r="J162" i="1"/>
  <c r="R162" i="1"/>
  <c r="E50" i="2"/>
  <c r="E149" i="2"/>
  <c r="E33" i="2"/>
  <c r="E150" i="2"/>
  <c r="J159" i="1"/>
  <c r="R159" i="1"/>
  <c r="J80" i="1"/>
  <c r="R80" i="1"/>
  <c r="J161" i="1"/>
  <c r="R161" i="1"/>
  <c r="J185" i="1"/>
  <c r="S185" i="1"/>
  <c r="F132" i="1"/>
  <c r="G132" i="1"/>
  <c r="E148" i="2"/>
  <c r="J153" i="1"/>
  <c r="R153" i="1"/>
  <c r="S77" i="1"/>
  <c r="J77" i="1"/>
  <c r="R163" i="1"/>
  <c r="J163" i="1"/>
  <c r="J110" i="1"/>
  <c r="R110" i="1"/>
  <c r="F202" i="1"/>
  <c r="G202" i="1"/>
  <c r="E124" i="2"/>
  <c r="J47" i="1"/>
  <c r="S47" i="1"/>
  <c r="J179" i="1"/>
  <c r="S179" i="1"/>
  <c r="J115" i="1"/>
  <c r="S115" i="1"/>
  <c r="J120" i="1"/>
  <c r="S120" i="1"/>
  <c r="J73" i="1"/>
  <c r="R73" i="1"/>
  <c r="E103" i="2"/>
  <c r="J66" i="1"/>
  <c r="R66" i="1"/>
  <c r="J31" i="1"/>
  <c r="R31" i="1"/>
  <c r="K194" i="1"/>
  <c r="R194" i="1"/>
  <c r="J128" i="1"/>
  <c r="S128" i="1"/>
  <c r="F183" i="1"/>
  <c r="G183" i="1"/>
  <c r="E113" i="2"/>
  <c r="F23" i="1"/>
  <c r="E13" i="2"/>
  <c r="E119" i="2"/>
  <c r="E25" i="2"/>
  <c r="E38" i="2"/>
  <c r="E64" i="2"/>
  <c r="E26" i="2"/>
  <c r="E83" i="2"/>
  <c r="E61" i="2"/>
  <c r="R208" i="1"/>
  <c r="K208" i="1"/>
  <c r="J140" i="1"/>
  <c r="S140" i="1"/>
  <c r="J85" i="1"/>
  <c r="S85" i="1"/>
  <c r="S203" i="1"/>
  <c r="K203" i="1"/>
  <c r="J148" i="1"/>
  <c r="S148" i="1"/>
  <c r="R126" i="1"/>
  <c r="J126" i="1"/>
  <c r="F133" i="1"/>
  <c r="G133" i="1"/>
  <c r="E72" i="2"/>
  <c r="F69" i="1"/>
  <c r="G69" i="1"/>
  <c r="E42" i="2"/>
  <c r="J157" i="1"/>
  <c r="S157" i="1"/>
  <c r="J158" i="1"/>
  <c r="R158" i="1"/>
  <c r="J173" i="1"/>
  <c r="R173" i="1"/>
  <c r="J105" i="1"/>
  <c r="R105" i="1"/>
  <c r="J49" i="1"/>
  <c r="R49" i="1"/>
  <c r="S193" i="1"/>
  <c r="K193" i="1"/>
  <c r="S139" i="1"/>
  <c r="J139" i="1"/>
  <c r="F101" i="1"/>
  <c r="G101" i="1"/>
  <c r="E58" i="2"/>
  <c r="E109" i="2"/>
  <c r="E22" i="2"/>
  <c r="E49" i="2"/>
  <c r="E36" i="2"/>
  <c r="E67" i="2"/>
  <c r="F198" i="1"/>
  <c r="G198" i="1"/>
  <c r="E121" i="2"/>
  <c r="R61" i="1"/>
  <c r="J61" i="1"/>
  <c r="J170" i="1"/>
  <c r="S170" i="1"/>
  <c r="J151" i="1"/>
  <c r="S151" i="1"/>
  <c r="J44" i="1"/>
  <c r="R44" i="1"/>
  <c r="J182" i="1"/>
  <c r="S182" i="1"/>
  <c r="J174" i="1"/>
  <c r="R174" i="1"/>
  <c r="E126" i="2"/>
  <c r="E125" i="2"/>
  <c r="E57" i="2"/>
  <c r="I124" i="1"/>
  <c r="R124" i="1"/>
  <c r="J121" i="1"/>
  <c r="S121" i="1"/>
  <c r="J112" i="1"/>
  <c r="R112" i="1"/>
  <c r="J181" i="1"/>
  <c r="R181" i="1"/>
  <c r="J118" i="1"/>
  <c r="S118" i="1"/>
  <c r="K200" i="1"/>
  <c r="R200" i="1"/>
  <c r="E70" i="2"/>
  <c r="E99" i="2"/>
  <c r="E91" i="2"/>
  <c r="E37" i="2"/>
  <c r="E20" i="2"/>
  <c r="E146" i="2"/>
  <c r="E40" i="2"/>
  <c r="R38" i="1"/>
  <c r="J38" i="1"/>
  <c r="J129" i="1"/>
  <c r="R129" i="1"/>
  <c r="J81" i="1"/>
  <c r="S81" i="1"/>
  <c r="J63" i="1"/>
  <c r="R63" i="1"/>
  <c r="S202" i="1"/>
  <c r="K202" i="1"/>
  <c r="U23" i="1"/>
  <c r="J101" i="1"/>
  <c r="R101" i="1"/>
  <c r="J69" i="1"/>
  <c r="S69" i="1"/>
  <c r="J132" i="1"/>
  <c r="R132" i="1"/>
  <c r="S198" i="1"/>
  <c r="K198" i="1"/>
  <c r="J183" i="1"/>
  <c r="R183" i="1"/>
  <c r="J145" i="1"/>
  <c r="R145" i="1"/>
  <c r="S133" i="1"/>
  <c r="J133" i="1"/>
  <c r="R19" i="1"/>
  <c r="E18" i="1" s="1"/>
  <c r="C11" i="1"/>
  <c r="K227" i="1" l="1"/>
  <c r="S227" i="1"/>
  <c r="K226" i="1"/>
  <c r="S226" i="1"/>
  <c r="K225" i="1"/>
  <c r="S225" i="1"/>
  <c r="D11" i="1"/>
  <c r="D12" i="1"/>
  <c r="C12" i="1"/>
  <c r="O227" i="1" l="1"/>
  <c r="P227" i="1"/>
  <c r="O225" i="1"/>
  <c r="O226" i="1"/>
  <c r="D16" i="1"/>
  <c r="D19" i="1" s="1"/>
  <c r="P225" i="1"/>
  <c r="P226" i="1"/>
  <c r="P73" i="1"/>
  <c r="P129" i="1"/>
  <c r="P51" i="1"/>
  <c r="P25" i="1"/>
  <c r="P116" i="1"/>
  <c r="P94" i="1"/>
  <c r="P79" i="1"/>
  <c r="P191" i="1"/>
  <c r="P167" i="1"/>
  <c r="P91" i="1"/>
  <c r="P202" i="1"/>
  <c r="P21" i="1"/>
  <c r="P198" i="1"/>
  <c r="P113" i="1"/>
  <c r="P30" i="1"/>
  <c r="P145" i="1"/>
  <c r="P48" i="1"/>
  <c r="P53" i="1"/>
  <c r="P115" i="1"/>
  <c r="P221" i="1"/>
  <c r="P123" i="1"/>
  <c r="P220" i="1"/>
  <c r="P176" i="1"/>
  <c r="P99" i="1"/>
  <c r="P93" i="1"/>
  <c r="P149" i="1"/>
  <c r="P41" i="1"/>
  <c r="P196" i="1"/>
  <c r="P65" i="1"/>
  <c r="P187" i="1"/>
  <c r="P74" i="1"/>
  <c r="P66" i="1"/>
  <c r="P185" i="1"/>
  <c r="P148" i="1"/>
  <c r="P107" i="1"/>
  <c r="P174" i="1"/>
  <c r="P32" i="1"/>
  <c r="D15" i="1"/>
  <c r="C19" i="1" s="1"/>
  <c r="P194" i="1"/>
  <c r="P52" i="1"/>
  <c r="P92" i="1"/>
  <c r="P104" i="1"/>
  <c r="P190" i="1"/>
  <c r="P180" i="1"/>
  <c r="P34" i="1"/>
  <c r="P172" i="1"/>
  <c r="P171" i="1"/>
  <c r="P103" i="1"/>
  <c r="P135" i="1"/>
  <c r="P105" i="1"/>
  <c r="P170" i="1"/>
  <c r="P163" i="1"/>
  <c r="P110" i="1"/>
  <c r="P78" i="1"/>
  <c r="P131" i="1"/>
  <c r="P85" i="1"/>
  <c r="P218" i="1"/>
  <c r="P212" i="1"/>
  <c r="P102" i="1"/>
  <c r="P133" i="1"/>
  <c r="P100" i="1"/>
  <c r="P132" i="1"/>
  <c r="P49" i="1"/>
  <c r="P215" i="1"/>
  <c r="P157" i="1"/>
  <c r="P162" i="1"/>
  <c r="P184" i="1"/>
  <c r="P86" i="1"/>
  <c r="P134" i="1"/>
  <c r="P223" i="1"/>
  <c r="P118" i="1"/>
  <c r="P111" i="1"/>
  <c r="P71" i="1"/>
  <c r="P209" i="1"/>
  <c r="P89" i="1"/>
  <c r="P26" i="1"/>
  <c r="P117" i="1"/>
  <c r="P82" i="1"/>
  <c r="P58" i="1"/>
  <c r="P62" i="1"/>
  <c r="P151" i="1"/>
  <c r="P144" i="1"/>
  <c r="P36" i="1"/>
  <c r="P69" i="1"/>
  <c r="P195" i="1"/>
  <c r="P188" i="1"/>
  <c r="P54" i="1"/>
  <c r="P87" i="1"/>
  <c r="P204" i="1"/>
  <c r="P224" i="1"/>
  <c r="P199" i="1"/>
  <c r="P39" i="1"/>
  <c r="P120" i="1"/>
  <c r="P219" i="1"/>
  <c r="P33" i="1"/>
  <c r="P143" i="1"/>
  <c r="P81" i="1"/>
  <c r="P139" i="1"/>
  <c r="P50" i="1"/>
  <c r="P101" i="1"/>
  <c r="P84" i="1"/>
  <c r="P201" i="1"/>
  <c r="P59" i="1"/>
  <c r="P164" i="1"/>
  <c r="P147" i="1"/>
  <c r="P173" i="1"/>
  <c r="P140" i="1"/>
  <c r="P186" i="1"/>
  <c r="P67" i="1"/>
  <c r="P130" i="1"/>
  <c r="P38" i="1"/>
  <c r="P22" i="1"/>
  <c r="P178" i="1"/>
  <c r="P114" i="1"/>
  <c r="P125" i="1"/>
  <c r="P161" i="1"/>
  <c r="P47" i="1"/>
  <c r="P97" i="1"/>
  <c r="P126" i="1"/>
  <c r="P216" i="1"/>
  <c r="P75" i="1"/>
  <c r="P168" i="1"/>
  <c r="P106" i="1"/>
  <c r="P28" i="1"/>
  <c r="P136" i="1"/>
  <c r="P42" i="1"/>
  <c r="P24" i="1"/>
  <c r="P152" i="1"/>
  <c r="P35" i="1"/>
  <c r="P46" i="1"/>
  <c r="P119" i="1"/>
  <c r="P64" i="1"/>
  <c r="P77" i="1"/>
  <c r="P72" i="1"/>
  <c r="P60" i="1"/>
  <c r="P150" i="1"/>
  <c r="P122" i="1"/>
  <c r="P160" i="1"/>
  <c r="P137" i="1"/>
  <c r="P98" i="1"/>
  <c r="P95" i="1"/>
  <c r="P61" i="1"/>
  <c r="P210" i="1"/>
  <c r="P55" i="1"/>
  <c r="P31" i="1"/>
  <c r="P153" i="1"/>
  <c r="P138" i="1"/>
  <c r="P90" i="1"/>
  <c r="P217" i="1"/>
  <c r="P197" i="1"/>
  <c r="P183" i="1"/>
  <c r="P189" i="1"/>
  <c r="P23" i="1"/>
  <c r="P44" i="1"/>
  <c r="P211" i="1"/>
  <c r="P88" i="1"/>
  <c r="P80" i="1"/>
  <c r="P159" i="1"/>
  <c r="P200" i="1"/>
  <c r="P208" i="1"/>
  <c r="P205" i="1"/>
  <c r="P177" i="1"/>
  <c r="P193" i="1"/>
  <c r="P158" i="1"/>
  <c r="P179" i="1"/>
  <c r="P175" i="1"/>
  <c r="P141" i="1"/>
  <c r="P76" i="1"/>
  <c r="P192" i="1"/>
  <c r="P214" i="1"/>
  <c r="P63" i="1"/>
  <c r="P156" i="1"/>
  <c r="P213" i="1"/>
  <c r="P128" i="1"/>
  <c r="P43" i="1"/>
  <c r="P182" i="1"/>
  <c r="P181" i="1"/>
  <c r="P109" i="1"/>
  <c r="P37" i="1"/>
  <c r="P57" i="1"/>
  <c r="P96" i="1"/>
  <c r="P222" i="1"/>
  <c r="P155" i="1"/>
  <c r="P169" i="1"/>
  <c r="P154" i="1"/>
  <c r="P108" i="1"/>
  <c r="P206" i="1"/>
  <c r="P56" i="1"/>
  <c r="P68" i="1"/>
  <c r="P121" i="1"/>
  <c r="P29" i="1"/>
  <c r="P142" i="1"/>
  <c r="P146" i="1"/>
  <c r="P165" i="1"/>
  <c r="P207" i="1"/>
  <c r="P127" i="1"/>
  <c r="P124" i="1"/>
  <c r="P166" i="1"/>
  <c r="P27" i="1"/>
  <c r="P40" i="1"/>
  <c r="P112" i="1"/>
  <c r="P45" i="1"/>
  <c r="P83" i="1"/>
  <c r="P70" i="1"/>
  <c r="P203" i="1"/>
  <c r="S19" i="1"/>
  <c r="E19" i="1" s="1"/>
  <c r="C16" i="1"/>
  <c r="D18" i="1" s="1"/>
  <c r="O99" i="1"/>
  <c r="O108" i="1"/>
  <c r="O90" i="1"/>
  <c r="O143" i="1"/>
  <c r="O110" i="1"/>
  <c r="O152" i="1"/>
  <c r="O172" i="1"/>
  <c r="O39" i="1"/>
  <c r="O85" i="1"/>
  <c r="O91" i="1"/>
  <c r="O37" i="1"/>
  <c r="O130" i="1"/>
  <c r="O176" i="1"/>
  <c r="O68" i="1"/>
  <c r="O139" i="1"/>
  <c r="O82" i="1"/>
  <c r="O53" i="1"/>
  <c r="O136" i="1"/>
  <c r="O114" i="1"/>
  <c r="O92" i="1"/>
  <c r="O141" i="1"/>
  <c r="O118" i="1"/>
  <c r="O42" i="1"/>
  <c r="O220" i="1"/>
  <c r="O81" i="1"/>
  <c r="O222" i="1"/>
  <c r="O38" i="1"/>
  <c r="O138" i="1"/>
  <c r="O80" i="1"/>
  <c r="O101" i="1"/>
  <c r="O104" i="1"/>
  <c r="O135" i="1"/>
  <c r="O123" i="1"/>
  <c r="O107" i="1"/>
  <c r="O162" i="1"/>
  <c r="O178" i="1"/>
  <c r="O153" i="1"/>
  <c r="O195" i="1"/>
  <c r="O32" i="1"/>
  <c r="O213" i="1"/>
  <c r="O169" i="1"/>
  <c r="O115" i="1"/>
  <c r="O206" i="1"/>
  <c r="O167" i="1"/>
  <c r="O150" i="1"/>
  <c r="O45" i="1"/>
  <c r="O35" i="1"/>
  <c r="O129" i="1"/>
  <c r="O34" i="1"/>
  <c r="O204" i="1"/>
  <c r="O94" i="1"/>
  <c r="C15" i="1"/>
  <c r="O214" i="1"/>
  <c r="O134" i="1"/>
  <c r="O131" i="1"/>
  <c r="O52" i="1"/>
  <c r="O113" i="1"/>
  <c r="O62" i="1"/>
  <c r="O96" i="1"/>
  <c r="O193" i="1"/>
  <c r="O216" i="1"/>
  <c r="O93" i="1"/>
  <c r="O77" i="1"/>
  <c r="O47" i="1"/>
  <c r="O215" i="1"/>
  <c r="O74" i="1"/>
  <c r="O174" i="1"/>
  <c r="O27" i="1"/>
  <c r="O137" i="1"/>
  <c r="O191" i="1"/>
  <c r="O102" i="1"/>
  <c r="O194" i="1"/>
  <c r="O69" i="1"/>
  <c r="O184" i="1"/>
  <c r="O71" i="1"/>
  <c r="O50" i="1"/>
  <c r="O106" i="1"/>
  <c r="O49" i="1"/>
  <c r="O146" i="1"/>
  <c r="O86" i="1"/>
  <c r="O157" i="1"/>
  <c r="O63" i="1"/>
  <c r="O166" i="1"/>
  <c r="O149" i="1"/>
  <c r="O100" i="1"/>
  <c r="O21" i="1"/>
  <c r="O44" i="1"/>
  <c r="O197" i="1"/>
  <c r="O97" i="1"/>
  <c r="O66" i="1"/>
  <c r="O103" i="1"/>
  <c r="O144" i="1"/>
  <c r="O132" i="1"/>
  <c r="O187" i="1"/>
  <c r="O190" i="1"/>
  <c r="O125" i="1"/>
  <c r="O98" i="1"/>
  <c r="O127" i="1"/>
  <c r="O160" i="1"/>
  <c r="O83" i="1"/>
  <c r="O140" i="1"/>
  <c r="O210" i="1"/>
  <c r="O46" i="1"/>
  <c r="O36" i="1"/>
  <c r="O163" i="1"/>
  <c r="O142" i="1"/>
  <c r="O165" i="1"/>
  <c r="O64" i="1"/>
  <c r="O105" i="1"/>
  <c r="O41" i="1"/>
  <c r="O224" i="1"/>
  <c r="O158" i="1"/>
  <c r="O200" i="1"/>
  <c r="O111" i="1"/>
  <c r="O199" i="1"/>
  <c r="O28" i="1"/>
  <c r="O120" i="1"/>
  <c r="O185" i="1"/>
  <c r="O67" i="1"/>
  <c r="O29" i="1"/>
  <c r="O112" i="1"/>
  <c r="O128" i="1"/>
  <c r="O30" i="1"/>
  <c r="O55" i="1"/>
  <c r="O65" i="1"/>
  <c r="O205" i="1"/>
  <c r="O95" i="1"/>
  <c r="O84" i="1"/>
  <c r="O24" i="1"/>
  <c r="O203" i="1"/>
  <c r="O70" i="1"/>
  <c r="O196" i="1"/>
  <c r="O164" i="1"/>
  <c r="O60" i="1"/>
  <c r="O116" i="1"/>
  <c r="O209" i="1"/>
  <c r="O155" i="1"/>
  <c r="O189" i="1"/>
  <c r="O218" i="1"/>
  <c r="O54" i="1"/>
  <c r="O79" i="1"/>
  <c r="O72" i="1"/>
  <c r="O89" i="1"/>
  <c r="O122" i="1"/>
  <c r="O88" i="1"/>
  <c r="O183" i="1"/>
  <c r="O126" i="1"/>
  <c r="O151" i="1"/>
  <c r="O179" i="1"/>
  <c r="O109" i="1"/>
  <c r="O207" i="1"/>
  <c r="O217" i="1"/>
  <c r="O181" i="1"/>
  <c r="O119" i="1"/>
  <c r="O173" i="1"/>
  <c r="O208" i="1"/>
  <c r="O156" i="1"/>
  <c r="O188" i="1"/>
  <c r="O26" i="1"/>
  <c r="O147" i="1"/>
  <c r="O202" i="1"/>
  <c r="O211" i="1"/>
  <c r="O186" i="1"/>
  <c r="O170" i="1"/>
  <c r="O182" i="1"/>
  <c r="O87" i="1"/>
  <c r="O117" i="1"/>
  <c r="O171" i="1"/>
  <c r="O51" i="1"/>
  <c r="O192" i="1"/>
  <c r="O40" i="1"/>
  <c r="O177" i="1"/>
  <c r="O43" i="1"/>
  <c r="O124" i="1"/>
  <c r="O198" i="1"/>
  <c r="O57" i="1"/>
  <c r="O48" i="1"/>
  <c r="O75" i="1"/>
  <c r="O73" i="1"/>
  <c r="O175" i="1"/>
  <c r="O161" i="1"/>
  <c r="O145" i="1"/>
  <c r="O58" i="1"/>
  <c r="O148" i="1"/>
  <c r="O25" i="1"/>
  <c r="O31" i="1"/>
  <c r="O221" i="1"/>
  <c r="O201" i="1"/>
  <c r="O212" i="1"/>
  <c r="O180" i="1"/>
  <c r="O59" i="1"/>
  <c r="O56" i="1"/>
  <c r="O22" i="1"/>
  <c r="O78" i="1"/>
  <c r="O223" i="1"/>
  <c r="O168" i="1"/>
  <c r="O61" i="1"/>
  <c r="O121" i="1"/>
  <c r="O133" i="1"/>
  <c r="O154" i="1"/>
  <c r="O159" i="1"/>
  <c r="O23" i="1"/>
  <c r="O33" i="1"/>
  <c r="O219" i="1"/>
  <c r="O76" i="1"/>
  <c r="G17" i="1" l="1"/>
  <c r="G18" i="1" s="1"/>
  <c r="C18" i="1"/>
</calcChain>
</file>

<file path=xl/sharedStrings.xml><?xml version="1.0" encoding="utf-8"?>
<sst xmlns="http://schemas.openxmlformats.org/spreadsheetml/2006/main" count="1623" uniqueCount="607">
  <si>
    <t>OEJV 0191</t>
  </si>
  <si>
    <t>IBVS 6193</t>
  </si>
  <si>
    <t>IBVS 6196</t>
  </si>
  <si>
    <t>OEJV 0181</t>
  </si>
  <si>
    <t>GCVS 4 Eph.</t>
  </si>
  <si>
    <t>--- Working ----</t>
  </si>
  <si>
    <t>Epoch =</t>
  </si>
  <si>
    <t>Period =</t>
  </si>
  <si>
    <t>New Period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</si>
  <si>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</si>
  <si>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</si>
  <si>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</si>
  <si>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</si>
  <si>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</si>
  <si>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</si>
  <si>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</si>
  <si>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</si>
  <si>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</si>
  <si>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</si>
  <si>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</si>
  <si>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</si>
  <si>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</si>
  <si>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System Type:</t>
  </si>
  <si>
    <t>S4</t>
  </si>
  <si>
    <t>S5</t>
  </si>
  <si>
    <t>Misc</t>
  </si>
  <si>
    <t>BBSAG Bull.18</t>
  </si>
  <si>
    <t>B</t>
  </si>
  <si>
    <t>BBSAG Bull.21</t>
  </si>
  <si>
    <t>IBVS 4690</t>
  </si>
  <si>
    <t>IBVS 2385</t>
  </si>
  <si>
    <t>BAAVSS 63</t>
  </si>
  <si>
    <t>BBSAG Bull.79</t>
  </si>
  <si>
    <t>IBVS 3029</t>
  </si>
  <si>
    <t>BAV-M 50</t>
  </si>
  <si>
    <t>BBSAG Bull.88</t>
  </si>
  <si>
    <t>IBVS 4340</t>
  </si>
  <si>
    <t>V</t>
  </si>
  <si>
    <t>IBVS 3369</t>
  </si>
  <si>
    <t>BBSAG 93</t>
  </si>
  <si>
    <t>BBSAG Bull.93</t>
  </si>
  <si>
    <t>IBVS 3900</t>
  </si>
  <si>
    <t>IBVS 4263</t>
  </si>
  <si>
    <t>AsApS 116,463</t>
  </si>
  <si>
    <t>U</t>
  </si>
  <si>
    <t>:</t>
  </si>
  <si>
    <t>BBSAG Bull.110</t>
  </si>
  <si>
    <t>IBVS 4555</t>
  </si>
  <si>
    <t>IBVS 4633</t>
  </si>
  <si>
    <t>II</t>
  </si>
  <si>
    <t>IBVS 5313</t>
  </si>
  <si>
    <t>See IBVS 3495</t>
  </si>
  <si>
    <t>Eccentric orbit, e = 0.135</t>
  </si>
  <si>
    <t>I</t>
  </si>
  <si>
    <t>IBVS 3495</t>
  </si>
  <si>
    <t>ptg</t>
  </si>
  <si>
    <t>pe</t>
  </si>
  <si>
    <t>:vis</t>
  </si>
  <si>
    <t>Primary</t>
  </si>
  <si>
    <t>Secondary</t>
  </si>
  <si>
    <t>Sec. Fit</t>
  </si>
  <si>
    <t>Prim.Fit</t>
  </si>
  <si>
    <t>IBVS 0951</t>
  </si>
  <si>
    <t>IBVS 0937</t>
  </si>
  <si>
    <t>EA/DM</t>
  </si>
  <si>
    <t>AS Cam / GSC 4347-0418</t>
  </si>
  <si>
    <t>IBVS 5684</t>
  </si>
  <si>
    <t>IBVS 5653</t>
  </si>
  <si>
    <t>IBVS 5753</t>
  </si>
  <si>
    <t>OEJV0094</t>
  </si>
  <si>
    <t>IBVS 5933</t>
  </si>
  <si>
    <t>My time zone &gt;&gt;&gt;&gt;&gt;</t>
  </si>
  <si>
    <t>(PST=8, PDT=MDT=7, MDT=CST=6, etc.)</t>
  </si>
  <si>
    <t>Add cycle</t>
  </si>
  <si>
    <t>JD today</t>
  </si>
  <si>
    <t>Old Cycle</t>
  </si>
  <si>
    <t>New Cycle</t>
  </si>
  <si>
    <t>Next ToM</t>
  </si>
  <si>
    <t>IBVS 5979</t>
  </si>
  <si>
    <t>IBVS 5835</t>
  </si>
  <si>
    <t>IBVS 5992</t>
  </si>
  <si>
    <t>IBVS 6011</t>
  </si>
  <si>
    <t>JAVSO..39..177</t>
  </si>
  <si>
    <t>IBVS 6042</t>
  </si>
  <si>
    <t>Start of Lin fit (row)</t>
  </si>
  <si>
    <t>Start cell (x)</t>
  </si>
  <si>
    <t>Start cell (y)</t>
  </si>
  <si>
    <t>Local time</t>
  </si>
  <si>
    <t># of data points =</t>
  </si>
  <si>
    <t>Prim. Ephem. =</t>
  </si>
  <si>
    <t>Sec. Ephem. =</t>
  </si>
  <si>
    <t>OEJV 0160</t>
  </si>
  <si>
    <t>IBVS 6070</t>
  </si>
  <si>
    <t>IBVS 6149</t>
  </si>
  <si>
    <t>OEJV 0165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</si>
  <si>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</si>
  <si>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</si>
  <si>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</si>
  <si>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</si>
  <si>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</si>
  <si>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</si>
  <si>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</si>
  <si>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</si>
  <si>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</si>
  <si>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vis</t>
  </si>
  <si>
    <t>2415120.678 </t>
  </si>
  <si>
    <t> 11.04.1900 04:16 </t>
  </si>
  <si>
    <t> -0.059 </t>
  </si>
  <si>
    <t>P </t>
  </si>
  <si>
    <t> H.Bauernfeind </t>
  </si>
  <si>
    <t> VB 7.72 </t>
  </si>
  <si>
    <t>2415770.643 </t>
  </si>
  <si>
    <t> 21.01.1902 03:25 </t>
  </si>
  <si>
    <t> -0.074 </t>
  </si>
  <si>
    <t>2416166.718 </t>
  </si>
  <si>
    <t> 21.02.1903 05:13 </t>
  </si>
  <si>
    <t> -0.463 </t>
  </si>
  <si>
    <t>2416456.772 </t>
  </si>
  <si>
    <t> 08.12.1903 06:31 </t>
  </si>
  <si>
    <t> -0.138 </t>
  </si>
  <si>
    <t>2416537.619 </t>
  </si>
  <si>
    <t> 27.02.1904 02:51 </t>
  </si>
  <si>
    <t> -0.106 </t>
  </si>
  <si>
    <t>2416775.745 </t>
  </si>
  <si>
    <t> 22.10.1904 05:52 </t>
  </si>
  <si>
    <t> -0.244 </t>
  </si>
  <si>
    <t>2417259.639 </t>
  </si>
  <si>
    <t> 18.02.1906 03:20 </t>
  </si>
  <si>
    <t> -0.116 </t>
  </si>
  <si>
    <t>2418284.810 </t>
  </si>
  <si>
    <t> 09.12.1908 07:26 </t>
  </si>
  <si>
    <t> 0.724 </t>
  </si>
  <si>
    <t>2418431.585 </t>
  </si>
  <si>
    <t> 05.05.1909 02:02 </t>
  </si>
  <si>
    <t> -0.032 </t>
  </si>
  <si>
    <t>2418592.837 </t>
  </si>
  <si>
    <t> 13.10.1909 08:05 </t>
  </si>
  <si>
    <t> -0.036 </t>
  </si>
  <si>
    <t>2418750.564 </t>
  </si>
  <si>
    <t> 20.03.1910 01:32 </t>
  </si>
  <si>
    <t> -0.133 </t>
  </si>
  <si>
    <t>2420901.706 </t>
  </si>
  <si>
    <t> 08.02.1916 04:56 </t>
  </si>
  <si>
    <t> -0.205 </t>
  </si>
  <si>
    <t>2421577.777 </t>
  </si>
  <si>
    <t> 15.12.1917 06:38 </t>
  </si>
  <si>
    <t> -0.034 </t>
  </si>
  <si>
    <t>2422380.615 </t>
  </si>
  <si>
    <t> 26.02.1920 02:45 </t>
  </si>
  <si>
    <t> -0.042 </t>
  </si>
  <si>
    <t>2422920.779 </t>
  </si>
  <si>
    <t> 19.08.1921 06:41 </t>
  </si>
  <si>
    <t> -0.067 </t>
  </si>
  <si>
    <t>2423042.746 </t>
  </si>
  <si>
    <t> 19.12.1921 05:54 </t>
  </si>
  <si>
    <t> -0.087 </t>
  </si>
  <si>
    <t>2424648.569 </t>
  </si>
  <si>
    <t> 13.05.1926 01:39 </t>
  </si>
  <si>
    <t> 0.045 </t>
  </si>
  <si>
    <t>2424991.572 </t>
  </si>
  <si>
    <t> 21.04.1927 01:43 </t>
  </si>
  <si>
    <t> -0.048 </t>
  </si>
  <si>
    <t>2426000.306 </t>
  </si>
  <si>
    <t> 23.01.1930 19:20 </t>
  </si>
  <si>
    <t> -0.018 </t>
  </si>
  <si>
    <t> W.Strohmeier </t>
  </si>
  <si>
    <t> VB 5.6 </t>
  </si>
  <si>
    <t>2426238.450 </t>
  </si>
  <si>
    <t> 18.09.1930 22:48 </t>
  </si>
  <si>
    <t> OBS 89.143 </t>
  </si>
  <si>
    <t>2426303.770 </t>
  </si>
  <si>
    <t> 23.11.1930 06:28 </t>
  </si>
  <si>
    <t> -0.006 </t>
  </si>
  <si>
    <t>2426422.379 </t>
  </si>
  <si>
    <t> 21.03.1931 21:05 </t>
  </si>
  <si>
    <t> 0.047 </t>
  </si>
  <si>
    <t>2426751.617 </t>
  </si>
  <si>
    <t> 14.02.1932 02:48 </t>
  </si>
  <si>
    <t> -0.088 </t>
  </si>
  <si>
    <t>2426753.583 </t>
  </si>
  <si>
    <t> 16.02.1932 01:59 </t>
  </si>
  <si>
    <t> 0.351 </t>
  </si>
  <si>
    <t>2426988.407 </t>
  </si>
  <si>
    <t> 07.10.1932 21:46 </t>
  </si>
  <si>
    <t>2426988.440 </t>
  </si>
  <si>
    <t> 07.10.1932 22:33 </t>
  </si>
  <si>
    <t> -0.001 </t>
  </si>
  <si>
    <t>2426988.474 </t>
  </si>
  <si>
    <t> 07.10.1932 23:22 </t>
  </si>
  <si>
    <t> 0.033 </t>
  </si>
  <si>
    <t>2426988.496 </t>
  </si>
  <si>
    <t> 07.10.1932 23:54 </t>
  </si>
  <si>
    <t> 0.055 </t>
  </si>
  <si>
    <t>2427187.554 </t>
  </si>
  <si>
    <t> 25.04.1933 01:17 </t>
  </si>
  <si>
    <t> 0.117 </t>
  </si>
  <si>
    <t>2428127.437 </t>
  </si>
  <si>
    <t> 20.11.1935 22:29 </t>
  </si>
  <si>
    <t> -0.084 </t>
  </si>
  <si>
    <t>2428127.460 </t>
  </si>
  <si>
    <t> 20.11.1935 23:02 </t>
  </si>
  <si>
    <t> -0.061 </t>
  </si>
  <si>
    <t>2428127.525 </t>
  </si>
  <si>
    <t> 21.11.1935 00:36 </t>
  </si>
  <si>
    <t> 0.004 </t>
  </si>
  <si>
    <t>2429194.531 </t>
  </si>
  <si>
    <t> 23.10.1938 00:44 </t>
  </si>
  <si>
    <t> -0.020 </t>
  </si>
  <si>
    <t>2429204.819 </t>
  </si>
  <si>
    <t> 02.11.1938 07:39 </t>
  </si>
  <si>
    <t> -0.025 </t>
  </si>
  <si>
    <t>2430381.870 </t>
  </si>
  <si>
    <t> 22.01.1942 08:52 </t>
  </si>
  <si>
    <t> 0.206 </t>
  </si>
  <si>
    <t>2432275.546 </t>
  </si>
  <si>
    <t> 31.03.1947 01:06 </t>
  </si>
  <si>
    <t> -0.010 </t>
  </si>
  <si>
    <t>2432937.702 </t>
  </si>
  <si>
    <t> 21.01.1949 04:50 </t>
  </si>
  <si>
    <t> -0.030 </t>
  </si>
  <si>
    <t>2436612.310 </t>
  </si>
  <si>
    <t> 12.02.1959 19:26 </t>
  </si>
  <si>
    <t> 0.015 </t>
  </si>
  <si>
    <t>2439859.4902 </t>
  </si>
  <si>
    <t> 03.01.1968 23:45 </t>
  </si>
  <si>
    <t> -0.0236 </t>
  </si>
  <si>
    <t>E </t>
  </si>
  <si>
    <t>?</t>
  </si>
  <si>
    <t> R.W.Hilditch </t>
  </si>
  <si>
    <t> OBS 89.145 </t>
  </si>
  <si>
    <t>2439890.3692 </t>
  </si>
  <si>
    <t> 03.02.1968 20:51 </t>
  </si>
  <si>
    <t> -0.0233 </t>
  </si>
  <si>
    <t>2439924.6814 </t>
  </si>
  <si>
    <t> 09.03.1968 04:21 </t>
  </si>
  <si>
    <t> -0.0207 </t>
  </si>
  <si>
    <t>2440132.4604 </t>
  </si>
  <si>
    <t> 02.10.1968 23:02 </t>
  </si>
  <si>
    <t> -0.0031 </t>
  </si>
  <si>
    <t>2440204.5137 </t>
  </si>
  <si>
    <t> 14.12.1968 00:19 </t>
  </si>
  <si>
    <t> 0.0000 </t>
  </si>
  <si>
    <t>2440269.6996 </t>
  </si>
  <si>
    <t> 17.02.1969 04:47 </t>
  </si>
  <si>
    <t> -0.0024 </t>
  </si>
  <si>
    <t>2440626.5215 </t>
  </si>
  <si>
    <t> 09.02.1970 00:30 </t>
  </si>
  <si>
    <t> -0.0007 </t>
  </si>
  <si>
    <t> P.Battistini </t>
  </si>
  <si>
    <t>IBVS 951 </t>
  </si>
  <si>
    <t>2440911.297 </t>
  </si>
  <si>
    <t> 20.11.1970 19:07 </t>
  </si>
  <si>
    <t> 0.005 </t>
  </si>
  <si>
    <t> Padalia&amp;Srivastava </t>
  </si>
  <si>
    <t> ASS 38.88 </t>
  </si>
  <si>
    <t>2440957.393 </t>
  </si>
  <si>
    <t> 05.01.1971 21:25 </t>
  </si>
  <si>
    <t> -0.029 </t>
  </si>
  <si>
    <t>2440959.327 </t>
  </si>
  <si>
    <t> 07.01.1971 19:50 </t>
  </si>
  <si>
    <t> 0.001 </t>
  </si>
  <si>
    <t>2440988.276 </t>
  </si>
  <si>
    <t> 05.02.1971 18:37 </t>
  </si>
  <si>
    <t>2440990.202 </t>
  </si>
  <si>
    <t> 07.02.1971 16:50 </t>
  </si>
  <si>
    <t> -0.002 </t>
  </si>
  <si>
    <t>2440995.138 </t>
  </si>
  <si>
    <t> 12.02.1971 15:18 </t>
  </si>
  <si>
    <t>2441007.3594 </t>
  </si>
  <si>
    <t> 24.02.1971 20:37 </t>
  </si>
  <si>
    <t> 0.0002 </t>
  </si>
  <si>
    <t>2441547.5282 </t>
  </si>
  <si>
    <t> 18.08.1972 00:40 </t>
  </si>
  <si>
    <t> -0.0198 </t>
  </si>
  <si>
    <t> Bozkurt &amp; Gülmen </t>
  </si>
  <si>
    <t>2441578.4065 </t>
  </si>
  <si>
    <t> 17.09.1972 21:45 </t>
  </si>
  <si>
    <t> -0.0202 </t>
  </si>
  <si>
    <t> Gülmen &amp; Karacan </t>
  </si>
  <si>
    <t>2441580.3338 </t>
  </si>
  <si>
    <t> 19.09.1972 20:00 </t>
  </si>
  <si>
    <t> 0.0036 </t>
  </si>
  <si>
    <t> Güdür &amp; Demircan </t>
  </si>
  <si>
    <t>2442460.420 </t>
  </si>
  <si>
    <t> 16.02.1975 22:04 </t>
  </si>
  <si>
    <t> 0.236 </t>
  </si>
  <si>
    <t>V </t>
  </si>
  <si>
    <t> R.Diethelm </t>
  </si>
  <si>
    <t> BBS 21 </t>
  </si>
  <si>
    <t>2444937.3262 </t>
  </si>
  <si>
    <t> 28.11.1981 19:49 </t>
  </si>
  <si>
    <t> -0.0140 </t>
  </si>
  <si>
    <t> V.Kozyreva et al. </t>
  </si>
  <si>
    <t>IBVS 4690 </t>
  </si>
  <si>
    <t>2444939.2457 </t>
  </si>
  <si>
    <t> 30.11.1981 17:53 </t>
  </si>
  <si>
    <t> 0.0020 </t>
  </si>
  <si>
    <t>2445002.514 </t>
  </si>
  <si>
    <t> 02.02.1982 00:20 </t>
  </si>
  <si>
    <t> -0.015 </t>
  </si>
  <si>
    <t> G.Wolfschmidt </t>
  </si>
  <si>
    <t>IBVS 2385 </t>
  </si>
  <si>
    <t>2446397.4088 </t>
  </si>
  <si>
    <t> 27.11.1985 21:48 </t>
  </si>
  <si>
    <t> 0.0054 </t>
  </si>
  <si>
    <t> J.Ells </t>
  </si>
  <si>
    <t> VSSC 63/73 </t>
  </si>
  <si>
    <t>2446500.331 </t>
  </si>
  <si>
    <t> 10.03.1986 19:56 </t>
  </si>
  <si>
    <t> BBS 79 </t>
  </si>
  <si>
    <t>2446771.3810 </t>
  </si>
  <si>
    <t> 06.12.1986 21:08 </t>
  </si>
  <si>
    <t> 0.0026 </t>
  </si>
  <si>
    <t> E.Guinan et al. </t>
  </si>
  <si>
    <t>IBVS 3029 </t>
  </si>
  <si>
    <t>2447138.4956 </t>
  </si>
  <si>
    <t> 08.12.1987 23:53 </t>
  </si>
  <si>
    <t> 0.0041 </t>
  </si>
  <si>
    <t>B;V</t>
  </si>
  <si>
    <t> F.Agerer </t>
  </si>
  <si>
    <t>BAVM 50 </t>
  </si>
  <si>
    <t>2447270.3851 </t>
  </si>
  <si>
    <t> 18.04.1988 21:14 </t>
  </si>
  <si>
    <t> -0.0105 </t>
  </si>
  <si>
    <t> BBS 88 </t>
  </si>
  <si>
    <t>2447443.8483 </t>
  </si>
  <si>
    <t> 09.10.1988 08:21 </t>
  </si>
  <si>
    <t> 0.0010 </t>
  </si>
  <si>
    <t> Lines et al. </t>
  </si>
  <si>
    <t> PASP 101.925 </t>
  </si>
  <si>
    <t>2447465.9520 </t>
  </si>
  <si>
    <t> 31.10.1988 10:50 </t>
  </si>
  <si>
    <t> -0.0086 </t>
  </si>
  <si>
    <t>2447524.2753 </t>
  </si>
  <si>
    <t> 28.12.1988 18:36 </t>
  </si>
  <si>
    <t> -0.0117 </t>
  </si>
  <si>
    <t> T.Hegedüs </t>
  </si>
  <si>
    <t>IBVS 4340 </t>
  </si>
  <si>
    <t>2447524.2763 </t>
  </si>
  <si>
    <t> 28.12.1988 18:37 </t>
  </si>
  <si>
    <t> -0.0107 </t>
  </si>
  <si>
    <t>G</t>
  </si>
  <si>
    <t>2447553.6410 </t>
  </si>
  <si>
    <t> 27.01.1989 03:23 </t>
  </si>
  <si>
    <t> 0.0028 </t>
  </si>
  <si>
    <t> C.J.Couls </t>
  </si>
  <si>
    <t>IBVS 3369 </t>
  </si>
  <si>
    <t>2447893.312 </t>
  </si>
  <si>
    <t> 01.01.1990 19:29 </t>
  </si>
  <si>
    <t> 0.008 </t>
  </si>
  <si>
    <t> BBS 93/109 </t>
  </si>
  <si>
    <t>2447898.2528 </t>
  </si>
  <si>
    <t> 06.01.1990 18:04 </t>
  </si>
  <si>
    <t> -0.0092 </t>
  </si>
  <si>
    <t> J.Krzesinski e.al. </t>
  </si>
  <si>
    <t>IBVS 3495 </t>
  </si>
  <si>
    <t>2447982.5118 </t>
  </si>
  <si>
    <t> 01.04.1990 00:16 </t>
  </si>
  <si>
    <t> 0.0032 </t>
  </si>
  <si>
    <t>2448191.8007 </t>
  </si>
  <si>
    <t> 27.10.1990 07:13 </t>
  </si>
  <si>
    <t> 0.0033 </t>
  </si>
  <si>
    <t> Caton &amp; Burns </t>
  </si>
  <si>
    <t>IBVS 3900 </t>
  </si>
  <si>
    <t>2448193.3173 </t>
  </si>
  <si>
    <t> 28.10.1990 19:36 </t>
  </si>
  <si>
    <t> -0.0076 </t>
  </si>
  <si>
    <t> G.Pajdosz </t>
  </si>
  <si>
    <t>IBVS 4263 </t>
  </si>
  <si>
    <t>2448306.5392 </t>
  </si>
  <si>
    <t> 19.02.1991 00:56 </t>
  </si>
  <si>
    <t> -0.0075 </t>
  </si>
  <si>
    <t> S.Zola </t>
  </si>
  <si>
    <t>2448308.4501 </t>
  </si>
  <si>
    <t> 20.02.1991 22:48 </t>
  </si>
  <si>
    <t> -0.0001 </t>
  </si>
  <si>
    <t>2448481.5181 </t>
  </si>
  <si>
    <t> 13.08.1991 00:26 </t>
  </si>
  <si>
    <t> -0.0078 </t>
  </si>
  <si>
    <t> AAPS 116.463 </t>
  </si>
  <si>
    <t>2448536.4094 </t>
  </si>
  <si>
    <t> 06.10.1991 21:49 </t>
  </si>
  <si>
    <t> -0.0119 </t>
  </si>
  <si>
    <t>2448538.3247 </t>
  </si>
  <si>
    <t> 08.10.1991 19:47 </t>
  </si>
  <si>
    <t>2448601.6019 </t>
  </si>
  <si>
    <t> 11.12.1991 02:26 </t>
  </si>
  <si>
    <t> -0.0077 </t>
  </si>
  <si>
    <t>2448639.3418 </t>
  </si>
  <si>
    <t> 17.01.1992 20:12 </t>
  </si>
  <si>
    <t> -0.0084 </t>
  </si>
  <si>
    <t>2448639.3421 </t>
  </si>
  <si>
    <t> -0.0081 </t>
  </si>
  <si>
    <t>2448869.2220 </t>
  </si>
  <si>
    <t> 03.09.1992 17:19 </t>
  </si>
  <si>
    <t> -0.0028 </t>
  </si>
  <si>
    <t>2448881.4241 </t>
  </si>
  <si>
    <t> 15.09.1992 22:10 </t>
  </si>
  <si>
    <t> 0.0029 </t>
  </si>
  <si>
    <t>2448982.4411 </t>
  </si>
  <si>
    <t> 25.12.1992 22:35 </t>
  </si>
  <si>
    <t> -0.0055 </t>
  </si>
  <si>
    <t>2448998.0740 </t>
  </si>
  <si>
    <t> 10.01.1993 13:46 </t>
  </si>
  <si>
    <t> 0.0001 </t>
  </si>
  <si>
    <t>2449003.0268 </t>
  </si>
  <si>
    <t> 15.01.1993 12:38 </t>
  </si>
  <si>
    <t>2449236.3317 </t>
  </si>
  <si>
    <t> 05.09.1993 19:57 </t>
  </si>
  <si>
    <t> -0.0062 </t>
  </si>
  <si>
    <t>2449238.2405 </t>
  </si>
  <si>
    <t> 07.09.1993 17:46 </t>
  </si>
  <si>
    <t> -0.0009 </t>
  </si>
  <si>
    <t>2449332.3975 </t>
  </si>
  <si>
    <t> 10.12.1993 21:32 </t>
  </si>
  <si>
    <t> -0.0074 </t>
  </si>
  <si>
    <t>2449339.2600 </t>
  </si>
  <si>
    <t> 17.12.1993 18:14 </t>
  </si>
  <si>
    <t> -0.0068 </t>
  </si>
  <si>
    <t>2449341.1695 </t>
  </si>
  <si>
    <t> 19.12.1993 16:04 </t>
  </si>
  <si>
    <t> -0.0008 </t>
  </si>
  <si>
    <t>2449557.3235 </t>
  </si>
  <si>
    <t> 23.07.1994 19:45 </t>
  </si>
  <si>
    <t> 0.0025 </t>
  </si>
  <si>
    <t>2449610.3109 </t>
  </si>
  <si>
    <t> 14.09.1994 19:27 </t>
  </si>
  <si>
    <t> -0.0020 </t>
  </si>
  <si>
    <t>2449622.5124 </t>
  </si>
  <si>
    <t> 27.09.1994 00:17 </t>
  </si>
  <si>
    <t> 0.0031 </t>
  </si>
  <si>
    <t>2449634.3272 </t>
  </si>
  <si>
    <t> 08.10.1994 19:51 </t>
  </si>
  <si>
    <t> -0.0025 </t>
  </si>
  <si>
    <t>2449749.4576 </t>
  </si>
  <si>
    <t> 31.01.1995 22:58 </t>
  </si>
  <si>
    <t> T.Borkovits </t>
  </si>
  <si>
    <t>2449749.4581 </t>
  </si>
  <si>
    <t> 31.01.1995 22:59 </t>
  </si>
  <si>
    <t>2449749.4586 </t>
  </si>
  <si>
    <t> 31.01.1995 23:00 </t>
  </si>
  <si>
    <t>2449771.5636 </t>
  </si>
  <si>
    <t> 23.02.1995 01:31 </t>
  </si>
  <si>
    <t> -0.0046 </t>
  </si>
  <si>
    <t> Wolf&amp;Sarounova </t>
  </si>
  <si>
    <t>2449773.4737 </t>
  </si>
  <si>
    <t> 24.02.1995 23:22 </t>
  </si>
  <si>
    <t>2449778.4265 </t>
  </si>
  <si>
    <t> 01.03.1995 22:14 </t>
  </si>
  <si>
    <t> -0.0037 </t>
  </si>
  <si>
    <t>2449852.3865 </t>
  </si>
  <si>
    <t> 14.05.1995 21:16 </t>
  </si>
  <si>
    <t>2449900.4177 </t>
  </si>
  <si>
    <t> 01.07.1995 22:01 </t>
  </si>
  <si>
    <t> 0.0003 </t>
  </si>
  <si>
    <t>2450001.4337 </t>
  </si>
  <si>
    <t> 10.10.1995 22:24 </t>
  </si>
  <si>
    <t> -0.0091 </t>
  </si>
  <si>
    <t>2450001.4341 </t>
  </si>
  <si>
    <t> 10.10.1995 22:25 </t>
  </si>
  <si>
    <t> -0.0087 </t>
  </si>
  <si>
    <t>2450003.3399 </t>
  </si>
  <si>
    <t> 12.10.1995 20:09 </t>
  </si>
  <si>
    <t> -0.0064 </t>
  </si>
  <si>
    <t>2450003.3406 </t>
  </si>
  <si>
    <t> 12.10.1995 20:10 </t>
  </si>
  <si>
    <t> -0.0057 </t>
  </si>
  <si>
    <t>2450008.3056 </t>
  </si>
  <si>
    <t> 17.10.1995 19:20 </t>
  </si>
  <si>
    <t> 0.0009 </t>
  </si>
  <si>
    <t> E.Blättler </t>
  </si>
  <si>
    <t> BBS 110 </t>
  </si>
  <si>
    <t>2450056.3322 </t>
  </si>
  <si>
    <t> 04.12.1995 19:58 </t>
  </si>
  <si>
    <t> -0.0060 </t>
  </si>
  <si>
    <t>2450063.1937 </t>
  </si>
  <si>
    <t> 11.12.1995 16:38 </t>
  </si>
  <si>
    <t> -0.0065 </t>
  </si>
  <si>
    <t>2450188.635 </t>
  </si>
  <si>
    <t> 15.04.1996 03:14 </t>
  </si>
  <si>
    <t> 0.017 </t>
  </si>
  <si>
    <t>C </t>
  </si>
  <si>
    <t>o</t>
  </si>
  <si>
    <t> S.Cook </t>
  </si>
  <si>
    <t> JAAVSO 39;177 </t>
  </si>
  <si>
    <t>2450418.4975 </t>
  </si>
  <si>
    <t> 30.11.1996 23:56 </t>
  </si>
  <si>
    <t> 0.0046 </t>
  </si>
  <si>
    <t>2450423.4506 </t>
  </si>
  <si>
    <t> 05.12.1996 22:48 </t>
  </si>
  <si>
    <t>2450425.3566 </t>
  </si>
  <si>
    <t> 07.12.1996 20:33 </t>
  </si>
  <si>
    <t> 0.0017 </t>
  </si>
  <si>
    <t>2450519.5238 </t>
  </si>
  <si>
    <t> 12.03.1997 00:34 </t>
  </si>
  <si>
    <t> 0.0055 </t>
  </si>
  <si>
    <t>IBVS 4555/4653 </t>
  </si>
  <si>
    <t>2450562.597 </t>
  </si>
  <si>
    <t> 24.04.1997 02:19 </t>
  </si>
  <si>
    <t>2450833.640 </t>
  </si>
  <si>
    <t> 20.01.1998 03:21 </t>
  </si>
  <si>
    <t> 0.000 </t>
  </si>
  <si>
    <t>2450900.351 </t>
  </si>
  <si>
    <t> 27.03.1998 20:25 </t>
  </si>
  <si>
    <t> -0.004 </t>
  </si>
  <si>
    <t>IBVS 4633/4653 </t>
  </si>
  <si>
    <t>2451636.475 </t>
  </si>
  <si>
    <t> 01.04.2000 23:24 </t>
  </si>
  <si>
    <t> K.Tikkanen </t>
  </si>
  <si>
    <t> BBS 123 </t>
  </si>
  <si>
    <t>2452185.447 </t>
  </si>
  <si>
    <t> 02.10.2001 22:43 </t>
  </si>
  <si>
    <t> R.Meyer </t>
  </si>
  <si>
    <t>BAVM 154 </t>
  </si>
  <si>
    <t>2452365.3753 </t>
  </si>
  <si>
    <t> 31.03.2002 21:00 </t>
  </si>
  <si>
    <t> -0.0016 </t>
  </si>
  <si>
    <t> Moor &amp; Könyves </t>
  </si>
  <si>
    <t>IBVS 5313 </t>
  </si>
  <si>
    <t>2453410.294 </t>
  </si>
  <si>
    <t> 08.02.2005 19:03 </t>
  </si>
  <si>
    <t>IBVS 5653 </t>
  </si>
  <si>
    <t>2453679.4436 </t>
  </si>
  <si>
    <t> 04.11.2005 22:38 </t>
  </si>
  <si>
    <t> 0.0076 </t>
  </si>
  <si>
    <t> I.Biro et al. </t>
  </si>
  <si>
    <t>IBVS 5684 </t>
  </si>
  <si>
    <t>2453760.25497 </t>
  </si>
  <si>
    <t> 24.01.2006 18:07 </t>
  </si>
  <si>
    <t> 0.00330 </t>
  </si>
  <si>
    <t>2453830.405 </t>
  </si>
  <si>
    <t> 04.04.2006 21:43 </t>
  </si>
  <si>
    <t> 0.007 </t>
  </si>
  <si>
    <t>R</t>
  </si>
  <si>
    <t>IBVS 5753 </t>
  </si>
  <si>
    <t>2454077.4252 </t>
  </si>
  <si>
    <t> 07.12.2006 22:12 </t>
  </si>
  <si>
    <t> -0.0026 </t>
  </si>
  <si>
    <t> T.Borkovits et al. </t>
  </si>
  <si>
    <t>IBVS 5835 </t>
  </si>
  <si>
    <t>2454391.5498 </t>
  </si>
  <si>
    <t> 18.10.2007 01:11 </t>
  </si>
  <si>
    <t> 0.0008 </t>
  </si>
  <si>
    <t> H.Kucáková </t>
  </si>
  <si>
    <t>OEJV 0094 </t>
  </si>
  <si>
    <t>2454525.3607 </t>
  </si>
  <si>
    <t> 28.02.2008 20:39 </t>
  </si>
  <si>
    <t>2454868.4524 </t>
  </si>
  <si>
    <t> 05.02.2009 22:51 </t>
  </si>
  <si>
    <t> -0.0006 </t>
  </si>
  <si>
    <t>V;R</t>
  </si>
  <si>
    <t>IBVS 5979 </t>
  </si>
  <si>
    <t>2454897.4283 </t>
  </si>
  <si>
    <t> 06.03.2009 22:16 </t>
  </si>
  <si>
    <t> S.Dufoer </t>
  </si>
  <si>
    <t>IBVS 5933 </t>
  </si>
  <si>
    <t>2455583.6275 </t>
  </si>
  <si>
    <t> 22.01.2011 03:03 </t>
  </si>
  <si>
    <t> 0.0066 </t>
  </si>
  <si>
    <t>IBVS 5992 </t>
  </si>
  <si>
    <t>2455602.6779 </t>
  </si>
  <si>
    <t> 10.02.2011 04:16 </t>
  </si>
  <si>
    <t> -0.0013 </t>
  </si>
  <si>
    <t>2455791.38379 </t>
  </si>
  <si>
    <t> 17.08.2011 21:12 </t>
  </si>
  <si>
    <t> 0.00155 </t>
  </si>
  <si>
    <t> H.Ku?akova </t>
  </si>
  <si>
    <t>OEJV 0160 </t>
  </si>
  <si>
    <t>2455851.24081 </t>
  </si>
  <si>
    <t> 16.10.2011 17:46 </t>
  </si>
  <si>
    <t> 0.00472 </t>
  </si>
  <si>
    <t> K.Ho?kova </t>
  </si>
  <si>
    <t>2455866.8622 </t>
  </si>
  <si>
    <t> 01.11.2011 08:41 </t>
  </si>
  <si>
    <t> -0.0012 </t>
  </si>
  <si>
    <t>IBVS 6011 </t>
  </si>
  <si>
    <t>2455895.8519 </t>
  </si>
  <si>
    <t> 30.11.2011 08:26 </t>
  </si>
  <si>
    <t> 0.0133 </t>
  </si>
  <si>
    <t>2456238.9423 </t>
  </si>
  <si>
    <t> 07.11.2012 10:36 </t>
  </si>
  <si>
    <t> 0.0073 </t>
  </si>
  <si>
    <t>IBVS 6042 </t>
  </si>
  <si>
    <t>2456321.2865 </t>
  </si>
  <si>
    <t> 28.01.2013 18:52 </t>
  </si>
  <si>
    <t> 0.0084 </t>
  </si>
  <si>
    <t>-I</t>
  </si>
  <si>
    <t>BAVM 231 </t>
  </si>
  <si>
    <t>2456357.48969 </t>
  </si>
  <si>
    <t> 05.03.2013 23:45 </t>
  </si>
  <si>
    <t>4708</t>
  </si>
  <si>
    <t> -0.00158 </t>
  </si>
  <si>
    <t> L.Brat </t>
  </si>
  <si>
    <t>2456357.49251 </t>
  </si>
  <si>
    <t> 05.03.2013 23:49 </t>
  </si>
  <si>
    <t> 0.00124 </t>
  </si>
  <si>
    <t>2456712.4190 </t>
  </si>
  <si>
    <t> 23.02.2014 22:03 </t>
  </si>
  <si>
    <t>4811.5</t>
  </si>
  <si>
    <t> 0.0110 </t>
  </si>
  <si>
    <t>BAVM 238 </t>
  </si>
  <si>
    <t>BAD prim</t>
  </si>
  <si>
    <t>BAD sec</t>
  </si>
  <si>
    <t>IBVS 6202</t>
  </si>
  <si>
    <t>IBVS 6230</t>
  </si>
  <si>
    <t>JBAV, 60</t>
  </si>
  <si>
    <t>JBAV,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</si>
</sst>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_);\(&quot;$&quot;#,##0\)"/>
    <numFmt numFmtId="165" formatCode="0.00000"/>
  </numFmts>
  <fonts count="42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b/>
      <sz val="10"/>
      <color indexed="14"/>
      <name val="Arial"/>
      <family val="2"/>
    </font>
    <font>
      <sz val="10"/>
      <color indexed="14"/>
      <name val="Arial"/>
      <family val="2"/>
    </font>
    <font>
      <b/>
      <sz val="10"/>
      <color indexed="17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36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30" fillId="7" borderId="1" applyNumberFormat="0" applyAlignment="0" applyProtection="0"/>
    <xf numFmtId="0" fontId="31" fillId="0" borderId="4" applyNumberFormat="0" applyFill="0" applyAlignment="0" applyProtection="0"/>
    <xf numFmtId="0" fontId="32" fillId="22" borderId="0" applyNumberFormat="0" applyBorder="0" applyAlignment="0" applyProtection="0"/>
    <xf numFmtId="0" fontId="6" fillId="0" borderId="0"/>
    <xf numFmtId="0" fontId="11" fillId="23" borderId="5" applyNumberFormat="0" applyFont="0" applyAlignment="0" applyProtection="0"/>
    <xf numFmtId="0" fontId="33" fillId="20" borderId="6" applyNumberFormat="0" applyAlignment="0" applyProtection="0"/>
    <xf numFmtId="0" fontId="34" fillId="0" borderId="0" applyNumberFormat="0" applyFill="0" applyBorder="0" applyAlignment="0" applyProtection="0"/>
    <xf numFmtId="0" fontId="36" fillId="0" borderId="7" applyNumberFormat="0" applyFont="0" applyFill="0" applyAlignment="0" applyProtection="0"/>
    <xf numFmtId="0" fontId="35" fillId="0" borderId="0" applyNumberFormat="0" applyFill="0" applyBorder="0" applyAlignment="0" applyProtection="0"/>
    <xf numFmtId="43" fontId="41" fillId="0" borderId="0" applyFont="0" applyFill="0" applyBorder="0" applyAlignment="0" applyProtection="0"/>
  </cellStyleXfs>
  <cellXfs count="74">
    <xf numFmtId="0" fontId="0" fillId="0" borderId="0" xfId="0" applyAlignment="1"/>
    <xf numFmtId="0" fontId="3" fillId="0" borderId="0" xfId="0" applyFont="1" applyAlignment="1"/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0" fillId="0" borderId="0" xfId="0">
      <alignment vertical="top"/>
    </xf>
    <xf numFmtId="0" fontId="16" fillId="0" borderId="0" xfId="0" applyFont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>
      <alignment vertical="top"/>
    </xf>
    <xf numFmtId="0" fontId="17" fillId="0" borderId="0" xfId="38" applyAlignment="1" applyProtection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>
      <alignment vertical="top"/>
    </xf>
    <xf numFmtId="0" fontId="0" fillId="0" borderId="0" xfId="0" applyAlignment="1">
      <alignment horizontal="center"/>
    </xf>
    <xf numFmtId="0" fontId="0" fillId="0" borderId="0" xfId="0" quotePrefix="1">
      <alignment vertical="top"/>
    </xf>
    <xf numFmtId="0" fontId="5" fillId="24" borderId="18" xfId="0" applyFont="1" applyFill="1" applyBorder="1" applyAlignment="1">
      <alignment horizontal="left" vertical="top" wrapText="1" indent="1"/>
    </xf>
    <xf numFmtId="0" fontId="5" fillId="24" borderId="18" xfId="0" applyFont="1" applyFill="1" applyBorder="1" applyAlignment="1">
      <alignment horizontal="center" vertical="top" wrapText="1"/>
    </xf>
    <xf numFmtId="0" fontId="5" fillId="24" borderId="18" xfId="0" applyFont="1" applyFill="1" applyBorder="1" applyAlignment="1">
      <alignment horizontal="right" vertical="top" wrapText="1"/>
    </xf>
    <xf numFmtId="0" fontId="17" fillId="24" borderId="18" xfId="38" applyFill="1" applyBorder="1" applyAlignment="1" applyProtection="1">
      <alignment horizontal="right" vertical="top" wrapText="1"/>
    </xf>
    <xf numFmtId="0" fontId="38" fillId="0" borderId="0" xfId="42" applyFont="1" applyAlignment="1">
      <alignment horizontal="left" vertical="center" wrapText="1"/>
    </xf>
    <xf numFmtId="0" fontId="38" fillId="0" borderId="0" xfId="42" applyFont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0" fontId="40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22" fontId="10" fillId="0" borderId="0" xfId="0" applyNumberFormat="1" applyFont="1" applyAlignment="1">
      <alignment vertical="center"/>
    </xf>
    <xf numFmtId="0" fontId="10" fillId="0" borderId="0" xfId="0" applyFont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14" fontId="11" fillId="0" borderId="0" xfId="0" applyNumberFormat="1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7" fillId="0" borderId="0" xfId="42" applyFont="1" applyAlignment="1">
      <alignment vertical="center" wrapText="1"/>
    </xf>
    <xf numFmtId="0" fontId="37" fillId="0" borderId="0" xfId="42" applyFont="1" applyAlignment="1">
      <alignment horizontal="center" vertical="center" wrapText="1"/>
    </xf>
    <xf numFmtId="0" fontId="37" fillId="0" borderId="0" xfId="42" applyFont="1" applyAlignment="1">
      <alignment horizontal="left" vertical="center" wrapText="1"/>
    </xf>
    <xf numFmtId="0" fontId="18" fillId="0" borderId="0" xfId="42" applyFont="1" applyAlignment="1">
      <alignment vertical="center"/>
    </xf>
    <xf numFmtId="0" fontId="18" fillId="0" borderId="0" xfId="42" applyFont="1" applyAlignment="1">
      <alignment horizontal="center" vertical="center"/>
    </xf>
    <xf numFmtId="0" fontId="18" fillId="0" borderId="0" xfId="42" applyFont="1" applyAlignment="1">
      <alignment horizontal="left" vertical="center"/>
    </xf>
    <xf numFmtId="0" fontId="12" fillId="0" borderId="0" xfId="42" applyFont="1" applyAlignment="1">
      <alignment horizontal="left" vertical="center"/>
    </xf>
    <xf numFmtId="0" fontId="39" fillId="0" borderId="0" xfId="42" applyFont="1" applyAlignment="1">
      <alignment vertical="center"/>
    </xf>
    <xf numFmtId="0" fontId="39" fillId="0" borderId="0" xfId="42" applyFont="1" applyAlignment="1">
      <alignment horizontal="center" vertical="center"/>
    </xf>
    <xf numFmtId="0" fontId="39" fillId="0" borderId="0" xfId="42" applyFont="1" applyAlignment="1">
      <alignment horizontal="left" vertical="center"/>
    </xf>
    <xf numFmtId="43" fontId="40" fillId="0" borderId="0" xfId="48" applyFont="1" applyBorder="1" applyAlignment="1">
      <alignment vertical="center"/>
    </xf>
    <xf numFmtId="0" fontId="0" fillId="0" borderId="0" xfId="0" applyAlignment="1">
      <alignment horizontal="left" vertical="center"/>
    </xf>
    <xf numFmtId="165" fontId="40" fillId="0" borderId="0" xfId="0" applyNumberFormat="1" applyFont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165" fontId="40" fillId="0" borderId="0" xfId="0" applyNumberFormat="1" applyFont="1" applyAlignment="1" applyProtection="1">
      <alignment horizontal="left" vertical="center" wrapText="1"/>
      <protection locked="0"/>
    </xf>
    <xf numFmtId="0" fontId="37" fillId="0" borderId="0" xfId="42" applyNumberFormat="1" applyFont="1" applyAlignment="1">
      <alignment horizontal="left" vertic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8" builtinId="3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AS Cam - O-C Diagr.</a:t>
            </a:r>
          </a:p>
        </c:rich>
      </c:tx>
      <c:layout>
        <c:manualLayout>
          <c:xMode val="edge"/>
          <c:yMode val="edge"/>
          <c:x val="0.38030366658713111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24260807677569"/>
          <c:y val="0.14723926380368099"/>
          <c:w val="0.83030425885454973"/>
          <c:h val="0.6595092024539877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1'!$F$21:$F$977</c:f>
              <c:numCache>
                <c:formatCode>General</c:formatCode>
                <c:ptCount val="957"/>
                <c:pt idx="0">
                  <c:v>-7311</c:v>
                </c:pt>
                <c:pt idx="1">
                  <c:v>-7121.5</c:v>
                </c:pt>
                <c:pt idx="2">
                  <c:v>-7006</c:v>
                </c:pt>
                <c:pt idx="3">
                  <c:v>-6950</c:v>
                </c:pt>
                <c:pt idx="4">
                  <c:v>-6949.5</c:v>
                </c:pt>
                <c:pt idx="5">
                  <c:v>-6921.5</c:v>
                </c:pt>
                <c:pt idx="6">
                  <c:v>-6898</c:v>
                </c:pt>
                <c:pt idx="7">
                  <c:v>-6828.5</c:v>
                </c:pt>
                <c:pt idx="8">
                  <c:v>-6687.5</c:v>
                </c:pt>
                <c:pt idx="9">
                  <c:v>-6389</c:v>
                </c:pt>
                <c:pt idx="10">
                  <c:v>-6346</c:v>
                </c:pt>
                <c:pt idx="11">
                  <c:v>-6299</c:v>
                </c:pt>
                <c:pt idx="12">
                  <c:v>-6253</c:v>
                </c:pt>
                <c:pt idx="13">
                  <c:v>-5823</c:v>
                </c:pt>
                <c:pt idx="14">
                  <c:v>-5822.5</c:v>
                </c:pt>
                <c:pt idx="15">
                  <c:v>-5626</c:v>
                </c:pt>
                <c:pt idx="16">
                  <c:v>-5429</c:v>
                </c:pt>
                <c:pt idx="17">
                  <c:v>-5195</c:v>
                </c:pt>
                <c:pt idx="18">
                  <c:v>-5037.5</c:v>
                </c:pt>
                <c:pt idx="19">
                  <c:v>-5037.5</c:v>
                </c:pt>
                <c:pt idx="20">
                  <c:v>-5002</c:v>
                </c:pt>
                <c:pt idx="21">
                  <c:v>-4534</c:v>
                </c:pt>
                <c:pt idx="22">
                  <c:v>-4534</c:v>
                </c:pt>
                <c:pt idx="23">
                  <c:v>-4434</c:v>
                </c:pt>
                <c:pt idx="24">
                  <c:v>-4140</c:v>
                </c:pt>
                <c:pt idx="25">
                  <c:v>-4070.5</c:v>
                </c:pt>
                <c:pt idx="26">
                  <c:v>-4051.5</c:v>
                </c:pt>
                <c:pt idx="27">
                  <c:v>-4017</c:v>
                </c:pt>
                <c:pt idx="28">
                  <c:v>-3921</c:v>
                </c:pt>
                <c:pt idx="29">
                  <c:v>-3920.5</c:v>
                </c:pt>
                <c:pt idx="30">
                  <c:v>-3852</c:v>
                </c:pt>
                <c:pt idx="31">
                  <c:v>-3852</c:v>
                </c:pt>
                <c:pt idx="32">
                  <c:v>-3852</c:v>
                </c:pt>
                <c:pt idx="33">
                  <c:v>-3852</c:v>
                </c:pt>
                <c:pt idx="34">
                  <c:v>-3852</c:v>
                </c:pt>
                <c:pt idx="35">
                  <c:v>-3794</c:v>
                </c:pt>
                <c:pt idx="36">
                  <c:v>-3520</c:v>
                </c:pt>
                <c:pt idx="37">
                  <c:v>-3520</c:v>
                </c:pt>
                <c:pt idx="38">
                  <c:v>-3520</c:v>
                </c:pt>
                <c:pt idx="39">
                  <c:v>-3520</c:v>
                </c:pt>
                <c:pt idx="40">
                  <c:v>-3209</c:v>
                </c:pt>
                <c:pt idx="41">
                  <c:v>-3206</c:v>
                </c:pt>
                <c:pt idx="42">
                  <c:v>-2863</c:v>
                </c:pt>
                <c:pt idx="43">
                  <c:v>-2311</c:v>
                </c:pt>
                <c:pt idx="44">
                  <c:v>-2118</c:v>
                </c:pt>
                <c:pt idx="45">
                  <c:v>-1047</c:v>
                </c:pt>
                <c:pt idx="46">
                  <c:v>-100.5</c:v>
                </c:pt>
                <c:pt idx="47">
                  <c:v>-91.5</c:v>
                </c:pt>
                <c:pt idx="48">
                  <c:v>-81.5</c:v>
                </c:pt>
                <c:pt idx="49">
                  <c:v>-21</c:v>
                </c:pt>
                <c:pt idx="50">
                  <c:v>0</c:v>
                </c:pt>
                <c:pt idx="51">
                  <c:v>0</c:v>
                </c:pt>
                <c:pt idx="52">
                  <c:v>19</c:v>
                </c:pt>
                <c:pt idx="53">
                  <c:v>123</c:v>
                </c:pt>
                <c:pt idx="54">
                  <c:v>123</c:v>
                </c:pt>
                <c:pt idx="55">
                  <c:v>206</c:v>
                </c:pt>
                <c:pt idx="56">
                  <c:v>219.5</c:v>
                </c:pt>
                <c:pt idx="57">
                  <c:v>220</c:v>
                </c:pt>
                <c:pt idx="58">
                  <c:v>228.5</c:v>
                </c:pt>
                <c:pt idx="59">
                  <c:v>229</c:v>
                </c:pt>
                <c:pt idx="60">
                  <c:v>230.5</c:v>
                </c:pt>
                <c:pt idx="61">
                  <c:v>234</c:v>
                </c:pt>
                <c:pt idx="62">
                  <c:v>234</c:v>
                </c:pt>
                <c:pt idx="63">
                  <c:v>391.5</c:v>
                </c:pt>
                <c:pt idx="64">
                  <c:v>391.5</c:v>
                </c:pt>
                <c:pt idx="65">
                  <c:v>391.5</c:v>
                </c:pt>
                <c:pt idx="66">
                  <c:v>400.5</c:v>
                </c:pt>
                <c:pt idx="67">
                  <c:v>400.5</c:v>
                </c:pt>
                <c:pt idx="68">
                  <c:v>401</c:v>
                </c:pt>
                <c:pt idx="69">
                  <c:v>401</c:v>
                </c:pt>
                <c:pt idx="70">
                  <c:v>401</c:v>
                </c:pt>
                <c:pt idx="71">
                  <c:v>629</c:v>
                </c:pt>
                <c:pt idx="72">
                  <c:v>629</c:v>
                </c:pt>
                <c:pt idx="73">
                  <c:v>631</c:v>
                </c:pt>
                <c:pt idx="74">
                  <c:v>631</c:v>
                </c:pt>
                <c:pt idx="75">
                  <c:v>632</c:v>
                </c:pt>
                <c:pt idx="76">
                  <c:v>657.5</c:v>
                </c:pt>
                <c:pt idx="77">
                  <c:v>657.5</c:v>
                </c:pt>
                <c:pt idx="78">
                  <c:v>1379.5</c:v>
                </c:pt>
                <c:pt idx="79">
                  <c:v>1380</c:v>
                </c:pt>
                <c:pt idx="80">
                  <c:v>1380</c:v>
                </c:pt>
                <c:pt idx="81">
                  <c:v>1380.5</c:v>
                </c:pt>
                <c:pt idx="82">
                  <c:v>1398.5</c:v>
                </c:pt>
                <c:pt idx="83">
                  <c:v>1805</c:v>
                </c:pt>
                <c:pt idx="84">
                  <c:v>1805</c:v>
                </c:pt>
                <c:pt idx="85">
                  <c:v>1805</c:v>
                </c:pt>
                <c:pt idx="86">
                  <c:v>1835</c:v>
                </c:pt>
                <c:pt idx="87">
                  <c:v>1835</c:v>
                </c:pt>
                <c:pt idx="88">
                  <c:v>1914</c:v>
                </c:pt>
                <c:pt idx="89">
                  <c:v>1914</c:v>
                </c:pt>
                <c:pt idx="90">
                  <c:v>2021</c:v>
                </c:pt>
                <c:pt idx="91">
                  <c:v>2021</c:v>
                </c:pt>
                <c:pt idx="92">
                  <c:v>2021</c:v>
                </c:pt>
                <c:pt idx="93">
                  <c:v>2059.5</c:v>
                </c:pt>
                <c:pt idx="94">
                  <c:v>2059.5</c:v>
                </c:pt>
                <c:pt idx="95">
                  <c:v>2110</c:v>
                </c:pt>
                <c:pt idx="96">
                  <c:v>2116.5</c:v>
                </c:pt>
                <c:pt idx="97">
                  <c:v>2133.5</c:v>
                </c:pt>
                <c:pt idx="98">
                  <c:v>2133.5</c:v>
                </c:pt>
                <c:pt idx="99">
                  <c:v>2133.5</c:v>
                </c:pt>
                <c:pt idx="100">
                  <c:v>2133.5</c:v>
                </c:pt>
                <c:pt idx="101">
                  <c:v>2142</c:v>
                </c:pt>
                <c:pt idx="102">
                  <c:v>2142</c:v>
                </c:pt>
                <c:pt idx="103">
                  <c:v>2241</c:v>
                </c:pt>
                <c:pt idx="104">
                  <c:v>2241</c:v>
                </c:pt>
                <c:pt idx="105">
                  <c:v>2241</c:v>
                </c:pt>
                <c:pt idx="106">
                  <c:v>2242.5</c:v>
                </c:pt>
                <c:pt idx="107">
                  <c:v>2242.5</c:v>
                </c:pt>
                <c:pt idx="108">
                  <c:v>2267</c:v>
                </c:pt>
                <c:pt idx="109">
                  <c:v>2267</c:v>
                </c:pt>
                <c:pt idx="110">
                  <c:v>2328</c:v>
                </c:pt>
                <c:pt idx="111">
                  <c:v>2328</c:v>
                </c:pt>
                <c:pt idx="112">
                  <c:v>2328.5</c:v>
                </c:pt>
                <c:pt idx="113">
                  <c:v>2361.5</c:v>
                </c:pt>
                <c:pt idx="114">
                  <c:v>2362</c:v>
                </c:pt>
                <c:pt idx="115">
                  <c:v>2412.5</c:v>
                </c:pt>
                <c:pt idx="116">
                  <c:v>2428.5</c:v>
                </c:pt>
                <c:pt idx="117">
                  <c:v>2429</c:v>
                </c:pt>
                <c:pt idx="118">
                  <c:v>2447.5</c:v>
                </c:pt>
                <c:pt idx="119">
                  <c:v>2458.5</c:v>
                </c:pt>
                <c:pt idx="120">
                  <c:v>2458.5</c:v>
                </c:pt>
                <c:pt idx="121">
                  <c:v>2458.5</c:v>
                </c:pt>
                <c:pt idx="122">
                  <c:v>2458.5</c:v>
                </c:pt>
                <c:pt idx="123">
                  <c:v>2525.5</c:v>
                </c:pt>
                <c:pt idx="124">
                  <c:v>2529</c:v>
                </c:pt>
                <c:pt idx="125">
                  <c:v>2558.5</c:v>
                </c:pt>
                <c:pt idx="126">
                  <c:v>2563</c:v>
                </c:pt>
                <c:pt idx="127">
                  <c:v>2564.5</c:v>
                </c:pt>
                <c:pt idx="128">
                  <c:v>2632.5</c:v>
                </c:pt>
                <c:pt idx="129">
                  <c:v>2633</c:v>
                </c:pt>
                <c:pt idx="130">
                  <c:v>2660.5</c:v>
                </c:pt>
                <c:pt idx="131">
                  <c:v>2662.5</c:v>
                </c:pt>
                <c:pt idx="132">
                  <c:v>2663</c:v>
                </c:pt>
                <c:pt idx="133">
                  <c:v>2726</c:v>
                </c:pt>
                <c:pt idx="134">
                  <c:v>2741.5</c:v>
                </c:pt>
                <c:pt idx="135">
                  <c:v>2745</c:v>
                </c:pt>
                <c:pt idx="136">
                  <c:v>2748.5</c:v>
                </c:pt>
                <c:pt idx="137">
                  <c:v>2782</c:v>
                </c:pt>
                <c:pt idx="138">
                  <c:v>2782</c:v>
                </c:pt>
                <c:pt idx="139">
                  <c:v>2782</c:v>
                </c:pt>
                <c:pt idx="140">
                  <c:v>2782</c:v>
                </c:pt>
                <c:pt idx="141">
                  <c:v>2782</c:v>
                </c:pt>
                <c:pt idx="142">
                  <c:v>2782</c:v>
                </c:pt>
                <c:pt idx="143">
                  <c:v>2788.5</c:v>
                </c:pt>
                <c:pt idx="144">
                  <c:v>2789</c:v>
                </c:pt>
                <c:pt idx="145">
                  <c:v>2790.5</c:v>
                </c:pt>
                <c:pt idx="146">
                  <c:v>2812</c:v>
                </c:pt>
                <c:pt idx="147">
                  <c:v>2826</c:v>
                </c:pt>
                <c:pt idx="148">
                  <c:v>2855.5</c:v>
                </c:pt>
                <c:pt idx="149">
                  <c:v>2855.5</c:v>
                </c:pt>
                <c:pt idx="150">
                  <c:v>2855.5</c:v>
                </c:pt>
                <c:pt idx="151">
                  <c:v>2855.5</c:v>
                </c:pt>
                <c:pt idx="152">
                  <c:v>2856</c:v>
                </c:pt>
                <c:pt idx="153">
                  <c:v>2856</c:v>
                </c:pt>
                <c:pt idx="154">
                  <c:v>2856</c:v>
                </c:pt>
                <c:pt idx="155">
                  <c:v>2856</c:v>
                </c:pt>
                <c:pt idx="156">
                  <c:v>2857.5</c:v>
                </c:pt>
                <c:pt idx="157">
                  <c:v>2871.5</c:v>
                </c:pt>
                <c:pt idx="158">
                  <c:v>2873.5</c:v>
                </c:pt>
                <c:pt idx="159">
                  <c:v>2910</c:v>
                </c:pt>
                <c:pt idx="160">
                  <c:v>2977</c:v>
                </c:pt>
                <c:pt idx="161">
                  <c:v>2978.5</c:v>
                </c:pt>
                <c:pt idx="162">
                  <c:v>2979</c:v>
                </c:pt>
                <c:pt idx="163">
                  <c:v>3006.5</c:v>
                </c:pt>
                <c:pt idx="164">
                  <c:v>3006.5</c:v>
                </c:pt>
                <c:pt idx="165">
                  <c:v>3019</c:v>
                </c:pt>
                <c:pt idx="166">
                  <c:v>3098</c:v>
                </c:pt>
                <c:pt idx="167">
                  <c:v>3117.5</c:v>
                </c:pt>
                <c:pt idx="168">
                  <c:v>3117.5</c:v>
                </c:pt>
                <c:pt idx="169">
                  <c:v>3117.5</c:v>
                </c:pt>
                <c:pt idx="170">
                  <c:v>3332</c:v>
                </c:pt>
                <c:pt idx="171">
                  <c:v>3492</c:v>
                </c:pt>
                <c:pt idx="172">
                  <c:v>3544.5</c:v>
                </c:pt>
                <c:pt idx="173">
                  <c:v>3849</c:v>
                </c:pt>
                <c:pt idx="174">
                  <c:v>3927.5</c:v>
                </c:pt>
                <c:pt idx="175">
                  <c:v>3951</c:v>
                </c:pt>
                <c:pt idx="176">
                  <c:v>3971.5</c:v>
                </c:pt>
                <c:pt idx="177">
                  <c:v>4043.5</c:v>
                </c:pt>
                <c:pt idx="178">
                  <c:v>4135</c:v>
                </c:pt>
                <c:pt idx="179">
                  <c:v>4174</c:v>
                </c:pt>
                <c:pt idx="180">
                  <c:v>4274</c:v>
                </c:pt>
                <c:pt idx="181">
                  <c:v>4282.5</c:v>
                </c:pt>
                <c:pt idx="182">
                  <c:v>4482.5</c:v>
                </c:pt>
                <c:pt idx="183">
                  <c:v>4488</c:v>
                </c:pt>
                <c:pt idx="184">
                  <c:v>4543</c:v>
                </c:pt>
                <c:pt idx="185">
                  <c:v>4560.5</c:v>
                </c:pt>
                <c:pt idx="186">
                  <c:v>4560.5</c:v>
                </c:pt>
                <c:pt idx="187">
                  <c:v>4565</c:v>
                </c:pt>
                <c:pt idx="188">
                  <c:v>4573.5</c:v>
                </c:pt>
                <c:pt idx="189">
                  <c:v>4673.5</c:v>
                </c:pt>
                <c:pt idx="190">
                  <c:v>4697.5</c:v>
                </c:pt>
                <c:pt idx="191">
                  <c:v>4708</c:v>
                </c:pt>
                <c:pt idx="192">
                  <c:v>4708</c:v>
                </c:pt>
                <c:pt idx="193">
                  <c:v>4708</c:v>
                </c:pt>
                <c:pt idx="194">
                  <c:v>4811.5</c:v>
                </c:pt>
                <c:pt idx="195">
                  <c:v>4934.5</c:v>
                </c:pt>
                <c:pt idx="196">
                  <c:v>4976.5</c:v>
                </c:pt>
                <c:pt idx="197">
                  <c:v>4982</c:v>
                </c:pt>
                <c:pt idx="198">
                  <c:v>4996</c:v>
                </c:pt>
                <c:pt idx="199">
                  <c:v>5034</c:v>
                </c:pt>
                <c:pt idx="200">
                  <c:v>5116</c:v>
                </c:pt>
                <c:pt idx="201">
                  <c:v>4449.5</c:v>
                </c:pt>
                <c:pt idx="202">
                  <c:v>4457</c:v>
                </c:pt>
                <c:pt idx="203">
                  <c:v>5203.5</c:v>
                </c:pt>
                <c:pt idx="204">
                  <c:v>5558.5</c:v>
                </c:pt>
                <c:pt idx="205">
                  <c:v>5644.5</c:v>
                </c:pt>
                <c:pt idx="206">
                  <c:v>5771</c:v>
                </c:pt>
              </c:numCache>
            </c:numRef>
          </c:xVal>
          <c:yVal>
            <c:numRef>
              <c:f>'Active 1'!$H$21:$H$977</c:f>
              <c:numCache>
                <c:formatCode>General</c:formatCode>
                <c:ptCount val="95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CC-40EB-969B-0E4AD7702EF3}"/>
            </c:ext>
          </c:extLst>
        </c:ser>
        <c:ser>
          <c:idx val="1"/>
          <c:order val="1"/>
          <c:tx>
            <c:strRef>
              <c:f>'Active 1'!$I$20:$I$20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1'!$D$21:$D$977</c:f>
                <c:numCache>
                  <c:formatCode>General</c:formatCode>
                  <c:ptCount val="95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6.9999999999999999E-4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2.9999999999999997E-4</c:v>
                  </c:pt>
                  <c:pt idx="62">
                    <c:v>2.9999999999999997E-4</c:v>
                  </c:pt>
                  <c:pt idx="64">
                    <c:v>0</c:v>
                  </c:pt>
                  <c:pt idx="67">
                    <c:v>0</c:v>
                  </c:pt>
                  <c:pt idx="69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1">
                    <c:v>0</c:v>
                  </c:pt>
                  <c:pt idx="84">
                    <c:v>0</c:v>
                  </c:pt>
                  <c:pt idx="85">
                    <c:v>0</c:v>
                  </c:pt>
                  <c:pt idx="87">
                    <c:v>0</c:v>
                  </c:pt>
                  <c:pt idx="89">
                    <c:v>0</c:v>
                  </c:pt>
                  <c:pt idx="91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102">
                    <c:v>0</c:v>
                  </c:pt>
                  <c:pt idx="105">
                    <c:v>0</c:v>
                  </c:pt>
                  <c:pt idx="106">
                    <c:v>2.0000000000000001E-4</c:v>
                  </c:pt>
                  <c:pt idx="107">
                    <c:v>0</c:v>
                  </c:pt>
                  <c:pt idx="108">
                    <c:v>4.0000000000000002E-4</c:v>
                  </c:pt>
                  <c:pt idx="109">
                    <c:v>0</c:v>
                  </c:pt>
                  <c:pt idx="110">
                    <c:v>2.7999999999999998E-4</c:v>
                  </c:pt>
                  <c:pt idx="111">
                    <c:v>0</c:v>
                  </c:pt>
                  <c:pt idx="112">
                    <c:v>4.0000000000000002E-4</c:v>
                  </c:pt>
                  <c:pt idx="113">
                    <c:v>2.0000000000000001E-4</c:v>
                  </c:pt>
                  <c:pt idx="114">
                    <c:v>2.0000000000000001E-4</c:v>
                  </c:pt>
                  <c:pt idx="118">
                    <c:v>2.5000000000000001E-4</c:v>
                  </c:pt>
                  <c:pt idx="148">
                    <c:v>0</c:v>
                  </c:pt>
                  <c:pt idx="150">
                    <c:v>0</c:v>
                  </c:pt>
                  <c:pt idx="156">
                    <c:v>1.1000000000000001E-3</c:v>
                  </c:pt>
                  <c:pt idx="163">
                    <c:v>4.0000000000000002E-4</c:v>
                  </c:pt>
                  <c:pt idx="164">
                    <c:v>0</c:v>
                  </c:pt>
                  <c:pt idx="167">
                    <c:v>1E-3</c:v>
                  </c:pt>
                  <c:pt idx="168">
                    <c:v>1E-3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2.0000000000000001E-4</c:v>
                  </c:pt>
                  <c:pt idx="173">
                    <c:v>2E-3</c:v>
                  </c:pt>
                  <c:pt idx="174">
                    <c:v>5.9999999999999995E-4</c:v>
                  </c:pt>
                  <c:pt idx="175">
                    <c:v>5.0000000000000002E-5</c:v>
                  </c:pt>
                  <c:pt idx="176">
                    <c:v>1E-3</c:v>
                  </c:pt>
                  <c:pt idx="177">
                    <c:v>5.0000000000000001E-4</c:v>
                  </c:pt>
                  <c:pt idx="178">
                    <c:v>2.9999999999999997E-4</c:v>
                  </c:pt>
                  <c:pt idx="179">
                    <c:v>1E-4</c:v>
                  </c:pt>
                  <c:pt idx="180">
                    <c:v>2.9999999999999997E-4</c:v>
                  </c:pt>
                  <c:pt idx="181">
                    <c:v>1E-3</c:v>
                  </c:pt>
                  <c:pt idx="182">
                    <c:v>6.9999999999999999E-4</c:v>
                  </c:pt>
                  <c:pt idx="183">
                    <c:v>6.9999999999999999E-4</c:v>
                  </c:pt>
                  <c:pt idx="184">
                    <c:v>2.0000000000000001E-4</c:v>
                  </c:pt>
                  <c:pt idx="185">
                    <c:v>5.0000000000000001E-4</c:v>
                  </c:pt>
                  <c:pt idx="186">
                    <c:v>5.0000000000000001E-4</c:v>
                  </c:pt>
                  <c:pt idx="187">
                    <c:v>4.0000000000000002E-4</c:v>
                  </c:pt>
                  <c:pt idx="188">
                    <c:v>1E-3</c:v>
                  </c:pt>
                  <c:pt idx="189">
                    <c:v>6.0000000000000006E-4</c:v>
                  </c:pt>
                  <c:pt idx="190">
                    <c:v>1.1999999999999999E-3</c:v>
                  </c:pt>
                  <c:pt idx="191">
                    <c:v>2.9999999999999997E-4</c:v>
                  </c:pt>
                  <c:pt idx="192">
                    <c:v>3.6999999999999999E-4</c:v>
                  </c:pt>
                  <c:pt idx="193">
                    <c:v>4.0000000000000002E-4</c:v>
                  </c:pt>
                  <c:pt idx="194">
                    <c:v>1.1000000000000001E-3</c:v>
                  </c:pt>
                  <c:pt idx="195">
                    <c:v>4.0000000000000002E-4</c:v>
                  </c:pt>
                  <c:pt idx="196">
                    <c:v>6.6E-3</c:v>
                  </c:pt>
                  <c:pt idx="197">
                    <c:v>5.1000000000000004E-3</c:v>
                  </c:pt>
                  <c:pt idx="198">
                    <c:v>2.0000000000000001E-4</c:v>
                  </c:pt>
                  <c:pt idx="199">
                    <c:v>5.0000000000000002E-5</c:v>
                  </c:pt>
                  <c:pt idx="200">
                    <c:v>8.0000000000000002E-3</c:v>
                  </c:pt>
                  <c:pt idx="201">
                    <c:v>1E-4</c:v>
                  </c:pt>
                  <c:pt idx="202">
                    <c:v>5.9999999999999995E-4</c:v>
                  </c:pt>
                  <c:pt idx="203">
                    <c:v>8.0000000000000002E-3</c:v>
                  </c:pt>
                  <c:pt idx="204">
                    <c:v>6.9999999999999999E-4</c:v>
                  </c:pt>
                  <c:pt idx="205">
                    <c:v>8.9999999999999998E-4</c:v>
                  </c:pt>
                  <c:pt idx="206">
                    <c:v>6.9999999999999999E-4</c:v>
                  </c:pt>
                </c:numCache>
              </c:numRef>
            </c:plus>
            <c:minus>
              <c:numRef>
                <c:f>'Active 1'!$D$21:$D$977</c:f>
                <c:numCache>
                  <c:formatCode>General</c:formatCode>
                  <c:ptCount val="95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6.9999999999999999E-4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2.9999999999999997E-4</c:v>
                  </c:pt>
                  <c:pt idx="62">
                    <c:v>2.9999999999999997E-4</c:v>
                  </c:pt>
                  <c:pt idx="64">
                    <c:v>0</c:v>
                  </c:pt>
                  <c:pt idx="67">
                    <c:v>0</c:v>
                  </c:pt>
                  <c:pt idx="69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1">
                    <c:v>0</c:v>
                  </c:pt>
                  <c:pt idx="84">
                    <c:v>0</c:v>
                  </c:pt>
                  <c:pt idx="85">
                    <c:v>0</c:v>
                  </c:pt>
                  <c:pt idx="87">
                    <c:v>0</c:v>
                  </c:pt>
                  <c:pt idx="89">
                    <c:v>0</c:v>
                  </c:pt>
                  <c:pt idx="91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102">
                    <c:v>0</c:v>
                  </c:pt>
                  <c:pt idx="105">
                    <c:v>0</c:v>
                  </c:pt>
                  <c:pt idx="106">
                    <c:v>2.0000000000000001E-4</c:v>
                  </c:pt>
                  <c:pt idx="107">
                    <c:v>0</c:v>
                  </c:pt>
                  <c:pt idx="108">
                    <c:v>4.0000000000000002E-4</c:v>
                  </c:pt>
                  <c:pt idx="109">
                    <c:v>0</c:v>
                  </c:pt>
                  <c:pt idx="110">
                    <c:v>2.7999999999999998E-4</c:v>
                  </c:pt>
                  <c:pt idx="111">
                    <c:v>0</c:v>
                  </c:pt>
                  <c:pt idx="112">
                    <c:v>4.0000000000000002E-4</c:v>
                  </c:pt>
                  <c:pt idx="113">
                    <c:v>2.0000000000000001E-4</c:v>
                  </c:pt>
                  <c:pt idx="114">
                    <c:v>2.0000000000000001E-4</c:v>
                  </c:pt>
                  <c:pt idx="118">
                    <c:v>2.5000000000000001E-4</c:v>
                  </c:pt>
                  <c:pt idx="148">
                    <c:v>0</c:v>
                  </c:pt>
                  <c:pt idx="150">
                    <c:v>0</c:v>
                  </c:pt>
                  <c:pt idx="156">
                    <c:v>1.1000000000000001E-3</c:v>
                  </c:pt>
                  <c:pt idx="163">
                    <c:v>4.0000000000000002E-4</c:v>
                  </c:pt>
                  <c:pt idx="164">
                    <c:v>0</c:v>
                  </c:pt>
                  <c:pt idx="167">
                    <c:v>1E-3</c:v>
                  </c:pt>
                  <c:pt idx="168">
                    <c:v>1E-3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2.0000000000000001E-4</c:v>
                  </c:pt>
                  <c:pt idx="173">
                    <c:v>2E-3</c:v>
                  </c:pt>
                  <c:pt idx="174">
                    <c:v>5.9999999999999995E-4</c:v>
                  </c:pt>
                  <c:pt idx="175">
                    <c:v>5.0000000000000002E-5</c:v>
                  </c:pt>
                  <c:pt idx="176">
                    <c:v>1E-3</c:v>
                  </c:pt>
                  <c:pt idx="177">
                    <c:v>5.0000000000000001E-4</c:v>
                  </c:pt>
                  <c:pt idx="178">
                    <c:v>2.9999999999999997E-4</c:v>
                  </c:pt>
                  <c:pt idx="179">
                    <c:v>1E-4</c:v>
                  </c:pt>
                  <c:pt idx="180">
                    <c:v>2.9999999999999997E-4</c:v>
                  </c:pt>
                  <c:pt idx="181">
                    <c:v>1E-3</c:v>
                  </c:pt>
                  <c:pt idx="182">
                    <c:v>6.9999999999999999E-4</c:v>
                  </c:pt>
                  <c:pt idx="183">
                    <c:v>6.9999999999999999E-4</c:v>
                  </c:pt>
                  <c:pt idx="184">
                    <c:v>2.0000000000000001E-4</c:v>
                  </c:pt>
                  <c:pt idx="185">
                    <c:v>5.0000000000000001E-4</c:v>
                  </c:pt>
                  <c:pt idx="186">
                    <c:v>5.0000000000000001E-4</c:v>
                  </c:pt>
                  <c:pt idx="187">
                    <c:v>4.0000000000000002E-4</c:v>
                  </c:pt>
                  <c:pt idx="188">
                    <c:v>1E-3</c:v>
                  </c:pt>
                  <c:pt idx="189">
                    <c:v>6.0000000000000006E-4</c:v>
                  </c:pt>
                  <c:pt idx="190">
                    <c:v>1.1999999999999999E-3</c:v>
                  </c:pt>
                  <c:pt idx="191">
                    <c:v>2.9999999999999997E-4</c:v>
                  </c:pt>
                  <c:pt idx="192">
                    <c:v>3.6999999999999999E-4</c:v>
                  </c:pt>
                  <c:pt idx="193">
                    <c:v>4.0000000000000002E-4</c:v>
                  </c:pt>
                  <c:pt idx="194">
                    <c:v>1.1000000000000001E-3</c:v>
                  </c:pt>
                  <c:pt idx="195">
                    <c:v>4.0000000000000002E-4</c:v>
                  </c:pt>
                  <c:pt idx="196">
                    <c:v>6.6E-3</c:v>
                  </c:pt>
                  <c:pt idx="197">
                    <c:v>5.1000000000000004E-3</c:v>
                  </c:pt>
                  <c:pt idx="198">
                    <c:v>2.0000000000000001E-4</c:v>
                  </c:pt>
                  <c:pt idx="199">
                    <c:v>5.0000000000000002E-5</c:v>
                  </c:pt>
                  <c:pt idx="200">
                    <c:v>8.0000000000000002E-3</c:v>
                  </c:pt>
                  <c:pt idx="201">
                    <c:v>1E-4</c:v>
                  </c:pt>
                  <c:pt idx="202">
                    <c:v>5.9999999999999995E-4</c:v>
                  </c:pt>
                  <c:pt idx="203">
                    <c:v>8.0000000000000002E-3</c:v>
                  </c:pt>
                  <c:pt idx="204">
                    <c:v>6.9999999999999999E-4</c:v>
                  </c:pt>
                  <c:pt idx="205">
                    <c:v>8.9999999999999998E-4</c:v>
                  </c:pt>
                  <c:pt idx="206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1'!$F$21:$F$977</c:f>
              <c:numCache>
                <c:formatCode>General</c:formatCode>
                <c:ptCount val="957"/>
                <c:pt idx="0">
                  <c:v>-7311</c:v>
                </c:pt>
                <c:pt idx="1">
                  <c:v>-7121.5</c:v>
                </c:pt>
                <c:pt idx="2">
                  <c:v>-7006</c:v>
                </c:pt>
                <c:pt idx="3">
                  <c:v>-6950</c:v>
                </c:pt>
                <c:pt idx="4">
                  <c:v>-6949.5</c:v>
                </c:pt>
                <c:pt idx="5">
                  <c:v>-6921.5</c:v>
                </c:pt>
                <c:pt idx="6">
                  <c:v>-6898</c:v>
                </c:pt>
                <c:pt idx="7">
                  <c:v>-6828.5</c:v>
                </c:pt>
                <c:pt idx="8">
                  <c:v>-6687.5</c:v>
                </c:pt>
                <c:pt idx="9">
                  <c:v>-6389</c:v>
                </c:pt>
                <c:pt idx="10">
                  <c:v>-6346</c:v>
                </c:pt>
                <c:pt idx="11">
                  <c:v>-6299</c:v>
                </c:pt>
                <c:pt idx="12">
                  <c:v>-6253</c:v>
                </c:pt>
                <c:pt idx="13">
                  <c:v>-5823</c:v>
                </c:pt>
                <c:pt idx="14">
                  <c:v>-5822.5</c:v>
                </c:pt>
                <c:pt idx="15">
                  <c:v>-5626</c:v>
                </c:pt>
                <c:pt idx="16">
                  <c:v>-5429</c:v>
                </c:pt>
                <c:pt idx="17">
                  <c:v>-5195</c:v>
                </c:pt>
                <c:pt idx="18">
                  <c:v>-5037.5</c:v>
                </c:pt>
                <c:pt idx="19">
                  <c:v>-5037.5</c:v>
                </c:pt>
                <c:pt idx="20">
                  <c:v>-5002</c:v>
                </c:pt>
                <c:pt idx="21">
                  <c:v>-4534</c:v>
                </c:pt>
                <c:pt idx="22">
                  <c:v>-4534</c:v>
                </c:pt>
                <c:pt idx="23">
                  <c:v>-4434</c:v>
                </c:pt>
                <c:pt idx="24">
                  <c:v>-4140</c:v>
                </c:pt>
                <c:pt idx="25">
                  <c:v>-4070.5</c:v>
                </c:pt>
                <c:pt idx="26">
                  <c:v>-4051.5</c:v>
                </c:pt>
                <c:pt idx="27">
                  <c:v>-4017</c:v>
                </c:pt>
                <c:pt idx="28">
                  <c:v>-3921</c:v>
                </c:pt>
                <c:pt idx="29">
                  <c:v>-3920.5</c:v>
                </c:pt>
                <c:pt idx="30">
                  <c:v>-3852</c:v>
                </c:pt>
                <c:pt idx="31">
                  <c:v>-3852</c:v>
                </c:pt>
                <c:pt idx="32">
                  <c:v>-3852</c:v>
                </c:pt>
                <c:pt idx="33">
                  <c:v>-3852</c:v>
                </c:pt>
                <c:pt idx="34">
                  <c:v>-3852</c:v>
                </c:pt>
                <c:pt idx="35">
                  <c:v>-3794</c:v>
                </c:pt>
                <c:pt idx="36">
                  <c:v>-3520</c:v>
                </c:pt>
                <c:pt idx="37">
                  <c:v>-3520</c:v>
                </c:pt>
                <c:pt idx="38">
                  <c:v>-3520</c:v>
                </c:pt>
                <c:pt idx="39">
                  <c:v>-3520</c:v>
                </c:pt>
                <c:pt idx="40">
                  <c:v>-3209</c:v>
                </c:pt>
                <c:pt idx="41">
                  <c:v>-3206</c:v>
                </c:pt>
                <c:pt idx="42">
                  <c:v>-2863</c:v>
                </c:pt>
                <c:pt idx="43">
                  <c:v>-2311</c:v>
                </c:pt>
                <c:pt idx="44">
                  <c:v>-2118</c:v>
                </c:pt>
                <c:pt idx="45">
                  <c:v>-1047</c:v>
                </c:pt>
                <c:pt idx="46">
                  <c:v>-100.5</c:v>
                </c:pt>
                <c:pt idx="47">
                  <c:v>-91.5</c:v>
                </c:pt>
                <c:pt idx="48">
                  <c:v>-81.5</c:v>
                </c:pt>
                <c:pt idx="49">
                  <c:v>-21</c:v>
                </c:pt>
                <c:pt idx="50">
                  <c:v>0</c:v>
                </c:pt>
                <c:pt idx="51">
                  <c:v>0</c:v>
                </c:pt>
                <c:pt idx="52">
                  <c:v>19</c:v>
                </c:pt>
                <c:pt idx="53">
                  <c:v>123</c:v>
                </c:pt>
                <c:pt idx="54">
                  <c:v>123</c:v>
                </c:pt>
                <c:pt idx="55">
                  <c:v>206</c:v>
                </c:pt>
                <c:pt idx="56">
                  <c:v>219.5</c:v>
                </c:pt>
                <c:pt idx="57">
                  <c:v>220</c:v>
                </c:pt>
                <c:pt idx="58">
                  <c:v>228.5</c:v>
                </c:pt>
                <c:pt idx="59">
                  <c:v>229</c:v>
                </c:pt>
                <c:pt idx="60">
                  <c:v>230.5</c:v>
                </c:pt>
                <c:pt idx="61">
                  <c:v>234</c:v>
                </c:pt>
                <c:pt idx="62">
                  <c:v>234</c:v>
                </c:pt>
                <c:pt idx="63">
                  <c:v>391.5</c:v>
                </c:pt>
                <c:pt idx="64">
                  <c:v>391.5</c:v>
                </c:pt>
                <c:pt idx="65">
                  <c:v>391.5</c:v>
                </c:pt>
                <c:pt idx="66">
                  <c:v>400.5</c:v>
                </c:pt>
                <c:pt idx="67">
                  <c:v>400.5</c:v>
                </c:pt>
                <c:pt idx="68">
                  <c:v>401</c:v>
                </c:pt>
                <c:pt idx="69">
                  <c:v>401</c:v>
                </c:pt>
                <c:pt idx="70">
                  <c:v>401</c:v>
                </c:pt>
                <c:pt idx="71">
                  <c:v>629</c:v>
                </c:pt>
                <c:pt idx="72">
                  <c:v>629</c:v>
                </c:pt>
                <c:pt idx="73">
                  <c:v>631</c:v>
                </c:pt>
                <c:pt idx="74">
                  <c:v>631</c:v>
                </c:pt>
                <c:pt idx="75">
                  <c:v>632</c:v>
                </c:pt>
                <c:pt idx="76">
                  <c:v>657.5</c:v>
                </c:pt>
                <c:pt idx="77">
                  <c:v>657.5</c:v>
                </c:pt>
                <c:pt idx="78">
                  <c:v>1379.5</c:v>
                </c:pt>
                <c:pt idx="79">
                  <c:v>1380</c:v>
                </c:pt>
                <c:pt idx="80">
                  <c:v>1380</c:v>
                </c:pt>
                <c:pt idx="81">
                  <c:v>1380.5</c:v>
                </c:pt>
                <c:pt idx="82">
                  <c:v>1398.5</c:v>
                </c:pt>
                <c:pt idx="83">
                  <c:v>1805</c:v>
                </c:pt>
                <c:pt idx="84">
                  <c:v>1805</c:v>
                </c:pt>
                <c:pt idx="85">
                  <c:v>1805</c:v>
                </c:pt>
                <c:pt idx="86">
                  <c:v>1835</c:v>
                </c:pt>
                <c:pt idx="87">
                  <c:v>1835</c:v>
                </c:pt>
                <c:pt idx="88">
                  <c:v>1914</c:v>
                </c:pt>
                <c:pt idx="89">
                  <c:v>1914</c:v>
                </c:pt>
                <c:pt idx="90">
                  <c:v>2021</c:v>
                </c:pt>
                <c:pt idx="91">
                  <c:v>2021</c:v>
                </c:pt>
                <c:pt idx="92">
                  <c:v>2021</c:v>
                </c:pt>
                <c:pt idx="93">
                  <c:v>2059.5</c:v>
                </c:pt>
                <c:pt idx="94">
                  <c:v>2059.5</c:v>
                </c:pt>
                <c:pt idx="95">
                  <c:v>2110</c:v>
                </c:pt>
                <c:pt idx="96">
                  <c:v>2116.5</c:v>
                </c:pt>
                <c:pt idx="97">
                  <c:v>2133.5</c:v>
                </c:pt>
                <c:pt idx="98">
                  <c:v>2133.5</c:v>
                </c:pt>
                <c:pt idx="99">
                  <c:v>2133.5</c:v>
                </c:pt>
                <c:pt idx="100">
                  <c:v>2133.5</c:v>
                </c:pt>
                <c:pt idx="101">
                  <c:v>2142</c:v>
                </c:pt>
                <c:pt idx="102">
                  <c:v>2142</c:v>
                </c:pt>
                <c:pt idx="103">
                  <c:v>2241</c:v>
                </c:pt>
                <c:pt idx="104">
                  <c:v>2241</c:v>
                </c:pt>
                <c:pt idx="105">
                  <c:v>2241</c:v>
                </c:pt>
                <c:pt idx="106">
                  <c:v>2242.5</c:v>
                </c:pt>
                <c:pt idx="107">
                  <c:v>2242.5</c:v>
                </c:pt>
                <c:pt idx="108">
                  <c:v>2267</c:v>
                </c:pt>
                <c:pt idx="109">
                  <c:v>2267</c:v>
                </c:pt>
                <c:pt idx="110">
                  <c:v>2328</c:v>
                </c:pt>
                <c:pt idx="111">
                  <c:v>2328</c:v>
                </c:pt>
                <c:pt idx="112">
                  <c:v>2328.5</c:v>
                </c:pt>
                <c:pt idx="113">
                  <c:v>2361.5</c:v>
                </c:pt>
                <c:pt idx="114">
                  <c:v>2362</c:v>
                </c:pt>
                <c:pt idx="115">
                  <c:v>2412.5</c:v>
                </c:pt>
                <c:pt idx="116">
                  <c:v>2428.5</c:v>
                </c:pt>
                <c:pt idx="117">
                  <c:v>2429</c:v>
                </c:pt>
                <c:pt idx="118">
                  <c:v>2447.5</c:v>
                </c:pt>
                <c:pt idx="119">
                  <c:v>2458.5</c:v>
                </c:pt>
                <c:pt idx="120">
                  <c:v>2458.5</c:v>
                </c:pt>
                <c:pt idx="121">
                  <c:v>2458.5</c:v>
                </c:pt>
                <c:pt idx="122">
                  <c:v>2458.5</c:v>
                </c:pt>
                <c:pt idx="123">
                  <c:v>2525.5</c:v>
                </c:pt>
                <c:pt idx="124">
                  <c:v>2529</c:v>
                </c:pt>
                <c:pt idx="125">
                  <c:v>2558.5</c:v>
                </c:pt>
                <c:pt idx="126">
                  <c:v>2563</c:v>
                </c:pt>
                <c:pt idx="127">
                  <c:v>2564.5</c:v>
                </c:pt>
                <c:pt idx="128">
                  <c:v>2632.5</c:v>
                </c:pt>
                <c:pt idx="129">
                  <c:v>2633</c:v>
                </c:pt>
                <c:pt idx="130">
                  <c:v>2660.5</c:v>
                </c:pt>
                <c:pt idx="131">
                  <c:v>2662.5</c:v>
                </c:pt>
                <c:pt idx="132">
                  <c:v>2663</c:v>
                </c:pt>
                <c:pt idx="133">
                  <c:v>2726</c:v>
                </c:pt>
                <c:pt idx="134">
                  <c:v>2741.5</c:v>
                </c:pt>
                <c:pt idx="135">
                  <c:v>2745</c:v>
                </c:pt>
                <c:pt idx="136">
                  <c:v>2748.5</c:v>
                </c:pt>
                <c:pt idx="137">
                  <c:v>2782</c:v>
                </c:pt>
                <c:pt idx="138">
                  <c:v>2782</c:v>
                </c:pt>
                <c:pt idx="139">
                  <c:v>2782</c:v>
                </c:pt>
                <c:pt idx="140">
                  <c:v>2782</c:v>
                </c:pt>
                <c:pt idx="141">
                  <c:v>2782</c:v>
                </c:pt>
                <c:pt idx="142">
                  <c:v>2782</c:v>
                </c:pt>
                <c:pt idx="143">
                  <c:v>2788.5</c:v>
                </c:pt>
                <c:pt idx="144">
                  <c:v>2789</c:v>
                </c:pt>
                <c:pt idx="145">
                  <c:v>2790.5</c:v>
                </c:pt>
                <c:pt idx="146">
                  <c:v>2812</c:v>
                </c:pt>
                <c:pt idx="147">
                  <c:v>2826</c:v>
                </c:pt>
                <c:pt idx="148">
                  <c:v>2855.5</c:v>
                </c:pt>
                <c:pt idx="149">
                  <c:v>2855.5</c:v>
                </c:pt>
                <c:pt idx="150">
                  <c:v>2855.5</c:v>
                </c:pt>
                <c:pt idx="151">
                  <c:v>2855.5</c:v>
                </c:pt>
                <c:pt idx="152">
                  <c:v>2856</c:v>
                </c:pt>
                <c:pt idx="153">
                  <c:v>2856</c:v>
                </c:pt>
                <c:pt idx="154">
                  <c:v>2856</c:v>
                </c:pt>
                <c:pt idx="155">
                  <c:v>2856</c:v>
                </c:pt>
                <c:pt idx="156">
                  <c:v>2857.5</c:v>
                </c:pt>
                <c:pt idx="157">
                  <c:v>2871.5</c:v>
                </c:pt>
                <c:pt idx="158">
                  <c:v>2873.5</c:v>
                </c:pt>
                <c:pt idx="159">
                  <c:v>2910</c:v>
                </c:pt>
                <c:pt idx="160">
                  <c:v>2977</c:v>
                </c:pt>
                <c:pt idx="161">
                  <c:v>2978.5</c:v>
                </c:pt>
                <c:pt idx="162">
                  <c:v>2979</c:v>
                </c:pt>
                <c:pt idx="163">
                  <c:v>3006.5</c:v>
                </c:pt>
                <c:pt idx="164">
                  <c:v>3006.5</c:v>
                </c:pt>
                <c:pt idx="165">
                  <c:v>3019</c:v>
                </c:pt>
                <c:pt idx="166">
                  <c:v>3098</c:v>
                </c:pt>
                <c:pt idx="167">
                  <c:v>3117.5</c:v>
                </c:pt>
                <c:pt idx="168">
                  <c:v>3117.5</c:v>
                </c:pt>
                <c:pt idx="169">
                  <c:v>3117.5</c:v>
                </c:pt>
                <c:pt idx="170">
                  <c:v>3332</c:v>
                </c:pt>
                <c:pt idx="171">
                  <c:v>3492</c:v>
                </c:pt>
                <c:pt idx="172">
                  <c:v>3544.5</c:v>
                </c:pt>
                <c:pt idx="173">
                  <c:v>3849</c:v>
                </c:pt>
                <c:pt idx="174">
                  <c:v>3927.5</c:v>
                </c:pt>
                <c:pt idx="175">
                  <c:v>3951</c:v>
                </c:pt>
                <c:pt idx="176">
                  <c:v>3971.5</c:v>
                </c:pt>
                <c:pt idx="177">
                  <c:v>4043.5</c:v>
                </c:pt>
                <c:pt idx="178">
                  <c:v>4135</c:v>
                </c:pt>
                <c:pt idx="179">
                  <c:v>4174</c:v>
                </c:pt>
                <c:pt idx="180">
                  <c:v>4274</c:v>
                </c:pt>
                <c:pt idx="181">
                  <c:v>4282.5</c:v>
                </c:pt>
                <c:pt idx="182">
                  <c:v>4482.5</c:v>
                </c:pt>
                <c:pt idx="183">
                  <c:v>4488</c:v>
                </c:pt>
                <c:pt idx="184">
                  <c:v>4543</c:v>
                </c:pt>
                <c:pt idx="185">
                  <c:v>4560.5</c:v>
                </c:pt>
                <c:pt idx="186">
                  <c:v>4560.5</c:v>
                </c:pt>
                <c:pt idx="187">
                  <c:v>4565</c:v>
                </c:pt>
                <c:pt idx="188">
                  <c:v>4573.5</c:v>
                </c:pt>
                <c:pt idx="189">
                  <c:v>4673.5</c:v>
                </c:pt>
                <c:pt idx="190">
                  <c:v>4697.5</c:v>
                </c:pt>
                <c:pt idx="191">
                  <c:v>4708</c:v>
                </c:pt>
                <c:pt idx="192">
                  <c:v>4708</c:v>
                </c:pt>
                <c:pt idx="193">
                  <c:v>4708</c:v>
                </c:pt>
                <c:pt idx="194">
                  <c:v>4811.5</c:v>
                </c:pt>
                <c:pt idx="195">
                  <c:v>4934.5</c:v>
                </c:pt>
                <c:pt idx="196">
                  <c:v>4976.5</c:v>
                </c:pt>
                <c:pt idx="197">
                  <c:v>4982</c:v>
                </c:pt>
                <c:pt idx="198">
                  <c:v>4996</c:v>
                </c:pt>
                <c:pt idx="199">
                  <c:v>5034</c:v>
                </c:pt>
                <c:pt idx="200">
                  <c:v>5116</c:v>
                </c:pt>
                <c:pt idx="201">
                  <c:v>4449.5</c:v>
                </c:pt>
                <c:pt idx="202">
                  <c:v>4457</c:v>
                </c:pt>
                <c:pt idx="203">
                  <c:v>5203.5</c:v>
                </c:pt>
                <c:pt idx="204">
                  <c:v>5558.5</c:v>
                </c:pt>
                <c:pt idx="205">
                  <c:v>5644.5</c:v>
                </c:pt>
                <c:pt idx="206">
                  <c:v>5771</c:v>
                </c:pt>
              </c:numCache>
            </c:numRef>
          </c:xVal>
          <c:yVal>
            <c:numRef>
              <c:f>'Active 1'!$I$21:$I$977</c:f>
              <c:numCache>
                <c:formatCode>General</c:formatCode>
                <c:ptCount val="957"/>
                <c:pt idx="19">
                  <c:v>-0.21627250000528875</c:v>
                </c:pt>
                <c:pt idx="21">
                  <c:v>7.9627599992818432E-2</c:v>
                </c:pt>
                <c:pt idx="30">
                  <c:v>-4.8672000048100017E-3</c:v>
                </c:pt>
                <c:pt idx="31">
                  <c:v>2.8132799994637026E-2</c:v>
                </c:pt>
                <c:pt idx="33">
                  <c:v>6.213279999428778E-2</c:v>
                </c:pt>
                <c:pt idx="34">
                  <c:v>8.4132799995131791E-2</c:v>
                </c:pt>
                <c:pt idx="36">
                  <c:v>-5.7372000002942514E-2</c:v>
                </c:pt>
                <c:pt idx="37">
                  <c:v>-3.4372000005532755E-2</c:v>
                </c:pt>
                <c:pt idx="39">
                  <c:v>3.0627999996795552E-2</c:v>
                </c:pt>
                <c:pt idx="86">
                  <c:v>-1.5219000000797678E-2</c:v>
                </c:pt>
                <c:pt idx="92">
                  <c:v>-9.8993999999947846E-3</c:v>
                </c:pt>
                <c:pt idx="93">
                  <c:v>-0.2141983000037726</c:v>
                </c:pt>
                <c:pt idx="103">
                  <c:v>-8.6074000064400025E-3</c:v>
                </c:pt>
                <c:pt idx="104">
                  <c:v>-6.6074000060325488E-3</c:v>
                </c:pt>
                <c:pt idx="156">
                  <c:v>-0.2088755000004312</c:v>
                </c:pt>
                <c:pt idx="159">
                  <c:v>-5.473999997775536E-3</c:v>
                </c:pt>
                <c:pt idx="165">
                  <c:v>-1.9356600001628976E-2</c:v>
                </c:pt>
                <c:pt idx="166">
                  <c:v>-2.3097199999028817E-2</c:v>
                </c:pt>
                <c:pt idx="170">
                  <c:v>-3.5404800008109305E-2</c:v>
                </c:pt>
                <c:pt idx="171">
                  <c:v>-1.8828800006303936E-2</c:v>
                </c:pt>
                <c:pt idx="200">
                  <c:v>-3.5382399997615721E-2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1CC-40EB-969B-0E4AD7702EF3}"/>
            </c:ext>
          </c:extLst>
        </c:ser>
        <c:ser>
          <c:idx val="3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plus>
            <c:minus>
              <c:numRef>
                <c:f>'Active 1'!$D$21:$D$44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1'!$F$21:$F$977</c:f>
              <c:numCache>
                <c:formatCode>General</c:formatCode>
                <c:ptCount val="957"/>
                <c:pt idx="0">
                  <c:v>-7311</c:v>
                </c:pt>
                <c:pt idx="1">
                  <c:v>-7121.5</c:v>
                </c:pt>
                <c:pt idx="2">
                  <c:v>-7006</c:v>
                </c:pt>
                <c:pt idx="3">
                  <c:v>-6950</c:v>
                </c:pt>
                <c:pt idx="4">
                  <c:v>-6949.5</c:v>
                </c:pt>
                <c:pt idx="5">
                  <c:v>-6921.5</c:v>
                </c:pt>
                <c:pt idx="6">
                  <c:v>-6898</c:v>
                </c:pt>
                <c:pt idx="7">
                  <c:v>-6828.5</c:v>
                </c:pt>
                <c:pt idx="8">
                  <c:v>-6687.5</c:v>
                </c:pt>
                <c:pt idx="9">
                  <c:v>-6389</c:v>
                </c:pt>
                <c:pt idx="10">
                  <c:v>-6346</c:v>
                </c:pt>
                <c:pt idx="11">
                  <c:v>-6299</c:v>
                </c:pt>
                <c:pt idx="12">
                  <c:v>-6253</c:v>
                </c:pt>
                <c:pt idx="13">
                  <c:v>-5823</c:v>
                </c:pt>
                <c:pt idx="14">
                  <c:v>-5822.5</c:v>
                </c:pt>
                <c:pt idx="15">
                  <c:v>-5626</c:v>
                </c:pt>
                <c:pt idx="16">
                  <c:v>-5429</c:v>
                </c:pt>
                <c:pt idx="17">
                  <c:v>-5195</c:v>
                </c:pt>
                <c:pt idx="18">
                  <c:v>-5037.5</c:v>
                </c:pt>
                <c:pt idx="19">
                  <c:v>-5037.5</c:v>
                </c:pt>
                <c:pt idx="20">
                  <c:v>-5002</c:v>
                </c:pt>
                <c:pt idx="21">
                  <c:v>-4534</c:v>
                </c:pt>
                <c:pt idx="22">
                  <c:v>-4534</c:v>
                </c:pt>
                <c:pt idx="23">
                  <c:v>-4434</c:v>
                </c:pt>
                <c:pt idx="24">
                  <c:v>-4140</c:v>
                </c:pt>
                <c:pt idx="25">
                  <c:v>-4070.5</c:v>
                </c:pt>
                <c:pt idx="26">
                  <c:v>-4051.5</c:v>
                </c:pt>
                <c:pt idx="27">
                  <c:v>-4017</c:v>
                </c:pt>
                <c:pt idx="28">
                  <c:v>-3921</c:v>
                </c:pt>
                <c:pt idx="29">
                  <c:v>-3920.5</c:v>
                </c:pt>
                <c:pt idx="30">
                  <c:v>-3852</c:v>
                </c:pt>
                <c:pt idx="31">
                  <c:v>-3852</c:v>
                </c:pt>
                <c:pt idx="32">
                  <c:v>-3852</c:v>
                </c:pt>
                <c:pt idx="33">
                  <c:v>-3852</c:v>
                </c:pt>
                <c:pt idx="34">
                  <c:v>-3852</c:v>
                </c:pt>
                <c:pt idx="35">
                  <c:v>-3794</c:v>
                </c:pt>
                <c:pt idx="36">
                  <c:v>-3520</c:v>
                </c:pt>
                <c:pt idx="37">
                  <c:v>-3520</c:v>
                </c:pt>
                <c:pt idx="38">
                  <c:v>-3520</c:v>
                </c:pt>
                <c:pt idx="39">
                  <c:v>-3520</c:v>
                </c:pt>
                <c:pt idx="40">
                  <c:v>-3209</c:v>
                </c:pt>
                <c:pt idx="41">
                  <c:v>-3206</c:v>
                </c:pt>
                <c:pt idx="42">
                  <c:v>-2863</c:v>
                </c:pt>
                <c:pt idx="43">
                  <c:v>-2311</c:v>
                </c:pt>
                <c:pt idx="44">
                  <c:v>-2118</c:v>
                </c:pt>
                <c:pt idx="45">
                  <c:v>-1047</c:v>
                </c:pt>
                <c:pt idx="46">
                  <c:v>-100.5</c:v>
                </c:pt>
                <c:pt idx="47">
                  <c:v>-91.5</c:v>
                </c:pt>
                <c:pt idx="48">
                  <c:v>-81.5</c:v>
                </c:pt>
                <c:pt idx="49">
                  <c:v>-21</c:v>
                </c:pt>
                <c:pt idx="50">
                  <c:v>0</c:v>
                </c:pt>
                <c:pt idx="51">
                  <c:v>0</c:v>
                </c:pt>
                <c:pt idx="52">
                  <c:v>19</c:v>
                </c:pt>
                <c:pt idx="53">
                  <c:v>123</c:v>
                </c:pt>
                <c:pt idx="54">
                  <c:v>123</c:v>
                </c:pt>
                <c:pt idx="55">
                  <c:v>206</c:v>
                </c:pt>
                <c:pt idx="56">
                  <c:v>219.5</c:v>
                </c:pt>
                <c:pt idx="57">
                  <c:v>220</c:v>
                </c:pt>
                <c:pt idx="58">
                  <c:v>228.5</c:v>
                </c:pt>
                <c:pt idx="59">
                  <c:v>229</c:v>
                </c:pt>
                <c:pt idx="60">
                  <c:v>230.5</c:v>
                </c:pt>
                <c:pt idx="61">
                  <c:v>234</c:v>
                </c:pt>
                <c:pt idx="62">
                  <c:v>234</c:v>
                </c:pt>
                <c:pt idx="63">
                  <c:v>391.5</c:v>
                </c:pt>
                <c:pt idx="64">
                  <c:v>391.5</c:v>
                </c:pt>
                <c:pt idx="65">
                  <c:v>391.5</c:v>
                </c:pt>
                <c:pt idx="66">
                  <c:v>400.5</c:v>
                </c:pt>
                <c:pt idx="67">
                  <c:v>400.5</c:v>
                </c:pt>
                <c:pt idx="68">
                  <c:v>401</c:v>
                </c:pt>
                <c:pt idx="69">
                  <c:v>401</c:v>
                </c:pt>
                <c:pt idx="70">
                  <c:v>401</c:v>
                </c:pt>
                <c:pt idx="71">
                  <c:v>629</c:v>
                </c:pt>
                <c:pt idx="72">
                  <c:v>629</c:v>
                </c:pt>
                <c:pt idx="73">
                  <c:v>631</c:v>
                </c:pt>
                <c:pt idx="74">
                  <c:v>631</c:v>
                </c:pt>
                <c:pt idx="75">
                  <c:v>632</c:v>
                </c:pt>
                <c:pt idx="76">
                  <c:v>657.5</c:v>
                </c:pt>
                <c:pt idx="77">
                  <c:v>657.5</c:v>
                </c:pt>
                <c:pt idx="78">
                  <c:v>1379.5</c:v>
                </c:pt>
                <c:pt idx="79">
                  <c:v>1380</c:v>
                </c:pt>
                <c:pt idx="80">
                  <c:v>1380</c:v>
                </c:pt>
                <c:pt idx="81">
                  <c:v>1380.5</c:v>
                </c:pt>
                <c:pt idx="82">
                  <c:v>1398.5</c:v>
                </c:pt>
                <c:pt idx="83">
                  <c:v>1805</c:v>
                </c:pt>
                <c:pt idx="84">
                  <c:v>1805</c:v>
                </c:pt>
                <c:pt idx="85">
                  <c:v>1805</c:v>
                </c:pt>
                <c:pt idx="86">
                  <c:v>1835</c:v>
                </c:pt>
                <c:pt idx="87">
                  <c:v>1835</c:v>
                </c:pt>
                <c:pt idx="88">
                  <c:v>1914</c:v>
                </c:pt>
                <c:pt idx="89">
                  <c:v>1914</c:v>
                </c:pt>
                <c:pt idx="90">
                  <c:v>2021</c:v>
                </c:pt>
                <c:pt idx="91">
                  <c:v>2021</c:v>
                </c:pt>
                <c:pt idx="92">
                  <c:v>2021</c:v>
                </c:pt>
                <c:pt idx="93">
                  <c:v>2059.5</c:v>
                </c:pt>
                <c:pt idx="94">
                  <c:v>2059.5</c:v>
                </c:pt>
                <c:pt idx="95">
                  <c:v>2110</c:v>
                </c:pt>
                <c:pt idx="96">
                  <c:v>2116.5</c:v>
                </c:pt>
                <c:pt idx="97">
                  <c:v>2133.5</c:v>
                </c:pt>
                <c:pt idx="98">
                  <c:v>2133.5</c:v>
                </c:pt>
                <c:pt idx="99">
                  <c:v>2133.5</c:v>
                </c:pt>
                <c:pt idx="100">
                  <c:v>2133.5</c:v>
                </c:pt>
                <c:pt idx="101">
                  <c:v>2142</c:v>
                </c:pt>
                <c:pt idx="102">
                  <c:v>2142</c:v>
                </c:pt>
                <c:pt idx="103">
                  <c:v>2241</c:v>
                </c:pt>
                <c:pt idx="104">
                  <c:v>2241</c:v>
                </c:pt>
                <c:pt idx="105">
                  <c:v>2241</c:v>
                </c:pt>
                <c:pt idx="106">
                  <c:v>2242.5</c:v>
                </c:pt>
                <c:pt idx="107">
                  <c:v>2242.5</c:v>
                </c:pt>
                <c:pt idx="108">
                  <c:v>2267</c:v>
                </c:pt>
                <c:pt idx="109">
                  <c:v>2267</c:v>
                </c:pt>
                <c:pt idx="110">
                  <c:v>2328</c:v>
                </c:pt>
                <c:pt idx="111">
                  <c:v>2328</c:v>
                </c:pt>
                <c:pt idx="112">
                  <c:v>2328.5</c:v>
                </c:pt>
                <c:pt idx="113">
                  <c:v>2361.5</c:v>
                </c:pt>
                <c:pt idx="114">
                  <c:v>2362</c:v>
                </c:pt>
                <c:pt idx="115">
                  <c:v>2412.5</c:v>
                </c:pt>
                <c:pt idx="116">
                  <c:v>2428.5</c:v>
                </c:pt>
                <c:pt idx="117">
                  <c:v>2429</c:v>
                </c:pt>
                <c:pt idx="118">
                  <c:v>2447.5</c:v>
                </c:pt>
                <c:pt idx="119">
                  <c:v>2458.5</c:v>
                </c:pt>
                <c:pt idx="120">
                  <c:v>2458.5</c:v>
                </c:pt>
                <c:pt idx="121">
                  <c:v>2458.5</c:v>
                </c:pt>
                <c:pt idx="122">
                  <c:v>2458.5</c:v>
                </c:pt>
                <c:pt idx="123">
                  <c:v>2525.5</c:v>
                </c:pt>
                <c:pt idx="124">
                  <c:v>2529</c:v>
                </c:pt>
                <c:pt idx="125">
                  <c:v>2558.5</c:v>
                </c:pt>
                <c:pt idx="126">
                  <c:v>2563</c:v>
                </c:pt>
                <c:pt idx="127">
                  <c:v>2564.5</c:v>
                </c:pt>
                <c:pt idx="128">
                  <c:v>2632.5</c:v>
                </c:pt>
                <c:pt idx="129">
                  <c:v>2633</c:v>
                </c:pt>
                <c:pt idx="130">
                  <c:v>2660.5</c:v>
                </c:pt>
                <c:pt idx="131">
                  <c:v>2662.5</c:v>
                </c:pt>
                <c:pt idx="132">
                  <c:v>2663</c:v>
                </c:pt>
                <c:pt idx="133">
                  <c:v>2726</c:v>
                </c:pt>
                <c:pt idx="134">
                  <c:v>2741.5</c:v>
                </c:pt>
                <c:pt idx="135">
                  <c:v>2745</c:v>
                </c:pt>
                <c:pt idx="136">
                  <c:v>2748.5</c:v>
                </c:pt>
                <c:pt idx="137">
                  <c:v>2782</c:v>
                </c:pt>
                <c:pt idx="138">
                  <c:v>2782</c:v>
                </c:pt>
                <c:pt idx="139">
                  <c:v>2782</c:v>
                </c:pt>
                <c:pt idx="140">
                  <c:v>2782</c:v>
                </c:pt>
                <c:pt idx="141">
                  <c:v>2782</c:v>
                </c:pt>
                <c:pt idx="142">
                  <c:v>2782</c:v>
                </c:pt>
                <c:pt idx="143">
                  <c:v>2788.5</c:v>
                </c:pt>
                <c:pt idx="144">
                  <c:v>2789</c:v>
                </c:pt>
                <c:pt idx="145">
                  <c:v>2790.5</c:v>
                </c:pt>
                <c:pt idx="146">
                  <c:v>2812</c:v>
                </c:pt>
                <c:pt idx="147">
                  <c:v>2826</c:v>
                </c:pt>
                <c:pt idx="148">
                  <c:v>2855.5</c:v>
                </c:pt>
                <c:pt idx="149">
                  <c:v>2855.5</c:v>
                </c:pt>
                <c:pt idx="150">
                  <c:v>2855.5</c:v>
                </c:pt>
                <c:pt idx="151">
                  <c:v>2855.5</c:v>
                </c:pt>
                <c:pt idx="152">
                  <c:v>2856</c:v>
                </c:pt>
                <c:pt idx="153">
                  <c:v>2856</c:v>
                </c:pt>
                <c:pt idx="154">
                  <c:v>2856</c:v>
                </c:pt>
                <c:pt idx="155">
                  <c:v>2856</c:v>
                </c:pt>
                <c:pt idx="156">
                  <c:v>2857.5</c:v>
                </c:pt>
                <c:pt idx="157">
                  <c:v>2871.5</c:v>
                </c:pt>
                <c:pt idx="158">
                  <c:v>2873.5</c:v>
                </c:pt>
                <c:pt idx="159">
                  <c:v>2910</c:v>
                </c:pt>
                <c:pt idx="160">
                  <c:v>2977</c:v>
                </c:pt>
                <c:pt idx="161">
                  <c:v>2978.5</c:v>
                </c:pt>
                <c:pt idx="162">
                  <c:v>2979</c:v>
                </c:pt>
                <c:pt idx="163">
                  <c:v>3006.5</c:v>
                </c:pt>
                <c:pt idx="164">
                  <c:v>3006.5</c:v>
                </c:pt>
                <c:pt idx="165">
                  <c:v>3019</c:v>
                </c:pt>
                <c:pt idx="166">
                  <c:v>3098</c:v>
                </c:pt>
                <c:pt idx="167">
                  <c:v>3117.5</c:v>
                </c:pt>
                <c:pt idx="168">
                  <c:v>3117.5</c:v>
                </c:pt>
                <c:pt idx="169">
                  <c:v>3117.5</c:v>
                </c:pt>
                <c:pt idx="170">
                  <c:v>3332</c:v>
                </c:pt>
                <c:pt idx="171">
                  <c:v>3492</c:v>
                </c:pt>
                <c:pt idx="172">
                  <c:v>3544.5</c:v>
                </c:pt>
                <c:pt idx="173">
                  <c:v>3849</c:v>
                </c:pt>
                <c:pt idx="174">
                  <c:v>3927.5</c:v>
                </c:pt>
                <c:pt idx="175">
                  <c:v>3951</c:v>
                </c:pt>
                <c:pt idx="176">
                  <c:v>3971.5</c:v>
                </c:pt>
                <c:pt idx="177">
                  <c:v>4043.5</c:v>
                </c:pt>
                <c:pt idx="178">
                  <c:v>4135</c:v>
                </c:pt>
                <c:pt idx="179">
                  <c:v>4174</c:v>
                </c:pt>
                <c:pt idx="180">
                  <c:v>4274</c:v>
                </c:pt>
                <c:pt idx="181">
                  <c:v>4282.5</c:v>
                </c:pt>
                <c:pt idx="182">
                  <c:v>4482.5</c:v>
                </c:pt>
                <c:pt idx="183">
                  <c:v>4488</c:v>
                </c:pt>
                <c:pt idx="184">
                  <c:v>4543</c:v>
                </c:pt>
                <c:pt idx="185">
                  <c:v>4560.5</c:v>
                </c:pt>
                <c:pt idx="186">
                  <c:v>4560.5</c:v>
                </c:pt>
                <c:pt idx="187">
                  <c:v>4565</c:v>
                </c:pt>
                <c:pt idx="188">
                  <c:v>4573.5</c:v>
                </c:pt>
                <c:pt idx="189">
                  <c:v>4673.5</c:v>
                </c:pt>
                <c:pt idx="190">
                  <c:v>4697.5</c:v>
                </c:pt>
                <c:pt idx="191">
                  <c:v>4708</c:v>
                </c:pt>
                <c:pt idx="192">
                  <c:v>4708</c:v>
                </c:pt>
                <c:pt idx="193">
                  <c:v>4708</c:v>
                </c:pt>
                <c:pt idx="194">
                  <c:v>4811.5</c:v>
                </c:pt>
                <c:pt idx="195">
                  <c:v>4934.5</c:v>
                </c:pt>
                <c:pt idx="196">
                  <c:v>4976.5</c:v>
                </c:pt>
                <c:pt idx="197">
                  <c:v>4982</c:v>
                </c:pt>
                <c:pt idx="198">
                  <c:v>4996</c:v>
                </c:pt>
                <c:pt idx="199">
                  <c:v>5034</c:v>
                </c:pt>
                <c:pt idx="200">
                  <c:v>5116</c:v>
                </c:pt>
                <c:pt idx="201">
                  <c:v>4449.5</c:v>
                </c:pt>
                <c:pt idx="202">
                  <c:v>4457</c:v>
                </c:pt>
                <c:pt idx="203">
                  <c:v>5203.5</c:v>
                </c:pt>
                <c:pt idx="204">
                  <c:v>5558.5</c:v>
                </c:pt>
                <c:pt idx="205">
                  <c:v>5644.5</c:v>
                </c:pt>
                <c:pt idx="206">
                  <c:v>5771</c:v>
                </c:pt>
              </c:numCache>
            </c:numRef>
          </c:xVal>
          <c:yVal>
            <c:numRef>
              <c:f>'Active 1'!$J$21:$J$977</c:f>
              <c:numCache>
                <c:formatCode>General</c:formatCode>
                <c:ptCount val="957"/>
                <c:pt idx="0">
                  <c:v>-3.7946000047668349E-3</c:v>
                </c:pt>
                <c:pt idx="1">
                  <c:v>-0.20787490000293474</c:v>
                </c:pt>
                <c:pt idx="3">
                  <c:v>4.6529999994163518E-2</c:v>
                </c:pt>
                <c:pt idx="4">
                  <c:v>-0.22395570000298903</c:v>
                </c:pt>
                <c:pt idx="5">
                  <c:v>-0.27315490000546561</c:v>
                </c:pt>
                <c:pt idx="6">
                  <c:v>-5.398280000736122E-2</c:v>
                </c:pt>
                <c:pt idx="7">
                  <c:v>-0.38049510000564624</c:v>
                </c:pt>
                <c:pt idx="8">
                  <c:v>-0.25346250000438886</c:v>
                </c:pt>
                <c:pt idx="10">
                  <c:v>1.58043999945221E-2</c:v>
                </c:pt>
                <c:pt idx="11">
                  <c:v>1.214859999527107E-2</c:v>
                </c:pt>
                <c:pt idx="12">
                  <c:v>-8.5535800004436169E-2</c:v>
                </c:pt>
                <c:pt idx="13">
                  <c:v>5.3762199997436255E-2</c:v>
                </c:pt>
                <c:pt idx="14">
                  <c:v>-0.22372350000659935</c:v>
                </c:pt>
                <c:pt idx="15">
                  <c:v>-0.16260360000524088</c:v>
                </c:pt>
                <c:pt idx="16">
                  <c:v>7.0305999943229835E-3</c:v>
                </c:pt>
                <c:pt idx="17">
                  <c:v>-2.2770000032323878E-3</c:v>
                </c:pt>
                <c:pt idx="18">
                  <c:v>-0.27627250000296044</c:v>
                </c:pt>
                <c:pt idx="20">
                  <c:v>-4.8757200005638879E-2</c:v>
                </c:pt>
                <c:pt idx="22">
                  <c:v>0.10662759999468108</c:v>
                </c:pt>
                <c:pt idx="23">
                  <c:v>-1.4512400004605297E-2</c:v>
                </c:pt>
                <c:pt idx="24">
                  <c:v>1.3895999996748287E-2</c:v>
                </c:pt>
                <c:pt idx="25">
                  <c:v>-0.2946163000051456</c:v>
                </c:pt>
                <c:pt idx="26">
                  <c:v>-0.16307290000622743</c:v>
                </c:pt>
                <c:pt idx="27">
                  <c:v>7.741379999788478E-2</c:v>
                </c:pt>
                <c:pt idx="28">
                  <c:v>-5.7840600005874876E-2</c:v>
                </c:pt>
                <c:pt idx="32">
                  <c:v>4.2132799997489201E-2</c:v>
                </c:pt>
                <c:pt idx="35">
                  <c:v>0.14579159999630065</c:v>
                </c:pt>
                <c:pt idx="38">
                  <c:v>-2.0372000006318558E-2</c:v>
                </c:pt>
                <c:pt idx="40">
                  <c:v>4.5225999965623487E-3</c:v>
                </c:pt>
                <c:pt idx="41">
                  <c:v>-3.9160000233096071E-4</c:v>
                </c:pt>
                <c:pt idx="42">
                  <c:v>0.22741819999282598</c:v>
                </c:pt>
                <c:pt idx="43">
                  <c:v>7.2053999938361812E-3</c:v>
                </c:pt>
                <c:pt idx="44">
                  <c:v>-1.4274800007115118E-2</c:v>
                </c:pt>
                <c:pt idx="45">
                  <c:v>2.3355799996352289E-2</c:v>
                </c:pt>
                <c:pt idx="46">
                  <c:v>-0.21087430000625318</c:v>
                </c:pt>
                <c:pt idx="47">
                  <c:v>-0.21061690000351518</c:v>
                </c:pt>
                <c:pt idx="48">
                  <c:v>-0.20813089999865042</c:v>
                </c:pt>
                <c:pt idx="49">
                  <c:v>-2.9005999967921525E-3</c:v>
                </c:pt>
                <c:pt idx="50">
                  <c:v>0</c:v>
                </c:pt>
                <c:pt idx="52">
                  <c:v>-2.5566000040271319E-3</c:v>
                </c:pt>
                <c:pt idx="53">
                  <c:v>-1.6822000034153461E-3</c:v>
                </c:pt>
                <c:pt idx="54">
                  <c:v>-1.8220000492874533E-4</c:v>
                </c:pt>
                <c:pt idx="55">
                  <c:v>3.1915999934426509E-3</c:v>
                </c:pt>
                <c:pt idx="56">
                  <c:v>-0.21892230000958079</c:v>
                </c:pt>
                <c:pt idx="57">
                  <c:v>-4.0800000715535134E-4</c:v>
                </c:pt>
                <c:pt idx="58">
                  <c:v>-0.21466490000602789</c:v>
                </c:pt>
                <c:pt idx="59">
                  <c:v>-4.1506000052322634E-3</c:v>
                </c:pt>
                <c:pt idx="60">
                  <c:v>-0.21460770000703633</c:v>
                </c:pt>
                <c:pt idx="61">
                  <c:v>-1.6076000028988346E-3</c:v>
                </c:pt>
                <c:pt idx="62">
                  <c:v>-4.0760000410955399E-4</c:v>
                </c:pt>
                <c:pt idx="63">
                  <c:v>-0.21170310000161408</c:v>
                </c:pt>
                <c:pt idx="64">
                  <c:v>-0.21120309999969322</c:v>
                </c:pt>
                <c:pt idx="65">
                  <c:v>-0.21080310000252211</c:v>
                </c:pt>
                <c:pt idx="66">
                  <c:v>-0.2112457000039285</c:v>
                </c:pt>
                <c:pt idx="67">
                  <c:v>-0.2112457000039285</c:v>
                </c:pt>
                <c:pt idx="68">
                  <c:v>-2.314000012120232E-4</c:v>
                </c:pt>
                <c:pt idx="69">
                  <c:v>1.686000032350421E-4</c:v>
                </c:pt>
                <c:pt idx="70">
                  <c:v>5.6860000040614977E-4</c:v>
                </c:pt>
                <c:pt idx="78">
                  <c:v>-0.21254629999748431</c:v>
                </c:pt>
                <c:pt idx="79">
                  <c:v>-1.2732000010146294E-2</c:v>
                </c:pt>
                <c:pt idx="80">
                  <c:v>-8.5320000071078539E-3</c:v>
                </c:pt>
                <c:pt idx="81">
                  <c:v>-0.21711770000547403</c:v>
                </c:pt>
                <c:pt idx="82">
                  <c:v>-0.21320289999857778</c:v>
                </c:pt>
                <c:pt idx="83">
                  <c:v>-8.5770000077900477E-3</c:v>
                </c:pt>
                <c:pt idx="84">
                  <c:v>-8.5770000077900477E-3</c:v>
                </c:pt>
                <c:pt idx="85">
                  <c:v>-8.2770000080927275E-3</c:v>
                </c:pt>
                <c:pt idx="87">
                  <c:v>-1.5219000000797678E-2</c:v>
                </c:pt>
                <c:pt idx="89">
                  <c:v>-1.1959600000409409E-2</c:v>
                </c:pt>
                <c:pt idx="90">
                  <c:v>-1.2699400002020411E-2</c:v>
                </c:pt>
                <c:pt idx="91">
                  <c:v>-1.1299400001007598E-2</c:v>
                </c:pt>
                <c:pt idx="94">
                  <c:v>-0.2141983000037726</c:v>
                </c:pt>
                <c:pt idx="95">
                  <c:v>-1.5054000003146939E-2</c:v>
                </c:pt>
                <c:pt idx="96">
                  <c:v>-0.21266810000815894</c:v>
                </c:pt>
                <c:pt idx="97">
                  <c:v>-0.21588190000329632</c:v>
                </c:pt>
                <c:pt idx="98">
                  <c:v>-0.21588190000329632</c:v>
                </c:pt>
                <c:pt idx="99">
                  <c:v>-0.21488190000673058</c:v>
                </c:pt>
                <c:pt idx="100">
                  <c:v>-0.21488190000673058</c:v>
                </c:pt>
                <c:pt idx="101">
                  <c:v>-1.3438800000585616E-2</c:v>
                </c:pt>
                <c:pt idx="102">
                  <c:v>-1.3438800000585616E-2</c:v>
                </c:pt>
                <c:pt idx="105">
                  <c:v>-6.6074000060325488E-3</c:v>
                </c:pt>
                <c:pt idx="106">
                  <c:v>-0.21426449999853503</c:v>
                </c:pt>
                <c:pt idx="107">
                  <c:v>-0.21426449999853503</c:v>
                </c:pt>
                <c:pt idx="108">
                  <c:v>-1.4063800001167692E-2</c:v>
                </c:pt>
                <c:pt idx="109">
                  <c:v>-1.4063800001167692E-2</c:v>
                </c:pt>
                <c:pt idx="110">
                  <c:v>-1.4429200004087761E-2</c:v>
                </c:pt>
                <c:pt idx="111">
                  <c:v>-1.4419200000702403E-2</c:v>
                </c:pt>
                <c:pt idx="112">
                  <c:v>-0.21330490000400459</c:v>
                </c:pt>
                <c:pt idx="113">
                  <c:v>-0.21346110000740737</c:v>
                </c:pt>
                <c:pt idx="114">
                  <c:v>-1.8046800003503449E-2</c:v>
                </c:pt>
                <c:pt idx="115">
                  <c:v>-0.2141025000018999</c:v>
                </c:pt>
                <c:pt idx="116">
                  <c:v>-0.21834490000765072</c:v>
                </c:pt>
                <c:pt idx="117">
                  <c:v>-1.8530600005760789E-2</c:v>
                </c:pt>
                <c:pt idx="118">
                  <c:v>-0.21430150000378489</c:v>
                </c:pt>
                <c:pt idx="119">
                  <c:v>-0.21508690000337083</c:v>
                </c:pt>
                <c:pt idx="120">
                  <c:v>-0.21508690000337083</c:v>
                </c:pt>
                <c:pt idx="121">
                  <c:v>-0.21478690000367351</c:v>
                </c:pt>
                <c:pt idx="122">
                  <c:v>-0.21478690000367351</c:v>
                </c:pt>
                <c:pt idx="123">
                  <c:v>-0.20997070000157692</c:v>
                </c:pt>
                <c:pt idx="124">
                  <c:v>-1.627060000464553E-2</c:v>
                </c:pt>
                <c:pt idx="125">
                  <c:v>-0.21292690000700532</c:v>
                </c:pt>
                <c:pt idx="126">
                  <c:v>-1.9398199998249765E-2</c:v>
                </c:pt>
                <c:pt idx="127">
                  <c:v>-0.21305530000245199</c:v>
                </c:pt>
                <c:pt idx="128">
                  <c:v>-0.21421050000208197</c:v>
                </c:pt>
                <c:pt idx="129">
                  <c:v>-2.0896200003335252E-2</c:v>
                </c:pt>
                <c:pt idx="130">
                  <c:v>-0.21560970000427915</c:v>
                </c:pt>
                <c:pt idx="131">
                  <c:v>-0.21505249999609077</c:v>
                </c:pt>
                <c:pt idx="132">
                  <c:v>-2.1038200000475626E-2</c:v>
                </c:pt>
                <c:pt idx="133">
                  <c:v>-1.8236400006571785E-2</c:v>
                </c:pt>
                <c:pt idx="134">
                  <c:v>-0.2108931000038865</c:v>
                </c:pt>
                <c:pt idx="135">
                  <c:v>-1.77929999990738E-2</c:v>
                </c:pt>
                <c:pt idx="136">
                  <c:v>-0.21139290000428446</c:v>
                </c:pt>
                <c:pt idx="137">
                  <c:v>-1.8534800001361873E-2</c:v>
                </c:pt>
                <c:pt idx="138">
                  <c:v>-1.8534800001361873E-2</c:v>
                </c:pt>
                <c:pt idx="139">
                  <c:v>-1.803479999944102E-2</c:v>
                </c:pt>
                <c:pt idx="140">
                  <c:v>-1.803479999944102E-2</c:v>
                </c:pt>
                <c:pt idx="141">
                  <c:v>-1.7534800004796125E-2</c:v>
                </c:pt>
                <c:pt idx="142">
                  <c:v>-1.7534800004796125E-2</c:v>
                </c:pt>
                <c:pt idx="143">
                  <c:v>-0.21384889999899315</c:v>
                </c:pt>
                <c:pt idx="144">
                  <c:v>-1.9234599996707402E-2</c:v>
                </c:pt>
                <c:pt idx="145">
                  <c:v>-0.21289170000090962</c:v>
                </c:pt>
                <c:pt idx="146">
                  <c:v>-1.8776800003251992E-2</c:v>
                </c:pt>
                <c:pt idx="147">
                  <c:v>-2.1176400005060714E-2</c:v>
                </c:pt>
                <c:pt idx="148">
                  <c:v>-0.21883269999671029</c:v>
                </c:pt>
                <c:pt idx="149">
                  <c:v>-0.21883269999671029</c:v>
                </c:pt>
                <c:pt idx="150">
                  <c:v>-0.21843269999953918</c:v>
                </c:pt>
                <c:pt idx="151">
                  <c:v>-0.21843269999953918</c:v>
                </c:pt>
                <c:pt idx="152">
                  <c:v>-2.8118400005041622E-2</c:v>
                </c:pt>
                <c:pt idx="153">
                  <c:v>-2.8118400005041622E-2</c:v>
                </c:pt>
                <c:pt idx="154">
                  <c:v>-2.7418400000897236E-2</c:v>
                </c:pt>
                <c:pt idx="155">
                  <c:v>-2.7418400000897236E-2</c:v>
                </c:pt>
                <c:pt idx="157">
                  <c:v>-0.21587510000244947</c:v>
                </c:pt>
                <c:pt idx="158">
                  <c:v>-0.2163178999981028</c:v>
                </c:pt>
                <c:pt idx="160">
                  <c:v>-1.8057800007227343E-2</c:v>
                </c:pt>
                <c:pt idx="161">
                  <c:v>-0.21141490000445629</c:v>
                </c:pt>
                <c:pt idx="162">
                  <c:v>-2.0900600007735193E-2</c:v>
                </c:pt>
                <c:pt idx="163">
                  <c:v>-0.21141409999836469</c:v>
                </c:pt>
                <c:pt idx="164">
                  <c:v>-0.20541409999714233</c:v>
                </c:pt>
                <c:pt idx="167">
                  <c:v>-0.22103950000746408</c:v>
                </c:pt>
                <c:pt idx="168">
                  <c:v>-0.22103950000746408</c:v>
                </c:pt>
                <c:pt idx="169">
                  <c:v>-0.21603950000280747</c:v>
                </c:pt>
                <c:pt idx="190">
                  <c:v>-0.21535150000272552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1CC-40EB-969B-0E4AD7702EF3}"/>
            </c:ext>
          </c:extLst>
        </c:ser>
        <c:ser>
          <c:idx val="4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1'!$D$21:$D$84</c:f>
                <c:numCache>
                  <c:formatCode>General</c:formatCode>
                  <c:ptCount val="6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6.9999999999999999E-4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2.9999999999999997E-4</c:v>
                  </c:pt>
                  <c:pt idx="62">
                    <c:v>2.9999999999999997E-4</c:v>
                  </c:pt>
                </c:numCache>
              </c:numRef>
            </c:plus>
            <c:minus>
              <c:numRef>
                <c:f>'Active 1'!$D$21:$D$84</c:f>
                <c:numCache>
                  <c:formatCode>General</c:formatCode>
                  <c:ptCount val="6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6.9999999999999999E-4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2.9999999999999997E-4</c:v>
                  </c:pt>
                  <c:pt idx="62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1'!$F$21:$F$977</c:f>
              <c:numCache>
                <c:formatCode>General</c:formatCode>
                <c:ptCount val="957"/>
                <c:pt idx="0">
                  <c:v>-7311</c:v>
                </c:pt>
                <c:pt idx="1">
                  <c:v>-7121.5</c:v>
                </c:pt>
                <c:pt idx="2">
                  <c:v>-7006</c:v>
                </c:pt>
                <c:pt idx="3">
                  <c:v>-6950</c:v>
                </c:pt>
                <c:pt idx="4">
                  <c:v>-6949.5</c:v>
                </c:pt>
                <c:pt idx="5">
                  <c:v>-6921.5</c:v>
                </c:pt>
                <c:pt idx="6">
                  <c:v>-6898</c:v>
                </c:pt>
                <c:pt idx="7">
                  <c:v>-6828.5</c:v>
                </c:pt>
                <c:pt idx="8">
                  <c:v>-6687.5</c:v>
                </c:pt>
                <c:pt idx="9">
                  <c:v>-6389</c:v>
                </c:pt>
                <c:pt idx="10">
                  <c:v>-6346</c:v>
                </c:pt>
                <c:pt idx="11">
                  <c:v>-6299</c:v>
                </c:pt>
                <c:pt idx="12">
                  <c:v>-6253</c:v>
                </c:pt>
                <c:pt idx="13">
                  <c:v>-5823</c:v>
                </c:pt>
                <c:pt idx="14">
                  <c:v>-5822.5</c:v>
                </c:pt>
                <c:pt idx="15">
                  <c:v>-5626</c:v>
                </c:pt>
                <c:pt idx="16">
                  <c:v>-5429</c:v>
                </c:pt>
                <c:pt idx="17">
                  <c:v>-5195</c:v>
                </c:pt>
                <c:pt idx="18">
                  <c:v>-5037.5</c:v>
                </c:pt>
                <c:pt idx="19">
                  <c:v>-5037.5</c:v>
                </c:pt>
                <c:pt idx="20">
                  <c:v>-5002</c:v>
                </c:pt>
                <c:pt idx="21">
                  <c:v>-4534</c:v>
                </c:pt>
                <c:pt idx="22">
                  <c:v>-4534</c:v>
                </c:pt>
                <c:pt idx="23">
                  <c:v>-4434</c:v>
                </c:pt>
                <c:pt idx="24">
                  <c:v>-4140</c:v>
                </c:pt>
                <c:pt idx="25">
                  <c:v>-4070.5</c:v>
                </c:pt>
                <c:pt idx="26">
                  <c:v>-4051.5</c:v>
                </c:pt>
                <c:pt idx="27">
                  <c:v>-4017</c:v>
                </c:pt>
                <c:pt idx="28">
                  <c:v>-3921</c:v>
                </c:pt>
                <c:pt idx="29">
                  <c:v>-3920.5</c:v>
                </c:pt>
                <c:pt idx="30">
                  <c:v>-3852</c:v>
                </c:pt>
                <c:pt idx="31">
                  <c:v>-3852</c:v>
                </c:pt>
                <c:pt idx="32">
                  <c:v>-3852</c:v>
                </c:pt>
                <c:pt idx="33">
                  <c:v>-3852</c:v>
                </c:pt>
                <c:pt idx="34">
                  <c:v>-3852</c:v>
                </c:pt>
                <c:pt idx="35">
                  <c:v>-3794</c:v>
                </c:pt>
                <c:pt idx="36">
                  <c:v>-3520</c:v>
                </c:pt>
                <c:pt idx="37">
                  <c:v>-3520</c:v>
                </c:pt>
                <c:pt idx="38">
                  <c:v>-3520</c:v>
                </c:pt>
                <c:pt idx="39">
                  <c:v>-3520</c:v>
                </c:pt>
                <c:pt idx="40">
                  <c:v>-3209</c:v>
                </c:pt>
                <c:pt idx="41">
                  <c:v>-3206</c:v>
                </c:pt>
                <c:pt idx="42">
                  <c:v>-2863</c:v>
                </c:pt>
                <c:pt idx="43">
                  <c:v>-2311</c:v>
                </c:pt>
                <c:pt idx="44">
                  <c:v>-2118</c:v>
                </c:pt>
                <c:pt idx="45">
                  <c:v>-1047</c:v>
                </c:pt>
                <c:pt idx="46">
                  <c:v>-100.5</c:v>
                </c:pt>
                <c:pt idx="47">
                  <c:v>-91.5</c:v>
                </c:pt>
                <c:pt idx="48">
                  <c:v>-81.5</c:v>
                </c:pt>
                <c:pt idx="49">
                  <c:v>-21</c:v>
                </c:pt>
                <c:pt idx="50">
                  <c:v>0</c:v>
                </c:pt>
                <c:pt idx="51">
                  <c:v>0</c:v>
                </c:pt>
                <c:pt idx="52">
                  <c:v>19</c:v>
                </c:pt>
                <c:pt idx="53">
                  <c:v>123</c:v>
                </c:pt>
                <c:pt idx="54">
                  <c:v>123</c:v>
                </c:pt>
                <c:pt idx="55">
                  <c:v>206</c:v>
                </c:pt>
                <c:pt idx="56">
                  <c:v>219.5</c:v>
                </c:pt>
                <c:pt idx="57">
                  <c:v>220</c:v>
                </c:pt>
                <c:pt idx="58">
                  <c:v>228.5</c:v>
                </c:pt>
                <c:pt idx="59">
                  <c:v>229</c:v>
                </c:pt>
                <c:pt idx="60">
                  <c:v>230.5</c:v>
                </c:pt>
                <c:pt idx="61">
                  <c:v>234</c:v>
                </c:pt>
                <c:pt idx="62">
                  <c:v>234</c:v>
                </c:pt>
                <c:pt idx="63">
                  <c:v>391.5</c:v>
                </c:pt>
                <c:pt idx="64">
                  <c:v>391.5</c:v>
                </c:pt>
                <c:pt idx="65">
                  <c:v>391.5</c:v>
                </c:pt>
                <c:pt idx="66">
                  <c:v>400.5</c:v>
                </c:pt>
                <c:pt idx="67">
                  <c:v>400.5</c:v>
                </c:pt>
                <c:pt idx="68">
                  <c:v>401</c:v>
                </c:pt>
                <c:pt idx="69">
                  <c:v>401</c:v>
                </c:pt>
                <c:pt idx="70">
                  <c:v>401</c:v>
                </c:pt>
                <c:pt idx="71">
                  <c:v>629</c:v>
                </c:pt>
                <c:pt idx="72">
                  <c:v>629</c:v>
                </c:pt>
                <c:pt idx="73">
                  <c:v>631</c:v>
                </c:pt>
                <c:pt idx="74">
                  <c:v>631</c:v>
                </c:pt>
                <c:pt idx="75">
                  <c:v>632</c:v>
                </c:pt>
                <c:pt idx="76">
                  <c:v>657.5</c:v>
                </c:pt>
                <c:pt idx="77">
                  <c:v>657.5</c:v>
                </c:pt>
                <c:pt idx="78">
                  <c:v>1379.5</c:v>
                </c:pt>
                <c:pt idx="79">
                  <c:v>1380</c:v>
                </c:pt>
                <c:pt idx="80">
                  <c:v>1380</c:v>
                </c:pt>
                <c:pt idx="81">
                  <c:v>1380.5</c:v>
                </c:pt>
                <c:pt idx="82">
                  <c:v>1398.5</c:v>
                </c:pt>
                <c:pt idx="83">
                  <c:v>1805</c:v>
                </c:pt>
                <c:pt idx="84">
                  <c:v>1805</c:v>
                </c:pt>
                <c:pt idx="85">
                  <c:v>1805</c:v>
                </c:pt>
                <c:pt idx="86">
                  <c:v>1835</c:v>
                </c:pt>
                <c:pt idx="87">
                  <c:v>1835</c:v>
                </c:pt>
                <c:pt idx="88">
                  <c:v>1914</c:v>
                </c:pt>
                <c:pt idx="89">
                  <c:v>1914</c:v>
                </c:pt>
                <c:pt idx="90">
                  <c:v>2021</c:v>
                </c:pt>
                <c:pt idx="91">
                  <c:v>2021</c:v>
                </c:pt>
                <c:pt idx="92">
                  <c:v>2021</c:v>
                </c:pt>
                <c:pt idx="93">
                  <c:v>2059.5</c:v>
                </c:pt>
                <c:pt idx="94">
                  <c:v>2059.5</c:v>
                </c:pt>
                <c:pt idx="95">
                  <c:v>2110</c:v>
                </c:pt>
                <c:pt idx="96">
                  <c:v>2116.5</c:v>
                </c:pt>
                <c:pt idx="97">
                  <c:v>2133.5</c:v>
                </c:pt>
                <c:pt idx="98">
                  <c:v>2133.5</c:v>
                </c:pt>
                <c:pt idx="99">
                  <c:v>2133.5</c:v>
                </c:pt>
                <c:pt idx="100">
                  <c:v>2133.5</c:v>
                </c:pt>
                <c:pt idx="101">
                  <c:v>2142</c:v>
                </c:pt>
                <c:pt idx="102">
                  <c:v>2142</c:v>
                </c:pt>
                <c:pt idx="103">
                  <c:v>2241</c:v>
                </c:pt>
                <c:pt idx="104">
                  <c:v>2241</c:v>
                </c:pt>
                <c:pt idx="105">
                  <c:v>2241</c:v>
                </c:pt>
                <c:pt idx="106">
                  <c:v>2242.5</c:v>
                </c:pt>
                <c:pt idx="107">
                  <c:v>2242.5</c:v>
                </c:pt>
                <c:pt idx="108">
                  <c:v>2267</c:v>
                </c:pt>
                <c:pt idx="109">
                  <c:v>2267</c:v>
                </c:pt>
                <c:pt idx="110">
                  <c:v>2328</c:v>
                </c:pt>
                <c:pt idx="111">
                  <c:v>2328</c:v>
                </c:pt>
                <c:pt idx="112">
                  <c:v>2328.5</c:v>
                </c:pt>
                <c:pt idx="113">
                  <c:v>2361.5</c:v>
                </c:pt>
                <c:pt idx="114">
                  <c:v>2362</c:v>
                </c:pt>
                <c:pt idx="115">
                  <c:v>2412.5</c:v>
                </c:pt>
                <c:pt idx="116">
                  <c:v>2428.5</c:v>
                </c:pt>
                <c:pt idx="117">
                  <c:v>2429</c:v>
                </c:pt>
                <c:pt idx="118">
                  <c:v>2447.5</c:v>
                </c:pt>
                <c:pt idx="119">
                  <c:v>2458.5</c:v>
                </c:pt>
                <c:pt idx="120">
                  <c:v>2458.5</c:v>
                </c:pt>
                <c:pt idx="121">
                  <c:v>2458.5</c:v>
                </c:pt>
                <c:pt idx="122">
                  <c:v>2458.5</c:v>
                </c:pt>
                <c:pt idx="123">
                  <c:v>2525.5</c:v>
                </c:pt>
                <c:pt idx="124">
                  <c:v>2529</c:v>
                </c:pt>
                <c:pt idx="125">
                  <c:v>2558.5</c:v>
                </c:pt>
                <c:pt idx="126">
                  <c:v>2563</c:v>
                </c:pt>
                <c:pt idx="127">
                  <c:v>2564.5</c:v>
                </c:pt>
                <c:pt idx="128">
                  <c:v>2632.5</c:v>
                </c:pt>
                <c:pt idx="129">
                  <c:v>2633</c:v>
                </c:pt>
                <c:pt idx="130">
                  <c:v>2660.5</c:v>
                </c:pt>
                <c:pt idx="131">
                  <c:v>2662.5</c:v>
                </c:pt>
                <c:pt idx="132">
                  <c:v>2663</c:v>
                </c:pt>
                <c:pt idx="133">
                  <c:v>2726</c:v>
                </c:pt>
                <c:pt idx="134">
                  <c:v>2741.5</c:v>
                </c:pt>
                <c:pt idx="135">
                  <c:v>2745</c:v>
                </c:pt>
                <c:pt idx="136">
                  <c:v>2748.5</c:v>
                </c:pt>
                <c:pt idx="137">
                  <c:v>2782</c:v>
                </c:pt>
                <c:pt idx="138">
                  <c:v>2782</c:v>
                </c:pt>
                <c:pt idx="139">
                  <c:v>2782</c:v>
                </c:pt>
                <c:pt idx="140">
                  <c:v>2782</c:v>
                </c:pt>
                <c:pt idx="141">
                  <c:v>2782</c:v>
                </c:pt>
                <c:pt idx="142">
                  <c:v>2782</c:v>
                </c:pt>
                <c:pt idx="143">
                  <c:v>2788.5</c:v>
                </c:pt>
                <c:pt idx="144">
                  <c:v>2789</c:v>
                </c:pt>
                <c:pt idx="145">
                  <c:v>2790.5</c:v>
                </c:pt>
                <c:pt idx="146">
                  <c:v>2812</c:v>
                </c:pt>
                <c:pt idx="147">
                  <c:v>2826</c:v>
                </c:pt>
                <c:pt idx="148">
                  <c:v>2855.5</c:v>
                </c:pt>
                <c:pt idx="149">
                  <c:v>2855.5</c:v>
                </c:pt>
                <c:pt idx="150">
                  <c:v>2855.5</c:v>
                </c:pt>
                <c:pt idx="151">
                  <c:v>2855.5</c:v>
                </c:pt>
                <c:pt idx="152">
                  <c:v>2856</c:v>
                </c:pt>
                <c:pt idx="153">
                  <c:v>2856</c:v>
                </c:pt>
                <c:pt idx="154">
                  <c:v>2856</c:v>
                </c:pt>
                <c:pt idx="155">
                  <c:v>2856</c:v>
                </c:pt>
                <c:pt idx="156">
                  <c:v>2857.5</c:v>
                </c:pt>
                <c:pt idx="157">
                  <c:v>2871.5</c:v>
                </c:pt>
                <c:pt idx="158">
                  <c:v>2873.5</c:v>
                </c:pt>
                <c:pt idx="159">
                  <c:v>2910</c:v>
                </c:pt>
                <c:pt idx="160">
                  <c:v>2977</c:v>
                </c:pt>
                <c:pt idx="161">
                  <c:v>2978.5</c:v>
                </c:pt>
                <c:pt idx="162">
                  <c:v>2979</c:v>
                </c:pt>
                <c:pt idx="163">
                  <c:v>3006.5</c:v>
                </c:pt>
                <c:pt idx="164">
                  <c:v>3006.5</c:v>
                </c:pt>
                <c:pt idx="165">
                  <c:v>3019</c:v>
                </c:pt>
                <c:pt idx="166">
                  <c:v>3098</c:v>
                </c:pt>
                <c:pt idx="167">
                  <c:v>3117.5</c:v>
                </c:pt>
                <c:pt idx="168">
                  <c:v>3117.5</c:v>
                </c:pt>
                <c:pt idx="169">
                  <c:v>3117.5</c:v>
                </c:pt>
                <c:pt idx="170">
                  <c:v>3332</c:v>
                </c:pt>
                <c:pt idx="171">
                  <c:v>3492</c:v>
                </c:pt>
                <c:pt idx="172">
                  <c:v>3544.5</c:v>
                </c:pt>
                <c:pt idx="173">
                  <c:v>3849</c:v>
                </c:pt>
                <c:pt idx="174">
                  <c:v>3927.5</c:v>
                </c:pt>
                <c:pt idx="175">
                  <c:v>3951</c:v>
                </c:pt>
                <c:pt idx="176">
                  <c:v>3971.5</c:v>
                </c:pt>
                <c:pt idx="177">
                  <c:v>4043.5</c:v>
                </c:pt>
                <c:pt idx="178">
                  <c:v>4135</c:v>
                </c:pt>
                <c:pt idx="179">
                  <c:v>4174</c:v>
                </c:pt>
                <c:pt idx="180">
                  <c:v>4274</c:v>
                </c:pt>
                <c:pt idx="181">
                  <c:v>4282.5</c:v>
                </c:pt>
                <c:pt idx="182">
                  <c:v>4482.5</c:v>
                </c:pt>
                <c:pt idx="183">
                  <c:v>4488</c:v>
                </c:pt>
                <c:pt idx="184">
                  <c:v>4543</c:v>
                </c:pt>
                <c:pt idx="185">
                  <c:v>4560.5</c:v>
                </c:pt>
                <c:pt idx="186">
                  <c:v>4560.5</c:v>
                </c:pt>
                <c:pt idx="187">
                  <c:v>4565</c:v>
                </c:pt>
                <c:pt idx="188">
                  <c:v>4573.5</c:v>
                </c:pt>
                <c:pt idx="189">
                  <c:v>4673.5</c:v>
                </c:pt>
                <c:pt idx="190">
                  <c:v>4697.5</c:v>
                </c:pt>
                <c:pt idx="191">
                  <c:v>4708</c:v>
                </c:pt>
                <c:pt idx="192">
                  <c:v>4708</c:v>
                </c:pt>
                <c:pt idx="193">
                  <c:v>4708</c:v>
                </c:pt>
                <c:pt idx="194">
                  <c:v>4811.5</c:v>
                </c:pt>
                <c:pt idx="195">
                  <c:v>4934.5</c:v>
                </c:pt>
                <c:pt idx="196">
                  <c:v>4976.5</c:v>
                </c:pt>
                <c:pt idx="197">
                  <c:v>4982</c:v>
                </c:pt>
                <c:pt idx="198">
                  <c:v>4996</c:v>
                </c:pt>
                <c:pt idx="199">
                  <c:v>5034</c:v>
                </c:pt>
                <c:pt idx="200">
                  <c:v>5116</c:v>
                </c:pt>
                <c:pt idx="201">
                  <c:v>4449.5</c:v>
                </c:pt>
                <c:pt idx="202">
                  <c:v>4457</c:v>
                </c:pt>
                <c:pt idx="203">
                  <c:v>5203.5</c:v>
                </c:pt>
                <c:pt idx="204">
                  <c:v>5558.5</c:v>
                </c:pt>
                <c:pt idx="205">
                  <c:v>5644.5</c:v>
                </c:pt>
                <c:pt idx="206">
                  <c:v>5771</c:v>
                </c:pt>
              </c:numCache>
            </c:numRef>
          </c:xVal>
          <c:yVal>
            <c:numRef>
              <c:f>'Active 1'!$K$21:$K$977</c:f>
              <c:numCache>
                <c:formatCode>General</c:formatCode>
                <c:ptCount val="957"/>
                <c:pt idx="88">
                  <c:v>-1.1959600000409409E-2</c:v>
                </c:pt>
                <c:pt idx="172">
                  <c:v>-0.216527299999143</c:v>
                </c:pt>
                <c:pt idx="173">
                  <c:v>-2.8618600001209415E-2</c:v>
                </c:pt>
                <c:pt idx="174">
                  <c:v>-0.2102735000080429</c:v>
                </c:pt>
                <c:pt idx="175">
                  <c:v>-2.6731400001153816E-2</c:v>
                </c:pt>
                <c:pt idx="176">
                  <c:v>-0.21161510000092676</c:v>
                </c:pt>
                <c:pt idx="177">
                  <c:v>-0.22135590000834782</c:v>
                </c:pt>
                <c:pt idx="178">
                  <c:v>-3.0579000005673151E-2</c:v>
                </c:pt>
                <c:pt idx="179">
                  <c:v>-2.7623600006336346E-2</c:v>
                </c:pt>
                <c:pt idx="180">
                  <c:v>-3.3063599999877624E-2</c:v>
                </c:pt>
                <c:pt idx="181">
                  <c:v>-0.22042050000163727</c:v>
                </c:pt>
                <c:pt idx="182">
                  <c:v>-0.21550050000223564</c:v>
                </c:pt>
                <c:pt idx="183">
                  <c:v>-3.5443200002191588E-2</c:v>
                </c:pt>
                <c:pt idx="184">
                  <c:v>-3.298019999783719E-2</c:v>
                </c:pt>
                <c:pt idx="185">
                  <c:v>-0.21795969999948284</c:v>
                </c:pt>
                <c:pt idx="186">
                  <c:v>-0.21795969999948284</c:v>
                </c:pt>
                <c:pt idx="187">
                  <c:v>-3.5940999994636513E-2</c:v>
                </c:pt>
                <c:pt idx="188">
                  <c:v>-0.20949790000304347</c:v>
                </c:pt>
                <c:pt idx="189">
                  <c:v>-0.21623790000012377</c:v>
                </c:pt>
                <c:pt idx="191">
                  <c:v>-3.7361199996666983E-2</c:v>
                </c:pt>
                <c:pt idx="192">
                  <c:v>-3.7161200001719408E-2</c:v>
                </c:pt>
                <c:pt idx="193">
                  <c:v>-3.4541200002422556E-2</c:v>
                </c:pt>
                <c:pt idx="194">
                  <c:v>-0.21359110000048531</c:v>
                </c:pt>
                <c:pt idx="195">
                  <c:v>-0.21217329999490175</c:v>
                </c:pt>
                <c:pt idx="196">
                  <c:v>-0.21547210000426276</c:v>
                </c:pt>
                <c:pt idx="197">
                  <c:v>-3.9014800000586547E-2</c:v>
                </c:pt>
                <c:pt idx="198">
                  <c:v>-4.4914400001289323E-2</c:v>
                </c:pt>
                <c:pt idx="199">
                  <c:v>-4.1507599999022204E-2</c:v>
                </c:pt>
                <c:pt idx="201">
                  <c:v>-0.21444430000701686</c:v>
                </c:pt>
                <c:pt idx="202">
                  <c:v>-3.3129800009191968E-2</c:v>
                </c:pt>
                <c:pt idx="203">
                  <c:v>-0.22237989999848651</c:v>
                </c:pt>
                <c:pt idx="204">
                  <c:v>-0.21442690000549192</c:v>
                </c:pt>
                <c:pt idx="205">
                  <c:v>-0.21776730000419775</c:v>
                </c:pt>
                <c:pt idx="206">
                  <c:v>-4.1449399868724868E-2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1CC-40EB-969B-0E4AD7702EF3}"/>
            </c:ext>
          </c:extLst>
        </c:ser>
        <c:ser>
          <c:idx val="2"/>
          <c:order val="4"/>
          <c:tx>
            <c:strRef>
              <c:f>'Active 1'!$L$20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1'!$D$21:$D$84</c:f>
                <c:numCache>
                  <c:formatCode>General</c:formatCode>
                  <c:ptCount val="6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6.9999999999999999E-4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2.9999999999999997E-4</c:v>
                  </c:pt>
                  <c:pt idx="62">
                    <c:v>2.9999999999999997E-4</c:v>
                  </c:pt>
                </c:numCache>
              </c:numRef>
            </c:plus>
            <c:minus>
              <c:numRef>
                <c:f>'Active 1'!$D$21:$D$84</c:f>
                <c:numCache>
                  <c:formatCode>General</c:formatCode>
                  <c:ptCount val="6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6.9999999999999999E-4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2.9999999999999997E-4</c:v>
                  </c:pt>
                  <c:pt idx="62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1'!$F$21:$F$977</c:f>
              <c:numCache>
                <c:formatCode>General</c:formatCode>
                <c:ptCount val="957"/>
                <c:pt idx="0">
                  <c:v>-7311</c:v>
                </c:pt>
                <c:pt idx="1">
                  <c:v>-7121.5</c:v>
                </c:pt>
                <c:pt idx="2">
                  <c:v>-7006</c:v>
                </c:pt>
                <c:pt idx="3">
                  <c:v>-6950</c:v>
                </c:pt>
                <c:pt idx="4">
                  <c:v>-6949.5</c:v>
                </c:pt>
                <c:pt idx="5">
                  <c:v>-6921.5</c:v>
                </c:pt>
                <c:pt idx="6">
                  <c:v>-6898</c:v>
                </c:pt>
                <c:pt idx="7">
                  <c:v>-6828.5</c:v>
                </c:pt>
                <c:pt idx="8">
                  <c:v>-6687.5</c:v>
                </c:pt>
                <c:pt idx="9">
                  <c:v>-6389</c:v>
                </c:pt>
                <c:pt idx="10">
                  <c:v>-6346</c:v>
                </c:pt>
                <c:pt idx="11">
                  <c:v>-6299</c:v>
                </c:pt>
                <c:pt idx="12">
                  <c:v>-6253</c:v>
                </c:pt>
                <c:pt idx="13">
                  <c:v>-5823</c:v>
                </c:pt>
                <c:pt idx="14">
                  <c:v>-5822.5</c:v>
                </c:pt>
                <c:pt idx="15">
                  <c:v>-5626</c:v>
                </c:pt>
                <c:pt idx="16">
                  <c:v>-5429</c:v>
                </c:pt>
                <c:pt idx="17">
                  <c:v>-5195</c:v>
                </c:pt>
                <c:pt idx="18">
                  <c:v>-5037.5</c:v>
                </c:pt>
                <c:pt idx="19">
                  <c:v>-5037.5</c:v>
                </c:pt>
                <c:pt idx="20">
                  <c:v>-5002</c:v>
                </c:pt>
                <c:pt idx="21">
                  <c:v>-4534</c:v>
                </c:pt>
                <c:pt idx="22">
                  <c:v>-4534</c:v>
                </c:pt>
                <c:pt idx="23">
                  <c:v>-4434</c:v>
                </c:pt>
                <c:pt idx="24">
                  <c:v>-4140</c:v>
                </c:pt>
                <c:pt idx="25">
                  <c:v>-4070.5</c:v>
                </c:pt>
                <c:pt idx="26">
                  <c:v>-4051.5</c:v>
                </c:pt>
                <c:pt idx="27">
                  <c:v>-4017</c:v>
                </c:pt>
                <c:pt idx="28">
                  <c:v>-3921</c:v>
                </c:pt>
                <c:pt idx="29">
                  <c:v>-3920.5</c:v>
                </c:pt>
                <c:pt idx="30">
                  <c:v>-3852</c:v>
                </c:pt>
                <c:pt idx="31">
                  <c:v>-3852</c:v>
                </c:pt>
                <c:pt idx="32">
                  <c:v>-3852</c:v>
                </c:pt>
                <c:pt idx="33">
                  <c:v>-3852</c:v>
                </c:pt>
                <c:pt idx="34">
                  <c:v>-3852</c:v>
                </c:pt>
                <c:pt idx="35">
                  <c:v>-3794</c:v>
                </c:pt>
                <c:pt idx="36">
                  <c:v>-3520</c:v>
                </c:pt>
                <c:pt idx="37">
                  <c:v>-3520</c:v>
                </c:pt>
                <c:pt idx="38">
                  <c:v>-3520</c:v>
                </c:pt>
                <c:pt idx="39">
                  <c:v>-3520</c:v>
                </c:pt>
                <c:pt idx="40">
                  <c:v>-3209</c:v>
                </c:pt>
                <c:pt idx="41">
                  <c:v>-3206</c:v>
                </c:pt>
                <c:pt idx="42">
                  <c:v>-2863</c:v>
                </c:pt>
                <c:pt idx="43">
                  <c:v>-2311</c:v>
                </c:pt>
                <c:pt idx="44">
                  <c:v>-2118</c:v>
                </c:pt>
                <c:pt idx="45">
                  <c:v>-1047</c:v>
                </c:pt>
                <c:pt idx="46">
                  <c:v>-100.5</c:v>
                </c:pt>
                <c:pt idx="47">
                  <c:v>-91.5</c:v>
                </c:pt>
                <c:pt idx="48">
                  <c:v>-81.5</c:v>
                </c:pt>
                <c:pt idx="49">
                  <c:v>-21</c:v>
                </c:pt>
                <c:pt idx="50">
                  <c:v>0</c:v>
                </c:pt>
                <c:pt idx="51">
                  <c:v>0</c:v>
                </c:pt>
                <c:pt idx="52">
                  <c:v>19</c:v>
                </c:pt>
                <c:pt idx="53">
                  <c:v>123</c:v>
                </c:pt>
                <c:pt idx="54">
                  <c:v>123</c:v>
                </c:pt>
                <c:pt idx="55">
                  <c:v>206</c:v>
                </c:pt>
                <c:pt idx="56">
                  <c:v>219.5</c:v>
                </c:pt>
                <c:pt idx="57">
                  <c:v>220</c:v>
                </c:pt>
                <c:pt idx="58">
                  <c:v>228.5</c:v>
                </c:pt>
                <c:pt idx="59">
                  <c:v>229</c:v>
                </c:pt>
                <c:pt idx="60">
                  <c:v>230.5</c:v>
                </c:pt>
                <c:pt idx="61">
                  <c:v>234</c:v>
                </c:pt>
                <c:pt idx="62">
                  <c:v>234</c:v>
                </c:pt>
                <c:pt idx="63">
                  <c:v>391.5</c:v>
                </c:pt>
                <c:pt idx="64">
                  <c:v>391.5</c:v>
                </c:pt>
                <c:pt idx="65">
                  <c:v>391.5</c:v>
                </c:pt>
                <c:pt idx="66">
                  <c:v>400.5</c:v>
                </c:pt>
                <c:pt idx="67">
                  <c:v>400.5</c:v>
                </c:pt>
                <c:pt idx="68">
                  <c:v>401</c:v>
                </c:pt>
                <c:pt idx="69">
                  <c:v>401</c:v>
                </c:pt>
                <c:pt idx="70">
                  <c:v>401</c:v>
                </c:pt>
                <c:pt idx="71">
                  <c:v>629</c:v>
                </c:pt>
                <c:pt idx="72">
                  <c:v>629</c:v>
                </c:pt>
                <c:pt idx="73">
                  <c:v>631</c:v>
                </c:pt>
                <c:pt idx="74">
                  <c:v>631</c:v>
                </c:pt>
                <c:pt idx="75">
                  <c:v>632</c:v>
                </c:pt>
                <c:pt idx="76">
                  <c:v>657.5</c:v>
                </c:pt>
                <c:pt idx="77">
                  <c:v>657.5</c:v>
                </c:pt>
                <c:pt idx="78">
                  <c:v>1379.5</c:v>
                </c:pt>
                <c:pt idx="79">
                  <c:v>1380</c:v>
                </c:pt>
                <c:pt idx="80">
                  <c:v>1380</c:v>
                </c:pt>
                <c:pt idx="81">
                  <c:v>1380.5</c:v>
                </c:pt>
                <c:pt idx="82">
                  <c:v>1398.5</c:v>
                </c:pt>
                <c:pt idx="83">
                  <c:v>1805</c:v>
                </c:pt>
                <c:pt idx="84">
                  <c:v>1805</c:v>
                </c:pt>
                <c:pt idx="85">
                  <c:v>1805</c:v>
                </c:pt>
                <c:pt idx="86">
                  <c:v>1835</c:v>
                </c:pt>
                <c:pt idx="87">
                  <c:v>1835</c:v>
                </c:pt>
                <c:pt idx="88">
                  <c:v>1914</c:v>
                </c:pt>
                <c:pt idx="89">
                  <c:v>1914</c:v>
                </c:pt>
                <c:pt idx="90">
                  <c:v>2021</c:v>
                </c:pt>
                <c:pt idx="91">
                  <c:v>2021</c:v>
                </c:pt>
                <c:pt idx="92">
                  <c:v>2021</c:v>
                </c:pt>
                <c:pt idx="93">
                  <c:v>2059.5</c:v>
                </c:pt>
                <c:pt idx="94">
                  <c:v>2059.5</c:v>
                </c:pt>
                <c:pt idx="95">
                  <c:v>2110</c:v>
                </c:pt>
                <c:pt idx="96">
                  <c:v>2116.5</c:v>
                </c:pt>
                <c:pt idx="97">
                  <c:v>2133.5</c:v>
                </c:pt>
                <c:pt idx="98">
                  <c:v>2133.5</c:v>
                </c:pt>
                <c:pt idx="99">
                  <c:v>2133.5</c:v>
                </c:pt>
                <c:pt idx="100">
                  <c:v>2133.5</c:v>
                </c:pt>
                <c:pt idx="101">
                  <c:v>2142</c:v>
                </c:pt>
                <c:pt idx="102">
                  <c:v>2142</c:v>
                </c:pt>
                <c:pt idx="103">
                  <c:v>2241</c:v>
                </c:pt>
                <c:pt idx="104">
                  <c:v>2241</c:v>
                </c:pt>
                <c:pt idx="105">
                  <c:v>2241</c:v>
                </c:pt>
                <c:pt idx="106">
                  <c:v>2242.5</c:v>
                </c:pt>
                <c:pt idx="107">
                  <c:v>2242.5</c:v>
                </c:pt>
                <c:pt idx="108">
                  <c:v>2267</c:v>
                </c:pt>
                <c:pt idx="109">
                  <c:v>2267</c:v>
                </c:pt>
                <c:pt idx="110">
                  <c:v>2328</c:v>
                </c:pt>
                <c:pt idx="111">
                  <c:v>2328</c:v>
                </c:pt>
                <c:pt idx="112">
                  <c:v>2328.5</c:v>
                </c:pt>
                <c:pt idx="113">
                  <c:v>2361.5</c:v>
                </c:pt>
                <c:pt idx="114">
                  <c:v>2362</c:v>
                </c:pt>
                <c:pt idx="115">
                  <c:v>2412.5</c:v>
                </c:pt>
                <c:pt idx="116">
                  <c:v>2428.5</c:v>
                </c:pt>
                <c:pt idx="117">
                  <c:v>2429</c:v>
                </c:pt>
                <c:pt idx="118">
                  <c:v>2447.5</c:v>
                </c:pt>
                <c:pt idx="119">
                  <c:v>2458.5</c:v>
                </c:pt>
                <c:pt idx="120">
                  <c:v>2458.5</c:v>
                </c:pt>
                <c:pt idx="121">
                  <c:v>2458.5</c:v>
                </c:pt>
                <c:pt idx="122">
                  <c:v>2458.5</c:v>
                </c:pt>
                <c:pt idx="123">
                  <c:v>2525.5</c:v>
                </c:pt>
                <c:pt idx="124">
                  <c:v>2529</c:v>
                </c:pt>
                <c:pt idx="125">
                  <c:v>2558.5</c:v>
                </c:pt>
                <c:pt idx="126">
                  <c:v>2563</c:v>
                </c:pt>
                <c:pt idx="127">
                  <c:v>2564.5</c:v>
                </c:pt>
                <c:pt idx="128">
                  <c:v>2632.5</c:v>
                </c:pt>
                <c:pt idx="129">
                  <c:v>2633</c:v>
                </c:pt>
                <c:pt idx="130">
                  <c:v>2660.5</c:v>
                </c:pt>
                <c:pt idx="131">
                  <c:v>2662.5</c:v>
                </c:pt>
                <c:pt idx="132">
                  <c:v>2663</c:v>
                </c:pt>
                <c:pt idx="133">
                  <c:v>2726</c:v>
                </c:pt>
                <c:pt idx="134">
                  <c:v>2741.5</c:v>
                </c:pt>
                <c:pt idx="135">
                  <c:v>2745</c:v>
                </c:pt>
                <c:pt idx="136">
                  <c:v>2748.5</c:v>
                </c:pt>
                <c:pt idx="137">
                  <c:v>2782</c:v>
                </c:pt>
                <c:pt idx="138">
                  <c:v>2782</c:v>
                </c:pt>
                <c:pt idx="139">
                  <c:v>2782</c:v>
                </c:pt>
                <c:pt idx="140">
                  <c:v>2782</c:v>
                </c:pt>
                <c:pt idx="141">
                  <c:v>2782</c:v>
                </c:pt>
                <c:pt idx="142">
                  <c:v>2782</c:v>
                </c:pt>
                <c:pt idx="143">
                  <c:v>2788.5</c:v>
                </c:pt>
                <c:pt idx="144">
                  <c:v>2789</c:v>
                </c:pt>
                <c:pt idx="145">
                  <c:v>2790.5</c:v>
                </c:pt>
                <c:pt idx="146">
                  <c:v>2812</c:v>
                </c:pt>
                <c:pt idx="147">
                  <c:v>2826</c:v>
                </c:pt>
                <c:pt idx="148">
                  <c:v>2855.5</c:v>
                </c:pt>
                <c:pt idx="149">
                  <c:v>2855.5</c:v>
                </c:pt>
                <c:pt idx="150">
                  <c:v>2855.5</c:v>
                </c:pt>
                <c:pt idx="151">
                  <c:v>2855.5</c:v>
                </c:pt>
                <c:pt idx="152">
                  <c:v>2856</c:v>
                </c:pt>
                <c:pt idx="153">
                  <c:v>2856</c:v>
                </c:pt>
                <c:pt idx="154">
                  <c:v>2856</c:v>
                </c:pt>
                <c:pt idx="155">
                  <c:v>2856</c:v>
                </c:pt>
                <c:pt idx="156">
                  <c:v>2857.5</c:v>
                </c:pt>
                <c:pt idx="157">
                  <c:v>2871.5</c:v>
                </c:pt>
                <c:pt idx="158">
                  <c:v>2873.5</c:v>
                </c:pt>
                <c:pt idx="159">
                  <c:v>2910</c:v>
                </c:pt>
                <c:pt idx="160">
                  <c:v>2977</c:v>
                </c:pt>
                <c:pt idx="161">
                  <c:v>2978.5</c:v>
                </c:pt>
                <c:pt idx="162">
                  <c:v>2979</c:v>
                </c:pt>
                <c:pt idx="163">
                  <c:v>3006.5</c:v>
                </c:pt>
                <c:pt idx="164">
                  <c:v>3006.5</c:v>
                </c:pt>
                <c:pt idx="165">
                  <c:v>3019</c:v>
                </c:pt>
                <c:pt idx="166">
                  <c:v>3098</c:v>
                </c:pt>
                <c:pt idx="167">
                  <c:v>3117.5</c:v>
                </c:pt>
                <c:pt idx="168">
                  <c:v>3117.5</c:v>
                </c:pt>
                <c:pt idx="169">
                  <c:v>3117.5</c:v>
                </c:pt>
                <c:pt idx="170">
                  <c:v>3332</c:v>
                </c:pt>
                <c:pt idx="171">
                  <c:v>3492</c:v>
                </c:pt>
                <c:pt idx="172">
                  <c:v>3544.5</c:v>
                </c:pt>
                <c:pt idx="173">
                  <c:v>3849</c:v>
                </c:pt>
                <c:pt idx="174">
                  <c:v>3927.5</c:v>
                </c:pt>
                <c:pt idx="175">
                  <c:v>3951</c:v>
                </c:pt>
                <c:pt idx="176">
                  <c:v>3971.5</c:v>
                </c:pt>
                <c:pt idx="177">
                  <c:v>4043.5</c:v>
                </c:pt>
                <c:pt idx="178">
                  <c:v>4135</c:v>
                </c:pt>
                <c:pt idx="179">
                  <c:v>4174</c:v>
                </c:pt>
                <c:pt idx="180">
                  <c:v>4274</c:v>
                </c:pt>
                <c:pt idx="181">
                  <c:v>4282.5</c:v>
                </c:pt>
                <c:pt idx="182">
                  <c:v>4482.5</c:v>
                </c:pt>
                <c:pt idx="183">
                  <c:v>4488</c:v>
                </c:pt>
                <c:pt idx="184">
                  <c:v>4543</c:v>
                </c:pt>
                <c:pt idx="185">
                  <c:v>4560.5</c:v>
                </c:pt>
                <c:pt idx="186">
                  <c:v>4560.5</c:v>
                </c:pt>
                <c:pt idx="187">
                  <c:v>4565</c:v>
                </c:pt>
                <c:pt idx="188">
                  <c:v>4573.5</c:v>
                </c:pt>
                <c:pt idx="189">
                  <c:v>4673.5</c:v>
                </c:pt>
                <c:pt idx="190">
                  <c:v>4697.5</c:v>
                </c:pt>
                <c:pt idx="191">
                  <c:v>4708</c:v>
                </c:pt>
                <c:pt idx="192">
                  <c:v>4708</c:v>
                </c:pt>
                <c:pt idx="193">
                  <c:v>4708</c:v>
                </c:pt>
                <c:pt idx="194">
                  <c:v>4811.5</c:v>
                </c:pt>
                <c:pt idx="195">
                  <c:v>4934.5</c:v>
                </c:pt>
                <c:pt idx="196">
                  <c:v>4976.5</c:v>
                </c:pt>
                <c:pt idx="197">
                  <c:v>4982</c:v>
                </c:pt>
                <c:pt idx="198">
                  <c:v>4996</c:v>
                </c:pt>
                <c:pt idx="199">
                  <c:v>5034</c:v>
                </c:pt>
                <c:pt idx="200">
                  <c:v>5116</c:v>
                </c:pt>
                <c:pt idx="201">
                  <c:v>4449.5</c:v>
                </c:pt>
                <c:pt idx="202">
                  <c:v>4457</c:v>
                </c:pt>
                <c:pt idx="203">
                  <c:v>5203.5</c:v>
                </c:pt>
                <c:pt idx="204">
                  <c:v>5558.5</c:v>
                </c:pt>
                <c:pt idx="205">
                  <c:v>5644.5</c:v>
                </c:pt>
                <c:pt idx="206">
                  <c:v>5771</c:v>
                </c:pt>
              </c:numCache>
            </c:numRef>
          </c:xVal>
          <c:yVal>
            <c:numRef>
              <c:f>'Active 1'!$L$21:$L$977</c:f>
              <c:numCache>
                <c:formatCode>General</c:formatCode>
                <c:ptCount val="95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1CC-40EB-969B-0E4AD7702EF3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1'!$D$21:$D$84</c:f>
                <c:numCache>
                  <c:formatCode>General</c:formatCode>
                  <c:ptCount val="6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6.9999999999999999E-4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2.9999999999999997E-4</c:v>
                  </c:pt>
                  <c:pt idx="62">
                    <c:v>2.9999999999999997E-4</c:v>
                  </c:pt>
                </c:numCache>
              </c:numRef>
            </c:plus>
            <c:minus>
              <c:numRef>
                <c:f>'Active 1'!$D$21:$D$84</c:f>
                <c:numCache>
                  <c:formatCode>General</c:formatCode>
                  <c:ptCount val="6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6.9999999999999999E-4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2.9999999999999997E-4</c:v>
                  </c:pt>
                  <c:pt idx="62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1'!$F$21:$F$977</c:f>
              <c:numCache>
                <c:formatCode>General</c:formatCode>
                <c:ptCount val="957"/>
                <c:pt idx="0">
                  <c:v>-7311</c:v>
                </c:pt>
                <c:pt idx="1">
                  <c:v>-7121.5</c:v>
                </c:pt>
                <c:pt idx="2">
                  <c:v>-7006</c:v>
                </c:pt>
                <c:pt idx="3">
                  <c:v>-6950</c:v>
                </c:pt>
                <c:pt idx="4">
                  <c:v>-6949.5</c:v>
                </c:pt>
                <c:pt idx="5">
                  <c:v>-6921.5</c:v>
                </c:pt>
                <c:pt idx="6">
                  <c:v>-6898</c:v>
                </c:pt>
                <c:pt idx="7">
                  <c:v>-6828.5</c:v>
                </c:pt>
                <c:pt idx="8">
                  <c:v>-6687.5</c:v>
                </c:pt>
                <c:pt idx="9">
                  <c:v>-6389</c:v>
                </c:pt>
                <c:pt idx="10">
                  <c:v>-6346</c:v>
                </c:pt>
                <c:pt idx="11">
                  <c:v>-6299</c:v>
                </c:pt>
                <c:pt idx="12">
                  <c:v>-6253</c:v>
                </c:pt>
                <c:pt idx="13">
                  <c:v>-5823</c:v>
                </c:pt>
                <c:pt idx="14">
                  <c:v>-5822.5</c:v>
                </c:pt>
                <c:pt idx="15">
                  <c:v>-5626</c:v>
                </c:pt>
                <c:pt idx="16">
                  <c:v>-5429</c:v>
                </c:pt>
                <c:pt idx="17">
                  <c:v>-5195</c:v>
                </c:pt>
                <c:pt idx="18">
                  <c:v>-5037.5</c:v>
                </c:pt>
                <c:pt idx="19">
                  <c:v>-5037.5</c:v>
                </c:pt>
                <c:pt idx="20">
                  <c:v>-5002</c:v>
                </c:pt>
                <c:pt idx="21">
                  <c:v>-4534</c:v>
                </c:pt>
                <c:pt idx="22">
                  <c:v>-4534</c:v>
                </c:pt>
                <c:pt idx="23">
                  <c:v>-4434</c:v>
                </c:pt>
                <c:pt idx="24">
                  <c:v>-4140</c:v>
                </c:pt>
                <c:pt idx="25">
                  <c:v>-4070.5</c:v>
                </c:pt>
                <c:pt idx="26">
                  <c:v>-4051.5</c:v>
                </c:pt>
                <c:pt idx="27">
                  <c:v>-4017</c:v>
                </c:pt>
                <c:pt idx="28">
                  <c:v>-3921</c:v>
                </c:pt>
                <c:pt idx="29">
                  <c:v>-3920.5</c:v>
                </c:pt>
                <c:pt idx="30">
                  <c:v>-3852</c:v>
                </c:pt>
                <c:pt idx="31">
                  <c:v>-3852</c:v>
                </c:pt>
                <c:pt idx="32">
                  <c:v>-3852</c:v>
                </c:pt>
                <c:pt idx="33">
                  <c:v>-3852</c:v>
                </c:pt>
                <c:pt idx="34">
                  <c:v>-3852</c:v>
                </c:pt>
                <c:pt idx="35">
                  <c:v>-3794</c:v>
                </c:pt>
                <c:pt idx="36">
                  <c:v>-3520</c:v>
                </c:pt>
                <c:pt idx="37">
                  <c:v>-3520</c:v>
                </c:pt>
                <c:pt idx="38">
                  <c:v>-3520</c:v>
                </c:pt>
                <c:pt idx="39">
                  <c:v>-3520</c:v>
                </c:pt>
                <c:pt idx="40">
                  <c:v>-3209</c:v>
                </c:pt>
                <c:pt idx="41">
                  <c:v>-3206</c:v>
                </c:pt>
                <c:pt idx="42">
                  <c:v>-2863</c:v>
                </c:pt>
                <c:pt idx="43">
                  <c:v>-2311</c:v>
                </c:pt>
                <c:pt idx="44">
                  <c:v>-2118</c:v>
                </c:pt>
                <c:pt idx="45">
                  <c:v>-1047</c:v>
                </c:pt>
                <c:pt idx="46">
                  <c:v>-100.5</c:v>
                </c:pt>
                <c:pt idx="47">
                  <c:v>-91.5</c:v>
                </c:pt>
                <c:pt idx="48">
                  <c:v>-81.5</c:v>
                </c:pt>
                <c:pt idx="49">
                  <c:v>-21</c:v>
                </c:pt>
                <c:pt idx="50">
                  <c:v>0</c:v>
                </c:pt>
                <c:pt idx="51">
                  <c:v>0</c:v>
                </c:pt>
                <c:pt idx="52">
                  <c:v>19</c:v>
                </c:pt>
                <c:pt idx="53">
                  <c:v>123</c:v>
                </c:pt>
                <c:pt idx="54">
                  <c:v>123</c:v>
                </c:pt>
                <c:pt idx="55">
                  <c:v>206</c:v>
                </c:pt>
                <c:pt idx="56">
                  <c:v>219.5</c:v>
                </c:pt>
                <c:pt idx="57">
                  <c:v>220</c:v>
                </c:pt>
                <c:pt idx="58">
                  <c:v>228.5</c:v>
                </c:pt>
                <c:pt idx="59">
                  <c:v>229</c:v>
                </c:pt>
                <c:pt idx="60">
                  <c:v>230.5</c:v>
                </c:pt>
                <c:pt idx="61">
                  <c:v>234</c:v>
                </c:pt>
                <c:pt idx="62">
                  <c:v>234</c:v>
                </c:pt>
                <c:pt idx="63">
                  <c:v>391.5</c:v>
                </c:pt>
                <c:pt idx="64">
                  <c:v>391.5</c:v>
                </c:pt>
                <c:pt idx="65">
                  <c:v>391.5</c:v>
                </c:pt>
                <c:pt idx="66">
                  <c:v>400.5</c:v>
                </c:pt>
                <c:pt idx="67">
                  <c:v>400.5</c:v>
                </c:pt>
                <c:pt idx="68">
                  <c:v>401</c:v>
                </c:pt>
                <c:pt idx="69">
                  <c:v>401</c:v>
                </c:pt>
                <c:pt idx="70">
                  <c:v>401</c:v>
                </c:pt>
                <c:pt idx="71">
                  <c:v>629</c:v>
                </c:pt>
                <c:pt idx="72">
                  <c:v>629</c:v>
                </c:pt>
                <c:pt idx="73">
                  <c:v>631</c:v>
                </c:pt>
                <c:pt idx="74">
                  <c:v>631</c:v>
                </c:pt>
                <c:pt idx="75">
                  <c:v>632</c:v>
                </c:pt>
                <c:pt idx="76">
                  <c:v>657.5</c:v>
                </c:pt>
                <c:pt idx="77">
                  <c:v>657.5</c:v>
                </c:pt>
                <c:pt idx="78">
                  <c:v>1379.5</c:v>
                </c:pt>
                <c:pt idx="79">
                  <c:v>1380</c:v>
                </c:pt>
                <c:pt idx="80">
                  <c:v>1380</c:v>
                </c:pt>
                <c:pt idx="81">
                  <c:v>1380.5</c:v>
                </c:pt>
                <c:pt idx="82">
                  <c:v>1398.5</c:v>
                </c:pt>
                <c:pt idx="83">
                  <c:v>1805</c:v>
                </c:pt>
                <c:pt idx="84">
                  <c:v>1805</c:v>
                </c:pt>
                <c:pt idx="85">
                  <c:v>1805</c:v>
                </c:pt>
                <c:pt idx="86">
                  <c:v>1835</c:v>
                </c:pt>
                <c:pt idx="87">
                  <c:v>1835</c:v>
                </c:pt>
                <c:pt idx="88">
                  <c:v>1914</c:v>
                </c:pt>
                <c:pt idx="89">
                  <c:v>1914</c:v>
                </c:pt>
                <c:pt idx="90">
                  <c:v>2021</c:v>
                </c:pt>
                <c:pt idx="91">
                  <c:v>2021</c:v>
                </c:pt>
                <c:pt idx="92">
                  <c:v>2021</c:v>
                </c:pt>
                <c:pt idx="93">
                  <c:v>2059.5</c:v>
                </c:pt>
                <c:pt idx="94">
                  <c:v>2059.5</c:v>
                </c:pt>
                <c:pt idx="95">
                  <c:v>2110</c:v>
                </c:pt>
                <c:pt idx="96">
                  <c:v>2116.5</c:v>
                </c:pt>
                <c:pt idx="97">
                  <c:v>2133.5</c:v>
                </c:pt>
                <c:pt idx="98">
                  <c:v>2133.5</c:v>
                </c:pt>
                <c:pt idx="99">
                  <c:v>2133.5</c:v>
                </c:pt>
                <c:pt idx="100">
                  <c:v>2133.5</c:v>
                </c:pt>
                <c:pt idx="101">
                  <c:v>2142</c:v>
                </c:pt>
                <c:pt idx="102">
                  <c:v>2142</c:v>
                </c:pt>
                <c:pt idx="103">
                  <c:v>2241</c:v>
                </c:pt>
                <c:pt idx="104">
                  <c:v>2241</c:v>
                </c:pt>
                <c:pt idx="105">
                  <c:v>2241</c:v>
                </c:pt>
                <c:pt idx="106">
                  <c:v>2242.5</c:v>
                </c:pt>
                <c:pt idx="107">
                  <c:v>2242.5</c:v>
                </c:pt>
                <c:pt idx="108">
                  <c:v>2267</c:v>
                </c:pt>
                <c:pt idx="109">
                  <c:v>2267</c:v>
                </c:pt>
                <c:pt idx="110">
                  <c:v>2328</c:v>
                </c:pt>
                <c:pt idx="111">
                  <c:v>2328</c:v>
                </c:pt>
                <c:pt idx="112">
                  <c:v>2328.5</c:v>
                </c:pt>
                <c:pt idx="113">
                  <c:v>2361.5</c:v>
                </c:pt>
                <c:pt idx="114">
                  <c:v>2362</c:v>
                </c:pt>
                <c:pt idx="115">
                  <c:v>2412.5</c:v>
                </c:pt>
                <c:pt idx="116">
                  <c:v>2428.5</c:v>
                </c:pt>
                <c:pt idx="117">
                  <c:v>2429</c:v>
                </c:pt>
                <c:pt idx="118">
                  <c:v>2447.5</c:v>
                </c:pt>
                <c:pt idx="119">
                  <c:v>2458.5</c:v>
                </c:pt>
                <c:pt idx="120">
                  <c:v>2458.5</c:v>
                </c:pt>
                <c:pt idx="121">
                  <c:v>2458.5</c:v>
                </c:pt>
                <c:pt idx="122">
                  <c:v>2458.5</c:v>
                </c:pt>
                <c:pt idx="123">
                  <c:v>2525.5</c:v>
                </c:pt>
                <c:pt idx="124">
                  <c:v>2529</c:v>
                </c:pt>
                <c:pt idx="125">
                  <c:v>2558.5</c:v>
                </c:pt>
                <c:pt idx="126">
                  <c:v>2563</c:v>
                </c:pt>
                <c:pt idx="127">
                  <c:v>2564.5</c:v>
                </c:pt>
                <c:pt idx="128">
                  <c:v>2632.5</c:v>
                </c:pt>
                <c:pt idx="129">
                  <c:v>2633</c:v>
                </c:pt>
                <c:pt idx="130">
                  <c:v>2660.5</c:v>
                </c:pt>
                <c:pt idx="131">
                  <c:v>2662.5</c:v>
                </c:pt>
                <c:pt idx="132">
                  <c:v>2663</c:v>
                </c:pt>
                <c:pt idx="133">
                  <c:v>2726</c:v>
                </c:pt>
                <c:pt idx="134">
                  <c:v>2741.5</c:v>
                </c:pt>
                <c:pt idx="135">
                  <c:v>2745</c:v>
                </c:pt>
                <c:pt idx="136">
                  <c:v>2748.5</c:v>
                </c:pt>
                <c:pt idx="137">
                  <c:v>2782</c:v>
                </c:pt>
                <c:pt idx="138">
                  <c:v>2782</c:v>
                </c:pt>
                <c:pt idx="139">
                  <c:v>2782</c:v>
                </c:pt>
                <c:pt idx="140">
                  <c:v>2782</c:v>
                </c:pt>
                <c:pt idx="141">
                  <c:v>2782</c:v>
                </c:pt>
                <c:pt idx="142">
                  <c:v>2782</c:v>
                </c:pt>
                <c:pt idx="143">
                  <c:v>2788.5</c:v>
                </c:pt>
                <c:pt idx="144">
                  <c:v>2789</c:v>
                </c:pt>
                <c:pt idx="145">
                  <c:v>2790.5</c:v>
                </c:pt>
                <c:pt idx="146">
                  <c:v>2812</c:v>
                </c:pt>
                <c:pt idx="147">
                  <c:v>2826</c:v>
                </c:pt>
                <c:pt idx="148">
                  <c:v>2855.5</c:v>
                </c:pt>
                <c:pt idx="149">
                  <c:v>2855.5</c:v>
                </c:pt>
                <c:pt idx="150">
                  <c:v>2855.5</c:v>
                </c:pt>
                <c:pt idx="151">
                  <c:v>2855.5</c:v>
                </c:pt>
                <c:pt idx="152">
                  <c:v>2856</c:v>
                </c:pt>
                <c:pt idx="153">
                  <c:v>2856</c:v>
                </c:pt>
                <c:pt idx="154">
                  <c:v>2856</c:v>
                </c:pt>
                <c:pt idx="155">
                  <c:v>2856</c:v>
                </c:pt>
                <c:pt idx="156">
                  <c:v>2857.5</c:v>
                </c:pt>
                <c:pt idx="157">
                  <c:v>2871.5</c:v>
                </c:pt>
                <c:pt idx="158">
                  <c:v>2873.5</c:v>
                </c:pt>
                <c:pt idx="159">
                  <c:v>2910</c:v>
                </c:pt>
                <c:pt idx="160">
                  <c:v>2977</c:v>
                </c:pt>
                <c:pt idx="161">
                  <c:v>2978.5</c:v>
                </c:pt>
                <c:pt idx="162">
                  <c:v>2979</c:v>
                </c:pt>
                <c:pt idx="163">
                  <c:v>3006.5</c:v>
                </c:pt>
                <c:pt idx="164">
                  <c:v>3006.5</c:v>
                </c:pt>
                <c:pt idx="165">
                  <c:v>3019</c:v>
                </c:pt>
                <c:pt idx="166">
                  <c:v>3098</c:v>
                </c:pt>
                <c:pt idx="167">
                  <c:v>3117.5</c:v>
                </c:pt>
                <c:pt idx="168">
                  <c:v>3117.5</c:v>
                </c:pt>
                <c:pt idx="169">
                  <c:v>3117.5</c:v>
                </c:pt>
                <c:pt idx="170">
                  <c:v>3332</c:v>
                </c:pt>
                <c:pt idx="171">
                  <c:v>3492</c:v>
                </c:pt>
                <c:pt idx="172">
                  <c:v>3544.5</c:v>
                </c:pt>
                <c:pt idx="173">
                  <c:v>3849</c:v>
                </c:pt>
                <c:pt idx="174">
                  <c:v>3927.5</c:v>
                </c:pt>
                <c:pt idx="175">
                  <c:v>3951</c:v>
                </c:pt>
                <c:pt idx="176">
                  <c:v>3971.5</c:v>
                </c:pt>
                <c:pt idx="177">
                  <c:v>4043.5</c:v>
                </c:pt>
                <c:pt idx="178">
                  <c:v>4135</c:v>
                </c:pt>
                <c:pt idx="179">
                  <c:v>4174</c:v>
                </c:pt>
                <c:pt idx="180">
                  <c:v>4274</c:v>
                </c:pt>
                <c:pt idx="181">
                  <c:v>4282.5</c:v>
                </c:pt>
                <c:pt idx="182">
                  <c:v>4482.5</c:v>
                </c:pt>
                <c:pt idx="183">
                  <c:v>4488</c:v>
                </c:pt>
                <c:pt idx="184">
                  <c:v>4543</c:v>
                </c:pt>
                <c:pt idx="185">
                  <c:v>4560.5</c:v>
                </c:pt>
                <c:pt idx="186">
                  <c:v>4560.5</c:v>
                </c:pt>
                <c:pt idx="187">
                  <c:v>4565</c:v>
                </c:pt>
                <c:pt idx="188">
                  <c:v>4573.5</c:v>
                </c:pt>
                <c:pt idx="189">
                  <c:v>4673.5</c:v>
                </c:pt>
                <c:pt idx="190">
                  <c:v>4697.5</c:v>
                </c:pt>
                <c:pt idx="191">
                  <c:v>4708</c:v>
                </c:pt>
                <c:pt idx="192">
                  <c:v>4708</c:v>
                </c:pt>
                <c:pt idx="193">
                  <c:v>4708</c:v>
                </c:pt>
                <c:pt idx="194">
                  <c:v>4811.5</c:v>
                </c:pt>
                <c:pt idx="195">
                  <c:v>4934.5</c:v>
                </c:pt>
                <c:pt idx="196">
                  <c:v>4976.5</c:v>
                </c:pt>
                <c:pt idx="197">
                  <c:v>4982</c:v>
                </c:pt>
                <c:pt idx="198">
                  <c:v>4996</c:v>
                </c:pt>
                <c:pt idx="199">
                  <c:v>5034</c:v>
                </c:pt>
                <c:pt idx="200">
                  <c:v>5116</c:v>
                </c:pt>
                <c:pt idx="201">
                  <c:v>4449.5</c:v>
                </c:pt>
                <c:pt idx="202">
                  <c:v>4457</c:v>
                </c:pt>
                <c:pt idx="203">
                  <c:v>5203.5</c:v>
                </c:pt>
                <c:pt idx="204">
                  <c:v>5558.5</c:v>
                </c:pt>
                <c:pt idx="205">
                  <c:v>5644.5</c:v>
                </c:pt>
                <c:pt idx="206">
                  <c:v>5771</c:v>
                </c:pt>
              </c:numCache>
            </c:numRef>
          </c:xVal>
          <c:yVal>
            <c:numRef>
              <c:f>'Active 1'!$M$21:$M$977</c:f>
              <c:numCache>
                <c:formatCode>General</c:formatCode>
                <c:ptCount val="95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1CC-40EB-969B-0E4AD7702EF3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1'!$D$21:$D$84</c:f>
                <c:numCache>
                  <c:formatCode>General</c:formatCode>
                  <c:ptCount val="6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6.9999999999999999E-4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2.9999999999999997E-4</c:v>
                  </c:pt>
                  <c:pt idx="62">
                    <c:v>2.9999999999999997E-4</c:v>
                  </c:pt>
                </c:numCache>
              </c:numRef>
            </c:plus>
            <c:minus>
              <c:numRef>
                <c:f>'Active 1'!$D$21:$D$84</c:f>
                <c:numCache>
                  <c:formatCode>General</c:formatCode>
                  <c:ptCount val="6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5.0000000000000001E-4</c:v>
                  </c:pt>
                  <c:pt idx="54">
                    <c:v>6.9999999999999999E-4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2.9999999999999997E-4</c:v>
                  </c:pt>
                  <c:pt idx="62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1'!$F$21:$F$977</c:f>
              <c:numCache>
                <c:formatCode>General</c:formatCode>
                <c:ptCount val="957"/>
                <c:pt idx="0">
                  <c:v>-7311</c:v>
                </c:pt>
                <c:pt idx="1">
                  <c:v>-7121.5</c:v>
                </c:pt>
                <c:pt idx="2">
                  <c:v>-7006</c:v>
                </c:pt>
                <c:pt idx="3">
                  <c:v>-6950</c:v>
                </c:pt>
                <c:pt idx="4">
                  <c:v>-6949.5</c:v>
                </c:pt>
                <c:pt idx="5">
                  <c:v>-6921.5</c:v>
                </c:pt>
                <c:pt idx="6">
                  <c:v>-6898</c:v>
                </c:pt>
                <c:pt idx="7">
                  <c:v>-6828.5</c:v>
                </c:pt>
                <c:pt idx="8">
                  <c:v>-6687.5</c:v>
                </c:pt>
                <c:pt idx="9">
                  <c:v>-6389</c:v>
                </c:pt>
                <c:pt idx="10">
                  <c:v>-6346</c:v>
                </c:pt>
                <c:pt idx="11">
                  <c:v>-6299</c:v>
                </c:pt>
                <c:pt idx="12">
                  <c:v>-6253</c:v>
                </c:pt>
                <c:pt idx="13">
                  <c:v>-5823</c:v>
                </c:pt>
                <c:pt idx="14">
                  <c:v>-5822.5</c:v>
                </c:pt>
                <c:pt idx="15">
                  <c:v>-5626</c:v>
                </c:pt>
                <c:pt idx="16">
                  <c:v>-5429</c:v>
                </c:pt>
                <c:pt idx="17">
                  <c:v>-5195</c:v>
                </c:pt>
                <c:pt idx="18">
                  <c:v>-5037.5</c:v>
                </c:pt>
                <c:pt idx="19">
                  <c:v>-5037.5</c:v>
                </c:pt>
                <c:pt idx="20">
                  <c:v>-5002</c:v>
                </c:pt>
                <c:pt idx="21">
                  <c:v>-4534</c:v>
                </c:pt>
                <c:pt idx="22">
                  <c:v>-4534</c:v>
                </c:pt>
                <c:pt idx="23">
                  <c:v>-4434</c:v>
                </c:pt>
                <c:pt idx="24">
                  <c:v>-4140</c:v>
                </c:pt>
                <c:pt idx="25">
                  <c:v>-4070.5</c:v>
                </c:pt>
                <c:pt idx="26">
                  <c:v>-4051.5</c:v>
                </c:pt>
                <c:pt idx="27">
                  <c:v>-4017</c:v>
                </c:pt>
                <c:pt idx="28">
                  <c:v>-3921</c:v>
                </c:pt>
                <c:pt idx="29">
                  <c:v>-3920.5</c:v>
                </c:pt>
                <c:pt idx="30">
                  <c:v>-3852</c:v>
                </c:pt>
                <c:pt idx="31">
                  <c:v>-3852</c:v>
                </c:pt>
                <c:pt idx="32">
                  <c:v>-3852</c:v>
                </c:pt>
                <c:pt idx="33">
                  <c:v>-3852</c:v>
                </c:pt>
                <c:pt idx="34">
                  <c:v>-3852</c:v>
                </c:pt>
                <c:pt idx="35">
                  <c:v>-3794</c:v>
                </c:pt>
                <c:pt idx="36">
                  <c:v>-3520</c:v>
                </c:pt>
                <c:pt idx="37">
                  <c:v>-3520</c:v>
                </c:pt>
                <c:pt idx="38">
                  <c:v>-3520</c:v>
                </c:pt>
                <c:pt idx="39">
                  <c:v>-3520</c:v>
                </c:pt>
                <c:pt idx="40">
                  <c:v>-3209</c:v>
                </c:pt>
                <c:pt idx="41">
                  <c:v>-3206</c:v>
                </c:pt>
                <c:pt idx="42">
                  <c:v>-2863</c:v>
                </c:pt>
                <c:pt idx="43">
                  <c:v>-2311</c:v>
                </c:pt>
                <c:pt idx="44">
                  <c:v>-2118</c:v>
                </c:pt>
                <c:pt idx="45">
                  <c:v>-1047</c:v>
                </c:pt>
                <c:pt idx="46">
                  <c:v>-100.5</c:v>
                </c:pt>
                <c:pt idx="47">
                  <c:v>-91.5</c:v>
                </c:pt>
                <c:pt idx="48">
                  <c:v>-81.5</c:v>
                </c:pt>
                <c:pt idx="49">
                  <c:v>-21</c:v>
                </c:pt>
                <c:pt idx="50">
                  <c:v>0</c:v>
                </c:pt>
                <c:pt idx="51">
                  <c:v>0</c:v>
                </c:pt>
                <c:pt idx="52">
                  <c:v>19</c:v>
                </c:pt>
                <c:pt idx="53">
                  <c:v>123</c:v>
                </c:pt>
                <c:pt idx="54">
                  <c:v>123</c:v>
                </c:pt>
                <c:pt idx="55">
                  <c:v>206</c:v>
                </c:pt>
                <c:pt idx="56">
                  <c:v>219.5</c:v>
                </c:pt>
                <c:pt idx="57">
                  <c:v>220</c:v>
                </c:pt>
                <c:pt idx="58">
                  <c:v>228.5</c:v>
                </c:pt>
                <c:pt idx="59">
                  <c:v>229</c:v>
                </c:pt>
                <c:pt idx="60">
                  <c:v>230.5</c:v>
                </c:pt>
                <c:pt idx="61">
                  <c:v>234</c:v>
                </c:pt>
                <c:pt idx="62">
                  <c:v>234</c:v>
                </c:pt>
                <c:pt idx="63">
                  <c:v>391.5</c:v>
                </c:pt>
                <c:pt idx="64">
                  <c:v>391.5</c:v>
                </c:pt>
                <c:pt idx="65">
                  <c:v>391.5</c:v>
                </c:pt>
                <c:pt idx="66">
                  <c:v>400.5</c:v>
                </c:pt>
                <c:pt idx="67">
                  <c:v>400.5</c:v>
                </c:pt>
                <c:pt idx="68">
                  <c:v>401</c:v>
                </c:pt>
                <c:pt idx="69">
                  <c:v>401</c:v>
                </c:pt>
                <c:pt idx="70">
                  <c:v>401</c:v>
                </c:pt>
                <c:pt idx="71">
                  <c:v>629</c:v>
                </c:pt>
                <c:pt idx="72">
                  <c:v>629</c:v>
                </c:pt>
                <c:pt idx="73">
                  <c:v>631</c:v>
                </c:pt>
                <c:pt idx="74">
                  <c:v>631</c:v>
                </c:pt>
                <c:pt idx="75">
                  <c:v>632</c:v>
                </c:pt>
                <c:pt idx="76">
                  <c:v>657.5</c:v>
                </c:pt>
                <c:pt idx="77">
                  <c:v>657.5</c:v>
                </c:pt>
                <c:pt idx="78">
                  <c:v>1379.5</c:v>
                </c:pt>
                <c:pt idx="79">
                  <c:v>1380</c:v>
                </c:pt>
                <c:pt idx="80">
                  <c:v>1380</c:v>
                </c:pt>
                <c:pt idx="81">
                  <c:v>1380.5</c:v>
                </c:pt>
                <c:pt idx="82">
                  <c:v>1398.5</c:v>
                </c:pt>
                <c:pt idx="83">
                  <c:v>1805</c:v>
                </c:pt>
                <c:pt idx="84">
                  <c:v>1805</c:v>
                </c:pt>
                <c:pt idx="85">
                  <c:v>1805</c:v>
                </c:pt>
                <c:pt idx="86">
                  <c:v>1835</c:v>
                </c:pt>
                <c:pt idx="87">
                  <c:v>1835</c:v>
                </c:pt>
                <c:pt idx="88">
                  <c:v>1914</c:v>
                </c:pt>
                <c:pt idx="89">
                  <c:v>1914</c:v>
                </c:pt>
                <c:pt idx="90">
                  <c:v>2021</c:v>
                </c:pt>
                <c:pt idx="91">
                  <c:v>2021</c:v>
                </c:pt>
                <c:pt idx="92">
                  <c:v>2021</c:v>
                </c:pt>
                <c:pt idx="93">
                  <c:v>2059.5</c:v>
                </c:pt>
                <c:pt idx="94">
                  <c:v>2059.5</c:v>
                </c:pt>
                <c:pt idx="95">
                  <c:v>2110</c:v>
                </c:pt>
                <c:pt idx="96">
                  <c:v>2116.5</c:v>
                </c:pt>
                <c:pt idx="97">
                  <c:v>2133.5</c:v>
                </c:pt>
                <c:pt idx="98">
                  <c:v>2133.5</c:v>
                </c:pt>
                <c:pt idx="99">
                  <c:v>2133.5</c:v>
                </c:pt>
                <c:pt idx="100">
                  <c:v>2133.5</c:v>
                </c:pt>
                <c:pt idx="101">
                  <c:v>2142</c:v>
                </c:pt>
                <c:pt idx="102">
                  <c:v>2142</c:v>
                </c:pt>
                <c:pt idx="103">
                  <c:v>2241</c:v>
                </c:pt>
                <c:pt idx="104">
                  <c:v>2241</c:v>
                </c:pt>
                <c:pt idx="105">
                  <c:v>2241</c:v>
                </c:pt>
                <c:pt idx="106">
                  <c:v>2242.5</c:v>
                </c:pt>
                <c:pt idx="107">
                  <c:v>2242.5</c:v>
                </c:pt>
                <c:pt idx="108">
                  <c:v>2267</c:v>
                </c:pt>
                <c:pt idx="109">
                  <c:v>2267</c:v>
                </c:pt>
                <c:pt idx="110">
                  <c:v>2328</c:v>
                </c:pt>
                <c:pt idx="111">
                  <c:v>2328</c:v>
                </c:pt>
                <c:pt idx="112">
                  <c:v>2328.5</c:v>
                </c:pt>
                <c:pt idx="113">
                  <c:v>2361.5</c:v>
                </c:pt>
                <c:pt idx="114">
                  <c:v>2362</c:v>
                </c:pt>
                <c:pt idx="115">
                  <c:v>2412.5</c:v>
                </c:pt>
                <c:pt idx="116">
                  <c:v>2428.5</c:v>
                </c:pt>
                <c:pt idx="117">
                  <c:v>2429</c:v>
                </c:pt>
                <c:pt idx="118">
                  <c:v>2447.5</c:v>
                </c:pt>
                <c:pt idx="119">
                  <c:v>2458.5</c:v>
                </c:pt>
                <c:pt idx="120">
                  <c:v>2458.5</c:v>
                </c:pt>
                <c:pt idx="121">
                  <c:v>2458.5</c:v>
                </c:pt>
                <c:pt idx="122">
                  <c:v>2458.5</c:v>
                </c:pt>
                <c:pt idx="123">
                  <c:v>2525.5</c:v>
                </c:pt>
                <c:pt idx="124">
                  <c:v>2529</c:v>
                </c:pt>
                <c:pt idx="125">
                  <c:v>2558.5</c:v>
                </c:pt>
                <c:pt idx="126">
                  <c:v>2563</c:v>
                </c:pt>
                <c:pt idx="127">
                  <c:v>2564.5</c:v>
                </c:pt>
                <c:pt idx="128">
                  <c:v>2632.5</c:v>
                </c:pt>
                <c:pt idx="129">
                  <c:v>2633</c:v>
                </c:pt>
                <c:pt idx="130">
                  <c:v>2660.5</c:v>
                </c:pt>
                <c:pt idx="131">
                  <c:v>2662.5</c:v>
                </c:pt>
                <c:pt idx="132">
                  <c:v>2663</c:v>
                </c:pt>
                <c:pt idx="133">
                  <c:v>2726</c:v>
                </c:pt>
                <c:pt idx="134">
                  <c:v>2741.5</c:v>
                </c:pt>
                <c:pt idx="135">
                  <c:v>2745</c:v>
                </c:pt>
                <c:pt idx="136">
                  <c:v>2748.5</c:v>
                </c:pt>
                <c:pt idx="137">
                  <c:v>2782</c:v>
                </c:pt>
                <c:pt idx="138">
                  <c:v>2782</c:v>
                </c:pt>
                <c:pt idx="139">
                  <c:v>2782</c:v>
                </c:pt>
                <c:pt idx="140">
                  <c:v>2782</c:v>
                </c:pt>
                <c:pt idx="141">
                  <c:v>2782</c:v>
                </c:pt>
                <c:pt idx="142">
                  <c:v>2782</c:v>
                </c:pt>
                <c:pt idx="143">
                  <c:v>2788.5</c:v>
                </c:pt>
                <c:pt idx="144">
                  <c:v>2789</c:v>
                </c:pt>
                <c:pt idx="145">
                  <c:v>2790.5</c:v>
                </c:pt>
                <c:pt idx="146">
                  <c:v>2812</c:v>
                </c:pt>
                <c:pt idx="147">
                  <c:v>2826</c:v>
                </c:pt>
                <c:pt idx="148">
                  <c:v>2855.5</c:v>
                </c:pt>
                <c:pt idx="149">
                  <c:v>2855.5</c:v>
                </c:pt>
                <c:pt idx="150">
                  <c:v>2855.5</c:v>
                </c:pt>
                <c:pt idx="151">
                  <c:v>2855.5</c:v>
                </c:pt>
                <c:pt idx="152">
                  <c:v>2856</c:v>
                </c:pt>
                <c:pt idx="153">
                  <c:v>2856</c:v>
                </c:pt>
                <c:pt idx="154">
                  <c:v>2856</c:v>
                </c:pt>
                <c:pt idx="155">
                  <c:v>2856</c:v>
                </c:pt>
                <c:pt idx="156">
                  <c:v>2857.5</c:v>
                </c:pt>
                <c:pt idx="157">
                  <c:v>2871.5</c:v>
                </c:pt>
                <c:pt idx="158">
                  <c:v>2873.5</c:v>
                </c:pt>
                <c:pt idx="159">
                  <c:v>2910</c:v>
                </c:pt>
                <c:pt idx="160">
                  <c:v>2977</c:v>
                </c:pt>
                <c:pt idx="161">
                  <c:v>2978.5</c:v>
                </c:pt>
                <c:pt idx="162">
                  <c:v>2979</c:v>
                </c:pt>
                <c:pt idx="163">
                  <c:v>3006.5</c:v>
                </c:pt>
                <c:pt idx="164">
                  <c:v>3006.5</c:v>
                </c:pt>
                <c:pt idx="165">
                  <c:v>3019</c:v>
                </c:pt>
                <c:pt idx="166">
                  <c:v>3098</c:v>
                </c:pt>
                <c:pt idx="167">
                  <c:v>3117.5</c:v>
                </c:pt>
                <c:pt idx="168">
                  <c:v>3117.5</c:v>
                </c:pt>
                <c:pt idx="169">
                  <c:v>3117.5</c:v>
                </c:pt>
                <c:pt idx="170">
                  <c:v>3332</c:v>
                </c:pt>
                <c:pt idx="171">
                  <c:v>3492</c:v>
                </c:pt>
                <c:pt idx="172">
                  <c:v>3544.5</c:v>
                </c:pt>
                <c:pt idx="173">
                  <c:v>3849</c:v>
                </c:pt>
                <c:pt idx="174">
                  <c:v>3927.5</c:v>
                </c:pt>
                <c:pt idx="175">
                  <c:v>3951</c:v>
                </c:pt>
                <c:pt idx="176">
                  <c:v>3971.5</c:v>
                </c:pt>
                <c:pt idx="177">
                  <c:v>4043.5</c:v>
                </c:pt>
                <c:pt idx="178">
                  <c:v>4135</c:v>
                </c:pt>
                <c:pt idx="179">
                  <c:v>4174</c:v>
                </c:pt>
                <c:pt idx="180">
                  <c:v>4274</c:v>
                </c:pt>
                <c:pt idx="181">
                  <c:v>4282.5</c:v>
                </c:pt>
                <c:pt idx="182">
                  <c:v>4482.5</c:v>
                </c:pt>
                <c:pt idx="183">
                  <c:v>4488</c:v>
                </c:pt>
                <c:pt idx="184">
                  <c:v>4543</c:v>
                </c:pt>
                <c:pt idx="185">
                  <c:v>4560.5</c:v>
                </c:pt>
                <c:pt idx="186">
                  <c:v>4560.5</c:v>
                </c:pt>
                <c:pt idx="187">
                  <c:v>4565</c:v>
                </c:pt>
                <c:pt idx="188">
                  <c:v>4573.5</c:v>
                </c:pt>
                <c:pt idx="189">
                  <c:v>4673.5</c:v>
                </c:pt>
                <c:pt idx="190">
                  <c:v>4697.5</c:v>
                </c:pt>
                <c:pt idx="191">
                  <c:v>4708</c:v>
                </c:pt>
                <c:pt idx="192">
                  <c:v>4708</c:v>
                </c:pt>
                <c:pt idx="193">
                  <c:v>4708</c:v>
                </c:pt>
                <c:pt idx="194">
                  <c:v>4811.5</c:v>
                </c:pt>
                <c:pt idx="195">
                  <c:v>4934.5</c:v>
                </c:pt>
                <c:pt idx="196">
                  <c:v>4976.5</c:v>
                </c:pt>
                <c:pt idx="197">
                  <c:v>4982</c:v>
                </c:pt>
                <c:pt idx="198">
                  <c:v>4996</c:v>
                </c:pt>
                <c:pt idx="199">
                  <c:v>5034</c:v>
                </c:pt>
                <c:pt idx="200">
                  <c:v>5116</c:v>
                </c:pt>
                <c:pt idx="201">
                  <c:v>4449.5</c:v>
                </c:pt>
                <c:pt idx="202">
                  <c:v>4457</c:v>
                </c:pt>
                <c:pt idx="203">
                  <c:v>5203.5</c:v>
                </c:pt>
                <c:pt idx="204">
                  <c:v>5558.5</c:v>
                </c:pt>
                <c:pt idx="205">
                  <c:v>5644.5</c:v>
                </c:pt>
                <c:pt idx="206">
                  <c:v>5771</c:v>
                </c:pt>
              </c:numCache>
            </c:numRef>
          </c:xVal>
          <c:yVal>
            <c:numRef>
              <c:f>'Active 1'!$N$21:$N$977</c:f>
              <c:numCache>
                <c:formatCode>General</c:formatCode>
                <c:ptCount val="95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1CC-40EB-969B-0E4AD7702EF3}"/>
            </c:ext>
          </c:extLst>
        </c:ser>
        <c:ser>
          <c:idx val="7"/>
          <c:order val="7"/>
          <c:tx>
            <c:strRef>
              <c:f>'Active 1'!$O$20</c:f>
              <c:strCache>
                <c:ptCount val="1"/>
                <c:pt idx="0">
                  <c:v>Prim.Fit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1'!$F$21:$F$977</c:f>
              <c:numCache>
                <c:formatCode>General</c:formatCode>
                <c:ptCount val="957"/>
                <c:pt idx="0">
                  <c:v>-7311</c:v>
                </c:pt>
                <c:pt idx="1">
                  <c:v>-7121.5</c:v>
                </c:pt>
                <c:pt idx="2">
                  <c:v>-7006</c:v>
                </c:pt>
                <c:pt idx="3">
                  <c:v>-6950</c:v>
                </c:pt>
                <c:pt idx="4">
                  <c:v>-6949.5</c:v>
                </c:pt>
                <c:pt idx="5">
                  <c:v>-6921.5</c:v>
                </c:pt>
                <c:pt idx="6">
                  <c:v>-6898</c:v>
                </c:pt>
                <c:pt idx="7">
                  <c:v>-6828.5</c:v>
                </c:pt>
                <c:pt idx="8">
                  <c:v>-6687.5</c:v>
                </c:pt>
                <c:pt idx="9">
                  <c:v>-6389</c:v>
                </c:pt>
                <c:pt idx="10">
                  <c:v>-6346</c:v>
                </c:pt>
                <c:pt idx="11">
                  <c:v>-6299</c:v>
                </c:pt>
                <c:pt idx="12">
                  <c:v>-6253</c:v>
                </c:pt>
                <c:pt idx="13">
                  <c:v>-5823</c:v>
                </c:pt>
                <c:pt idx="14">
                  <c:v>-5822.5</c:v>
                </c:pt>
                <c:pt idx="15">
                  <c:v>-5626</c:v>
                </c:pt>
                <c:pt idx="16">
                  <c:v>-5429</c:v>
                </c:pt>
                <c:pt idx="17">
                  <c:v>-5195</c:v>
                </c:pt>
                <c:pt idx="18">
                  <c:v>-5037.5</c:v>
                </c:pt>
                <c:pt idx="19">
                  <c:v>-5037.5</c:v>
                </c:pt>
                <c:pt idx="20">
                  <c:v>-5002</c:v>
                </c:pt>
                <c:pt idx="21">
                  <c:v>-4534</c:v>
                </c:pt>
                <c:pt idx="22">
                  <c:v>-4534</c:v>
                </c:pt>
                <c:pt idx="23">
                  <c:v>-4434</c:v>
                </c:pt>
                <c:pt idx="24">
                  <c:v>-4140</c:v>
                </c:pt>
                <c:pt idx="25">
                  <c:v>-4070.5</c:v>
                </c:pt>
                <c:pt idx="26">
                  <c:v>-4051.5</c:v>
                </c:pt>
                <c:pt idx="27">
                  <c:v>-4017</c:v>
                </c:pt>
                <c:pt idx="28">
                  <c:v>-3921</c:v>
                </c:pt>
                <c:pt idx="29">
                  <c:v>-3920.5</c:v>
                </c:pt>
                <c:pt idx="30">
                  <c:v>-3852</c:v>
                </c:pt>
                <c:pt idx="31">
                  <c:v>-3852</c:v>
                </c:pt>
                <c:pt idx="32">
                  <c:v>-3852</c:v>
                </c:pt>
                <c:pt idx="33">
                  <c:v>-3852</c:v>
                </c:pt>
                <c:pt idx="34">
                  <c:v>-3852</c:v>
                </c:pt>
                <c:pt idx="35">
                  <c:v>-3794</c:v>
                </c:pt>
                <c:pt idx="36">
                  <c:v>-3520</c:v>
                </c:pt>
                <c:pt idx="37">
                  <c:v>-3520</c:v>
                </c:pt>
                <c:pt idx="38">
                  <c:v>-3520</c:v>
                </c:pt>
                <c:pt idx="39">
                  <c:v>-3520</c:v>
                </c:pt>
                <c:pt idx="40">
                  <c:v>-3209</c:v>
                </c:pt>
                <c:pt idx="41">
                  <c:v>-3206</c:v>
                </c:pt>
                <c:pt idx="42">
                  <c:v>-2863</c:v>
                </c:pt>
                <c:pt idx="43">
                  <c:v>-2311</c:v>
                </c:pt>
                <c:pt idx="44">
                  <c:v>-2118</c:v>
                </c:pt>
                <c:pt idx="45">
                  <c:v>-1047</c:v>
                </c:pt>
                <c:pt idx="46">
                  <c:v>-100.5</c:v>
                </c:pt>
                <c:pt idx="47">
                  <c:v>-91.5</c:v>
                </c:pt>
                <c:pt idx="48">
                  <c:v>-81.5</c:v>
                </c:pt>
                <c:pt idx="49">
                  <c:v>-21</c:v>
                </c:pt>
                <c:pt idx="50">
                  <c:v>0</c:v>
                </c:pt>
                <c:pt idx="51">
                  <c:v>0</c:v>
                </c:pt>
                <c:pt idx="52">
                  <c:v>19</c:v>
                </c:pt>
                <c:pt idx="53">
                  <c:v>123</c:v>
                </c:pt>
                <c:pt idx="54">
                  <c:v>123</c:v>
                </c:pt>
                <c:pt idx="55">
                  <c:v>206</c:v>
                </c:pt>
                <c:pt idx="56">
                  <c:v>219.5</c:v>
                </c:pt>
                <c:pt idx="57">
                  <c:v>220</c:v>
                </c:pt>
                <c:pt idx="58">
                  <c:v>228.5</c:v>
                </c:pt>
                <c:pt idx="59">
                  <c:v>229</c:v>
                </c:pt>
                <c:pt idx="60">
                  <c:v>230.5</c:v>
                </c:pt>
                <c:pt idx="61">
                  <c:v>234</c:v>
                </c:pt>
                <c:pt idx="62">
                  <c:v>234</c:v>
                </c:pt>
                <c:pt idx="63">
                  <c:v>391.5</c:v>
                </c:pt>
                <c:pt idx="64">
                  <c:v>391.5</c:v>
                </c:pt>
                <c:pt idx="65">
                  <c:v>391.5</c:v>
                </c:pt>
                <c:pt idx="66">
                  <c:v>400.5</c:v>
                </c:pt>
                <c:pt idx="67">
                  <c:v>400.5</c:v>
                </c:pt>
                <c:pt idx="68">
                  <c:v>401</c:v>
                </c:pt>
                <c:pt idx="69">
                  <c:v>401</c:v>
                </c:pt>
                <c:pt idx="70">
                  <c:v>401</c:v>
                </c:pt>
                <c:pt idx="71">
                  <c:v>629</c:v>
                </c:pt>
                <c:pt idx="72">
                  <c:v>629</c:v>
                </c:pt>
                <c:pt idx="73">
                  <c:v>631</c:v>
                </c:pt>
                <c:pt idx="74">
                  <c:v>631</c:v>
                </c:pt>
                <c:pt idx="75">
                  <c:v>632</c:v>
                </c:pt>
                <c:pt idx="76">
                  <c:v>657.5</c:v>
                </c:pt>
                <c:pt idx="77">
                  <c:v>657.5</c:v>
                </c:pt>
                <c:pt idx="78">
                  <c:v>1379.5</c:v>
                </c:pt>
                <c:pt idx="79">
                  <c:v>1380</c:v>
                </c:pt>
                <c:pt idx="80">
                  <c:v>1380</c:v>
                </c:pt>
                <c:pt idx="81">
                  <c:v>1380.5</c:v>
                </c:pt>
                <c:pt idx="82">
                  <c:v>1398.5</c:v>
                </c:pt>
                <c:pt idx="83">
                  <c:v>1805</c:v>
                </c:pt>
                <c:pt idx="84">
                  <c:v>1805</c:v>
                </c:pt>
                <c:pt idx="85">
                  <c:v>1805</c:v>
                </c:pt>
                <c:pt idx="86">
                  <c:v>1835</c:v>
                </c:pt>
                <c:pt idx="87">
                  <c:v>1835</c:v>
                </c:pt>
                <c:pt idx="88">
                  <c:v>1914</c:v>
                </c:pt>
                <c:pt idx="89">
                  <c:v>1914</c:v>
                </c:pt>
                <c:pt idx="90">
                  <c:v>2021</c:v>
                </c:pt>
                <c:pt idx="91">
                  <c:v>2021</c:v>
                </c:pt>
                <c:pt idx="92">
                  <c:v>2021</c:v>
                </c:pt>
                <c:pt idx="93">
                  <c:v>2059.5</c:v>
                </c:pt>
                <c:pt idx="94">
                  <c:v>2059.5</c:v>
                </c:pt>
                <c:pt idx="95">
                  <c:v>2110</c:v>
                </c:pt>
                <c:pt idx="96">
                  <c:v>2116.5</c:v>
                </c:pt>
                <c:pt idx="97">
                  <c:v>2133.5</c:v>
                </c:pt>
                <c:pt idx="98">
                  <c:v>2133.5</c:v>
                </c:pt>
                <c:pt idx="99">
                  <c:v>2133.5</c:v>
                </c:pt>
                <c:pt idx="100">
                  <c:v>2133.5</c:v>
                </c:pt>
                <c:pt idx="101">
                  <c:v>2142</c:v>
                </c:pt>
                <c:pt idx="102">
                  <c:v>2142</c:v>
                </c:pt>
                <c:pt idx="103">
                  <c:v>2241</c:v>
                </c:pt>
                <c:pt idx="104">
                  <c:v>2241</c:v>
                </c:pt>
                <c:pt idx="105">
                  <c:v>2241</c:v>
                </c:pt>
                <c:pt idx="106">
                  <c:v>2242.5</c:v>
                </c:pt>
                <c:pt idx="107">
                  <c:v>2242.5</c:v>
                </c:pt>
                <c:pt idx="108">
                  <c:v>2267</c:v>
                </c:pt>
                <c:pt idx="109">
                  <c:v>2267</c:v>
                </c:pt>
                <c:pt idx="110">
                  <c:v>2328</c:v>
                </c:pt>
                <c:pt idx="111">
                  <c:v>2328</c:v>
                </c:pt>
                <c:pt idx="112">
                  <c:v>2328.5</c:v>
                </c:pt>
                <c:pt idx="113">
                  <c:v>2361.5</c:v>
                </c:pt>
                <c:pt idx="114">
                  <c:v>2362</c:v>
                </c:pt>
                <c:pt idx="115">
                  <c:v>2412.5</c:v>
                </c:pt>
                <c:pt idx="116">
                  <c:v>2428.5</c:v>
                </c:pt>
                <c:pt idx="117">
                  <c:v>2429</c:v>
                </c:pt>
                <c:pt idx="118">
                  <c:v>2447.5</c:v>
                </c:pt>
                <c:pt idx="119">
                  <c:v>2458.5</c:v>
                </c:pt>
                <c:pt idx="120">
                  <c:v>2458.5</c:v>
                </c:pt>
                <c:pt idx="121">
                  <c:v>2458.5</c:v>
                </c:pt>
                <c:pt idx="122">
                  <c:v>2458.5</c:v>
                </c:pt>
                <c:pt idx="123">
                  <c:v>2525.5</c:v>
                </c:pt>
                <c:pt idx="124">
                  <c:v>2529</c:v>
                </c:pt>
                <c:pt idx="125">
                  <c:v>2558.5</c:v>
                </c:pt>
                <c:pt idx="126">
                  <c:v>2563</c:v>
                </c:pt>
                <c:pt idx="127">
                  <c:v>2564.5</c:v>
                </c:pt>
                <c:pt idx="128">
                  <c:v>2632.5</c:v>
                </c:pt>
                <c:pt idx="129">
                  <c:v>2633</c:v>
                </c:pt>
                <c:pt idx="130">
                  <c:v>2660.5</c:v>
                </c:pt>
                <c:pt idx="131">
                  <c:v>2662.5</c:v>
                </c:pt>
                <c:pt idx="132">
                  <c:v>2663</c:v>
                </c:pt>
                <c:pt idx="133">
                  <c:v>2726</c:v>
                </c:pt>
                <c:pt idx="134">
                  <c:v>2741.5</c:v>
                </c:pt>
                <c:pt idx="135">
                  <c:v>2745</c:v>
                </c:pt>
                <c:pt idx="136">
                  <c:v>2748.5</c:v>
                </c:pt>
                <c:pt idx="137">
                  <c:v>2782</c:v>
                </c:pt>
                <c:pt idx="138">
                  <c:v>2782</c:v>
                </c:pt>
                <c:pt idx="139">
                  <c:v>2782</c:v>
                </c:pt>
                <c:pt idx="140">
                  <c:v>2782</c:v>
                </c:pt>
                <c:pt idx="141">
                  <c:v>2782</c:v>
                </c:pt>
                <c:pt idx="142">
                  <c:v>2782</c:v>
                </c:pt>
                <c:pt idx="143">
                  <c:v>2788.5</c:v>
                </c:pt>
                <c:pt idx="144">
                  <c:v>2789</c:v>
                </c:pt>
                <c:pt idx="145">
                  <c:v>2790.5</c:v>
                </c:pt>
                <c:pt idx="146">
                  <c:v>2812</c:v>
                </c:pt>
                <c:pt idx="147">
                  <c:v>2826</c:v>
                </c:pt>
                <c:pt idx="148">
                  <c:v>2855.5</c:v>
                </c:pt>
                <c:pt idx="149">
                  <c:v>2855.5</c:v>
                </c:pt>
                <c:pt idx="150">
                  <c:v>2855.5</c:v>
                </c:pt>
                <c:pt idx="151">
                  <c:v>2855.5</c:v>
                </c:pt>
                <c:pt idx="152">
                  <c:v>2856</c:v>
                </c:pt>
                <c:pt idx="153">
                  <c:v>2856</c:v>
                </c:pt>
                <c:pt idx="154">
                  <c:v>2856</c:v>
                </c:pt>
                <c:pt idx="155">
                  <c:v>2856</c:v>
                </c:pt>
                <c:pt idx="156">
                  <c:v>2857.5</c:v>
                </c:pt>
                <c:pt idx="157">
                  <c:v>2871.5</c:v>
                </c:pt>
                <c:pt idx="158">
                  <c:v>2873.5</c:v>
                </c:pt>
                <c:pt idx="159">
                  <c:v>2910</c:v>
                </c:pt>
                <c:pt idx="160">
                  <c:v>2977</c:v>
                </c:pt>
                <c:pt idx="161">
                  <c:v>2978.5</c:v>
                </c:pt>
                <c:pt idx="162">
                  <c:v>2979</c:v>
                </c:pt>
                <c:pt idx="163">
                  <c:v>3006.5</c:v>
                </c:pt>
                <c:pt idx="164">
                  <c:v>3006.5</c:v>
                </c:pt>
                <c:pt idx="165">
                  <c:v>3019</c:v>
                </c:pt>
                <c:pt idx="166">
                  <c:v>3098</c:v>
                </c:pt>
                <c:pt idx="167">
                  <c:v>3117.5</c:v>
                </c:pt>
                <c:pt idx="168">
                  <c:v>3117.5</c:v>
                </c:pt>
                <c:pt idx="169">
                  <c:v>3117.5</c:v>
                </c:pt>
                <c:pt idx="170">
                  <c:v>3332</c:v>
                </c:pt>
                <c:pt idx="171">
                  <c:v>3492</c:v>
                </c:pt>
                <c:pt idx="172">
                  <c:v>3544.5</c:v>
                </c:pt>
                <c:pt idx="173">
                  <c:v>3849</c:v>
                </c:pt>
                <c:pt idx="174">
                  <c:v>3927.5</c:v>
                </c:pt>
                <c:pt idx="175">
                  <c:v>3951</c:v>
                </c:pt>
                <c:pt idx="176">
                  <c:v>3971.5</c:v>
                </c:pt>
                <c:pt idx="177">
                  <c:v>4043.5</c:v>
                </c:pt>
                <c:pt idx="178">
                  <c:v>4135</c:v>
                </c:pt>
                <c:pt idx="179">
                  <c:v>4174</c:v>
                </c:pt>
                <c:pt idx="180">
                  <c:v>4274</c:v>
                </c:pt>
                <c:pt idx="181">
                  <c:v>4282.5</c:v>
                </c:pt>
                <c:pt idx="182">
                  <c:v>4482.5</c:v>
                </c:pt>
                <c:pt idx="183">
                  <c:v>4488</c:v>
                </c:pt>
                <c:pt idx="184">
                  <c:v>4543</c:v>
                </c:pt>
                <c:pt idx="185">
                  <c:v>4560.5</c:v>
                </c:pt>
                <c:pt idx="186">
                  <c:v>4560.5</c:v>
                </c:pt>
                <c:pt idx="187">
                  <c:v>4565</c:v>
                </c:pt>
                <c:pt idx="188">
                  <c:v>4573.5</c:v>
                </c:pt>
                <c:pt idx="189">
                  <c:v>4673.5</c:v>
                </c:pt>
                <c:pt idx="190">
                  <c:v>4697.5</c:v>
                </c:pt>
                <c:pt idx="191">
                  <c:v>4708</c:v>
                </c:pt>
                <c:pt idx="192">
                  <c:v>4708</c:v>
                </c:pt>
                <c:pt idx="193">
                  <c:v>4708</c:v>
                </c:pt>
                <c:pt idx="194">
                  <c:v>4811.5</c:v>
                </c:pt>
                <c:pt idx="195">
                  <c:v>4934.5</c:v>
                </c:pt>
                <c:pt idx="196">
                  <c:v>4976.5</c:v>
                </c:pt>
                <c:pt idx="197">
                  <c:v>4982</c:v>
                </c:pt>
                <c:pt idx="198">
                  <c:v>4996</c:v>
                </c:pt>
                <c:pt idx="199">
                  <c:v>5034</c:v>
                </c:pt>
                <c:pt idx="200">
                  <c:v>5116</c:v>
                </c:pt>
                <c:pt idx="201">
                  <c:v>4449.5</c:v>
                </c:pt>
                <c:pt idx="202">
                  <c:v>4457</c:v>
                </c:pt>
                <c:pt idx="203">
                  <c:v>5203.5</c:v>
                </c:pt>
                <c:pt idx="204">
                  <c:v>5558.5</c:v>
                </c:pt>
                <c:pt idx="205">
                  <c:v>5644.5</c:v>
                </c:pt>
                <c:pt idx="206">
                  <c:v>5771</c:v>
                </c:pt>
              </c:numCache>
            </c:numRef>
          </c:xVal>
          <c:yVal>
            <c:numRef>
              <c:f>'Active 1'!$O$21:$O$977</c:f>
              <c:numCache>
                <c:formatCode>General</c:formatCode>
                <c:ptCount val="957"/>
                <c:pt idx="0">
                  <c:v>2.5586013028167442E-2</c:v>
                </c:pt>
                <c:pt idx="1">
                  <c:v>2.4773269075435728E-2</c:v>
                </c:pt>
                <c:pt idx="2">
                  <c:v>2.4277902708467324E-2</c:v>
                </c:pt>
                <c:pt idx="3">
                  <c:v>2.4037725075997794E-2</c:v>
                </c:pt>
                <c:pt idx="4">
                  <c:v>2.4035580632850745E-2</c:v>
                </c:pt>
                <c:pt idx="5">
                  <c:v>2.391549181661598E-2</c:v>
                </c:pt>
                <c:pt idx="6">
                  <c:v>2.381470298870466E-2</c:v>
                </c:pt>
                <c:pt idx="7">
                  <c:v>2.3516625391264798E-2</c:v>
                </c:pt>
                <c:pt idx="8">
                  <c:v>2.2911892423796876E-2</c:v>
                </c:pt>
                <c:pt idx="9">
                  <c:v>2.1631659865008403E-2</c:v>
                </c:pt>
                <c:pt idx="10">
                  <c:v>2.1447237754362157E-2</c:v>
                </c:pt>
                <c:pt idx="11">
                  <c:v>2.1245660098539516E-2</c:v>
                </c:pt>
                <c:pt idx="12">
                  <c:v>2.1048371329010974E-2</c:v>
                </c:pt>
                <c:pt idx="13">
                  <c:v>1.9204150222548514E-2</c:v>
                </c:pt>
                <c:pt idx="14">
                  <c:v>1.9202005779401465E-2</c:v>
                </c:pt>
                <c:pt idx="15">
                  <c:v>1.8359239622611063E-2</c:v>
                </c:pt>
                <c:pt idx="16">
                  <c:v>1.7514329022673612E-2</c:v>
                </c:pt>
                <c:pt idx="17">
                  <c:v>1.6510729629854507E-2</c:v>
                </c:pt>
                <c:pt idx="18">
                  <c:v>1.5835230038533956E-2</c:v>
                </c:pt>
                <c:pt idx="19">
                  <c:v>1.5835230038533956E-2</c:v>
                </c:pt>
                <c:pt idx="20">
                  <c:v>1.5682974575093451E-2</c:v>
                </c:pt>
                <c:pt idx="21">
                  <c:v>1.3675775789455238E-2</c:v>
                </c:pt>
                <c:pt idx="22">
                  <c:v>1.3675775789455238E-2</c:v>
                </c:pt>
                <c:pt idx="23">
                  <c:v>1.3246887160045365E-2</c:v>
                </c:pt>
                <c:pt idx="24">
                  <c:v>1.1985954589580336E-2</c:v>
                </c:pt>
                <c:pt idx="25">
                  <c:v>1.1687876992140474E-2</c:v>
                </c:pt>
                <c:pt idx="26">
                  <c:v>1.1606388152552598E-2</c:v>
                </c:pt>
                <c:pt idx="27">
                  <c:v>1.1458421575406191E-2</c:v>
                </c:pt>
                <c:pt idx="28">
                  <c:v>1.1046688491172713E-2</c:v>
                </c:pt>
                <c:pt idx="29">
                  <c:v>1.1044544048025663E-2</c:v>
                </c:pt>
                <c:pt idx="30">
                  <c:v>1.07507553368799E-2</c:v>
                </c:pt>
                <c:pt idx="31">
                  <c:v>1.07507553368799E-2</c:v>
                </c:pt>
                <c:pt idx="32">
                  <c:v>1.07507553368799E-2</c:v>
                </c:pt>
                <c:pt idx="33">
                  <c:v>1.07507553368799E-2</c:v>
                </c:pt>
                <c:pt idx="34">
                  <c:v>1.07507553368799E-2</c:v>
                </c:pt>
                <c:pt idx="35">
                  <c:v>1.0501999931822173E-2</c:v>
                </c:pt>
                <c:pt idx="36">
                  <c:v>9.3268450872391172E-3</c:v>
                </c:pt>
                <c:pt idx="37">
                  <c:v>9.3268450872391172E-3</c:v>
                </c:pt>
                <c:pt idx="38">
                  <c:v>9.3268450872391172E-3</c:v>
                </c:pt>
                <c:pt idx="39">
                  <c:v>9.3268450872391172E-3</c:v>
                </c:pt>
                <c:pt idx="40">
                  <c:v>7.99300144977441E-3</c:v>
                </c:pt>
                <c:pt idx="41">
                  <c:v>7.9801347908921138E-3</c:v>
                </c:pt>
                <c:pt idx="42">
                  <c:v>6.5090467920162452E-3</c:v>
                </c:pt>
                <c:pt idx="43">
                  <c:v>4.1415815576737406E-3</c:v>
                </c:pt>
                <c:pt idx="44">
                  <c:v>3.3138265029126843E-3</c:v>
                </c:pt>
                <c:pt idx="45">
                  <c:v>-1.2795707180670657E-3</c:v>
                </c:pt>
                <c:pt idx="46">
                  <c:v>-5.339001595431523E-3</c:v>
                </c:pt>
                <c:pt idx="47">
                  <c:v>-5.3776015720784116E-3</c:v>
                </c:pt>
                <c:pt idx="48">
                  <c:v>-5.420490435019399E-3</c:v>
                </c:pt>
                <c:pt idx="49">
                  <c:v>-5.6799680558123726E-3</c:v>
                </c:pt>
                <c:pt idx="50">
                  <c:v>-5.7700346679884461E-3</c:v>
                </c:pt>
                <c:pt idx="51">
                  <c:v>-5.7700346679884461E-3</c:v>
                </c:pt>
                <c:pt idx="52">
                  <c:v>-5.8515235075763221E-3</c:v>
                </c:pt>
                <c:pt idx="53">
                  <c:v>-6.2975676821625907E-3</c:v>
                </c:pt>
                <c:pt idx="54">
                  <c:v>-6.2975676821625907E-3</c:v>
                </c:pt>
                <c:pt idx="55">
                  <c:v>-6.6535452445727868E-3</c:v>
                </c:pt>
                <c:pt idx="56">
                  <c:v>-6.7114452095431197E-3</c:v>
                </c:pt>
                <c:pt idx="57">
                  <c:v>-6.7135896526901691E-3</c:v>
                </c:pt>
                <c:pt idx="58">
                  <c:v>-6.7500451861900084E-3</c:v>
                </c:pt>
                <c:pt idx="59">
                  <c:v>-6.7521896293370577E-3</c:v>
                </c:pt>
                <c:pt idx="60">
                  <c:v>-6.7586229587782059E-3</c:v>
                </c:pt>
                <c:pt idx="61">
                  <c:v>-6.7736340608075514E-3</c:v>
                </c:pt>
                <c:pt idx="62">
                  <c:v>-6.7736340608075514E-3</c:v>
                </c:pt>
                <c:pt idx="63">
                  <c:v>-7.4491336521281025E-3</c:v>
                </c:pt>
                <c:pt idx="64">
                  <c:v>-7.4491336521281025E-3</c:v>
                </c:pt>
                <c:pt idx="65">
                  <c:v>-7.4491336521281025E-3</c:v>
                </c:pt>
                <c:pt idx="66">
                  <c:v>-7.4877336287749912E-3</c:v>
                </c:pt>
                <c:pt idx="67">
                  <c:v>-7.4877336287749912E-3</c:v>
                </c:pt>
                <c:pt idx="68">
                  <c:v>-7.4898780719220405E-3</c:v>
                </c:pt>
                <c:pt idx="69">
                  <c:v>-7.4898780719220405E-3</c:v>
                </c:pt>
                <c:pt idx="70">
                  <c:v>-7.4898780719220405E-3</c:v>
                </c:pt>
                <c:pt idx="71">
                  <c:v>-8.4677441469765535E-3</c:v>
                </c:pt>
                <c:pt idx="72">
                  <c:v>-8.4677441469765535E-3</c:v>
                </c:pt>
                <c:pt idx="73">
                  <c:v>-8.4763219195647509E-3</c:v>
                </c:pt>
                <c:pt idx="74">
                  <c:v>-8.4763219195647509E-3</c:v>
                </c:pt>
                <c:pt idx="75">
                  <c:v>-8.4806108058588497E-3</c:v>
                </c:pt>
                <c:pt idx="76">
                  <c:v>-8.5899774063583675E-3</c:v>
                </c:pt>
                <c:pt idx="77">
                  <c:v>-8.5899774063583675E-3</c:v>
                </c:pt>
                <c:pt idx="78">
                  <c:v>-1.1686553310697657E-2</c:v>
                </c:pt>
                <c:pt idx="79">
                  <c:v>-1.1688697753844707E-2</c:v>
                </c:pt>
                <c:pt idx="80">
                  <c:v>-1.1688697753844707E-2</c:v>
                </c:pt>
                <c:pt idx="81">
                  <c:v>-1.1690842196991756E-2</c:v>
                </c:pt>
                <c:pt idx="82">
                  <c:v>-1.1768042150285533E-2</c:v>
                </c:pt>
                <c:pt idx="83">
                  <c:v>-1.351147442883667E-2</c:v>
                </c:pt>
                <c:pt idx="84">
                  <c:v>-1.351147442883667E-2</c:v>
                </c:pt>
                <c:pt idx="85">
                  <c:v>-1.351147442883667E-2</c:v>
                </c:pt>
                <c:pt idx="86">
                  <c:v>-1.3640141017659634E-2</c:v>
                </c:pt>
                <c:pt idx="87">
                  <c:v>-1.3640141017659634E-2</c:v>
                </c:pt>
                <c:pt idx="88">
                  <c:v>-1.3978963034893434E-2</c:v>
                </c:pt>
                <c:pt idx="89">
                  <c:v>-1.3978963034893434E-2</c:v>
                </c:pt>
                <c:pt idx="90">
                  <c:v>-1.4437873868361999E-2</c:v>
                </c:pt>
                <c:pt idx="91">
                  <c:v>-1.4437873868361999E-2</c:v>
                </c:pt>
                <c:pt idx="92">
                  <c:v>-1.4437873868361999E-2</c:v>
                </c:pt>
                <c:pt idx="93">
                  <c:v>-1.46029959906848E-2</c:v>
                </c:pt>
                <c:pt idx="94">
                  <c:v>-1.46029959906848E-2</c:v>
                </c:pt>
                <c:pt idx="95">
                  <c:v>-1.4819584748536787E-2</c:v>
                </c:pt>
                <c:pt idx="96">
                  <c:v>-1.4847462509448428E-2</c:v>
                </c:pt>
                <c:pt idx="97">
                  <c:v>-1.4920373576448107E-2</c:v>
                </c:pt>
                <c:pt idx="98">
                  <c:v>-1.4920373576448107E-2</c:v>
                </c:pt>
                <c:pt idx="99">
                  <c:v>-1.4920373576448107E-2</c:v>
                </c:pt>
                <c:pt idx="100">
                  <c:v>-1.4920373576448107E-2</c:v>
                </c:pt>
                <c:pt idx="101">
                  <c:v>-1.4956829109947946E-2</c:v>
                </c:pt>
                <c:pt idx="102">
                  <c:v>-1.4956829109947946E-2</c:v>
                </c:pt>
                <c:pt idx="103">
                  <c:v>-1.5381428853063721E-2</c:v>
                </c:pt>
                <c:pt idx="104">
                  <c:v>-1.5381428853063721E-2</c:v>
                </c:pt>
                <c:pt idx="105">
                  <c:v>-1.5381428853063721E-2</c:v>
                </c:pt>
                <c:pt idx="106">
                  <c:v>-1.5387862182504869E-2</c:v>
                </c:pt>
                <c:pt idx="107">
                  <c:v>-1.5387862182504869E-2</c:v>
                </c:pt>
                <c:pt idx="108">
                  <c:v>-1.5492939896710288E-2</c:v>
                </c:pt>
                <c:pt idx="109">
                  <c:v>-1.5492939896710288E-2</c:v>
                </c:pt>
                <c:pt idx="110">
                  <c:v>-1.575456196065031E-2</c:v>
                </c:pt>
                <c:pt idx="111">
                  <c:v>-1.575456196065031E-2</c:v>
                </c:pt>
                <c:pt idx="112">
                  <c:v>-1.5756706403797359E-2</c:v>
                </c:pt>
                <c:pt idx="113">
                  <c:v>-1.5898239651502617E-2</c:v>
                </c:pt>
                <c:pt idx="114">
                  <c:v>-1.5900384094649667E-2</c:v>
                </c:pt>
                <c:pt idx="115">
                  <c:v>-1.6116972852501656E-2</c:v>
                </c:pt>
                <c:pt idx="116">
                  <c:v>-1.6185595033207236E-2</c:v>
                </c:pt>
                <c:pt idx="117">
                  <c:v>-1.6187739476354285E-2</c:v>
                </c:pt>
                <c:pt idx="118">
                  <c:v>-1.6267083872795112E-2</c:v>
                </c:pt>
                <c:pt idx="119">
                  <c:v>-1.6314261622030198E-2</c:v>
                </c:pt>
                <c:pt idx="120">
                  <c:v>-1.6314261622030198E-2</c:v>
                </c:pt>
                <c:pt idx="121">
                  <c:v>-1.6314261622030198E-2</c:v>
                </c:pt>
                <c:pt idx="122">
                  <c:v>-1.6314261622030198E-2</c:v>
                </c:pt>
                <c:pt idx="123">
                  <c:v>-1.6601617003734814E-2</c:v>
                </c:pt>
                <c:pt idx="124">
                  <c:v>-1.6616628105764159E-2</c:v>
                </c:pt>
                <c:pt idx="125">
                  <c:v>-1.6743150251440072E-2</c:v>
                </c:pt>
                <c:pt idx="126">
                  <c:v>-1.6762450239763516E-2</c:v>
                </c:pt>
                <c:pt idx="127">
                  <c:v>-1.6768883569204664E-2</c:v>
                </c:pt>
                <c:pt idx="128">
                  <c:v>-1.7060527837203378E-2</c:v>
                </c:pt>
                <c:pt idx="129">
                  <c:v>-1.7062672280350428E-2</c:v>
                </c:pt>
                <c:pt idx="130">
                  <c:v>-1.7180616653438143E-2</c:v>
                </c:pt>
                <c:pt idx="131">
                  <c:v>-1.7189194426026341E-2</c:v>
                </c:pt>
                <c:pt idx="132">
                  <c:v>-1.719133886917339E-2</c:v>
                </c:pt>
                <c:pt idx="133">
                  <c:v>-1.746153870570161E-2</c:v>
                </c:pt>
                <c:pt idx="134">
                  <c:v>-1.7528016443260141E-2</c:v>
                </c:pt>
                <c:pt idx="135">
                  <c:v>-1.7543027545289486E-2</c:v>
                </c:pt>
                <c:pt idx="136">
                  <c:v>-1.7558038647318832E-2</c:v>
                </c:pt>
                <c:pt idx="137">
                  <c:v>-1.770171633817114E-2</c:v>
                </c:pt>
                <c:pt idx="138">
                  <c:v>-1.770171633817114E-2</c:v>
                </c:pt>
                <c:pt idx="139">
                  <c:v>-1.770171633817114E-2</c:v>
                </c:pt>
                <c:pt idx="140">
                  <c:v>-1.770171633817114E-2</c:v>
                </c:pt>
                <c:pt idx="141">
                  <c:v>-1.770171633817114E-2</c:v>
                </c:pt>
                <c:pt idx="142">
                  <c:v>-1.770171633817114E-2</c:v>
                </c:pt>
                <c:pt idx="143">
                  <c:v>-1.7729594099082781E-2</c:v>
                </c:pt>
                <c:pt idx="144">
                  <c:v>-1.7731738542229831E-2</c:v>
                </c:pt>
                <c:pt idx="145">
                  <c:v>-1.7738171871670979E-2</c:v>
                </c:pt>
                <c:pt idx="146">
                  <c:v>-1.7830382926994102E-2</c:v>
                </c:pt>
                <c:pt idx="147">
                  <c:v>-1.7890427335111484E-2</c:v>
                </c:pt>
                <c:pt idx="148">
                  <c:v>-1.8016949480787397E-2</c:v>
                </c:pt>
                <c:pt idx="149">
                  <c:v>-1.8016949480787397E-2</c:v>
                </c:pt>
                <c:pt idx="150">
                  <c:v>-1.8016949480787397E-2</c:v>
                </c:pt>
                <c:pt idx="151">
                  <c:v>-1.8016949480787397E-2</c:v>
                </c:pt>
                <c:pt idx="152">
                  <c:v>-1.8019093923934446E-2</c:v>
                </c:pt>
                <c:pt idx="153">
                  <c:v>-1.8019093923934446E-2</c:v>
                </c:pt>
                <c:pt idx="154">
                  <c:v>-1.8019093923934446E-2</c:v>
                </c:pt>
                <c:pt idx="155">
                  <c:v>-1.8019093923934446E-2</c:v>
                </c:pt>
                <c:pt idx="156">
                  <c:v>-1.8025527253375594E-2</c:v>
                </c:pt>
                <c:pt idx="157">
                  <c:v>-1.8085571661492977E-2</c:v>
                </c:pt>
                <c:pt idx="158">
                  <c:v>-1.8094149434081174E-2</c:v>
                </c:pt>
                <c:pt idx="159">
                  <c:v>-1.8250693783815778E-2</c:v>
                </c:pt>
                <c:pt idx="160">
                  <c:v>-1.8538049165520393E-2</c:v>
                </c:pt>
                <c:pt idx="161">
                  <c:v>-1.8544482494961542E-2</c:v>
                </c:pt>
                <c:pt idx="162">
                  <c:v>-1.8546626938108591E-2</c:v>
                </c:pt>
                <c:pt idx="163">
                  <c:v>-1.8664571311196306E-2</c:v>
                </c:pt>
                <c:pt idx="164">
                  <c:v>-1.8664571311196306E-2</c:v>
                </c:pt>
                <c:pt idx="165">
                  <c:v>-1.871818238987254E-2</c:v>
                </c:pt>
                <c:pt idx="166">
                  <c:v>-1.9057004407106344E-2</c:v>
                </c:pt>
                <c:pt idx="167">
                  <c:v>-1.9140637689841269E-2</c:v>
                </c:pt>
                <c:pt idx="168">
                  <c:v>-1.9140637689841269E-2</c:v>
                </c:pt>
                <c:pt idx="169">
                  <c:v>-1.9140637689841269E-2</c:v>
                </c:pt>
                <c:pt idx="170">
                  <c:v>-2.0060603799925449E-2</c:v>
                </c:pt>
                <c:pt idx="171">
                  <c:v>-2.0746825606981247E-2</c:v>
                </c:pt>
                <c:pt idx="172">
                  <c:v>-2.097199213742143E-2</c:v>
                </c:pt>
                <c:pt idx="173">
                  <c:v>-2.2277958013974496E-2</c:v>
                </c:pt>
                <c:pt idx="174">
                  <c:v>-2.2614635588061247E-2</c:v>
                </c:pt>
                <c:pt idx="175">
                  <c:v>-2.2715424415972567E-2</c:v>
                </c:pt>
                <c:pt idx="176">
                  <c:v>-2.2803346585001591E-2</c:v>
                </c:pt>
                <c:pt idx="177">
                  <c:v>-2.31121463981767E-2</c:v>
                </c:pt>
                <c:pt idx="178">
                  <c:v>-2.3504579494086734E-2</c:v>
                </c:pt>
                <c:pt idx="179">
                  <c:v>-2.3671846059556585E-2</c:v>
                </c:pt>
                <c:pt idx="180">
                  <c:v>-2.4100734688966459E-2</c:v>
                </c:pt>
                <c:pt idx="181">
                  <c:v>-2.4137190222466298E-2</c:v>
                </c:pt>
                <c:pt idx="182">
                  <c:v>-2.4994967481286046E-2</c:v>
                </c:pt>
                <c:pt idx="183">
                  <c:v>-2.5018556355903589E-2</c:v>
                </c:pt>
                <c:pt idx="184">
                  <c:v>-2.5254445102079019E-2</c:v>
                </c:pt>
                <c:pt idx="185">
                  <c:v>-2.5329500612225747E-2</c:v>
                </c:pt>
                <c:pt idx="186">
                  <c:v>-2.5329500612225747E-2</c:v>
                </c:pt>
                <c:pt idx="187">
                  <c:v>-2.5348800600549191E-2</c:v>
                </c:pt>
                <c:pt idx="188">
                  <c:v>-2.5385256134049031E-2</c:v>
                </c:pt>
                <c:pt idx="189">
                  <c:v>-2.5814144763458904E-2</c:v>
                </c:pt>
                <c:pt idx="190">
                  <c:v>-2.5917078034517274E-2</c:v>
                </c:pt>
                <c:pt idx="191">
                  <c:v>-2.5962111340605311E-2</c:v>
                </c:pt>
                <c:pt idx="192">
                  <c:v>-2.5962111340605311E-2</c:v>
                </c:pt>
                <c:pt idx="193">
                  <c:v>-2.5962111340605311E-2</c:v>
                </c:pt>
                <c:pt idx="194">
                  <c:v>-2.6406011072044534E-2</c:v>
                </c:pt>
                <c:pt idx="195">
                  <c:v>-2.6933544086218678E-2</c:v>
                </c:pt>
                <c:pt idx="196">
                  <c:v>-2.7113677310570825E-2</c:v>
                </c:pt>
                <c:pt idx="197">
                  <c:v>-2.7137266185188368E-2</c:v>
                </c:pt>
                <c:pt idx="198">
                  <c:v>-2.7197310593305751E-2</c:v>
                </c:pt>
                <c:pt idx="199">
                  <c:v>-2.7360288272481503E-2</c:v>
                </c:pt>
                <c:pt idx="200">
                  <c:v>-2.7711976948597599E-2</c:v>
                </c:pt>
                <c:pt idx="201">
                  <c:v>-2.4853434233580787E-2</c:v>
                </c:pt>
                <c:pt idx="202">
                  <c:v>-2.4885600880786528E-2</c:v>
                </c:pt>
                <c:pt idx="203">
                  <c:v>-2.8087254499331239E-2</c:v>
                </c:pt>
                <c:pt idx="204">
                  <c:v>-2.960980913373629E-2</c:v>
                </c:pt>
                <c:pt idx="205">
                  <c:v>-2.9978653355028782E-2</c:v>
                </c:pt>
                <c:pt idx="206">
                  <c:v>-3.0521197471232272E-2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1CC-40EB-969B-0E4AD7702EF3}"/>
            </c:ext>
          </c:extLst>
        </c:ser>
        <c:ser>
          <c:idx val="8"/>
          <c:order val="8"/>
          <c:tx>
            <c:strRef>
              <c:f>'Active 1'!$U$20</c:f>
              <c:strCache>
                <c:ptCount val="1"/>
                <c:pt idx="0">
                  <c:v>BAD prim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1'!$F$21:$F$977</c:f>
              <c:numCache>
                <c:formatCode>General</c:formatCode>
                <c:ptCount val="957"/>
                <c:pt idx="0">
                  <c:v>-7311</c:v>
                </c:pt>
                <c:pt idx="1">
                  <c:v>-7121.5</c:v>
                </c:pt>
                <c:pt idx="2">
                  <c:v>-7006</c:v>
                </c:pt>
                <c:pt idx="3">
                  <c:v>-6950</c:v>
                </c:pt>
                <c:pt idx="4">
                  <c:v>-6949.5</c:v>
                </c:pt>
                <c:pt idx="5">
                  <c:v>-6921.5</c:v>
                </c:pt>
                <c:pt idx="6">
                  <c:v>-6898</c:v>
                </c:pt>
                <c:pt idx="7">
                  <c:v>-6828.5</c:v>
                </c:pt>
                <c:pt idx="8">
                  <c:v>-6687.5</c:v>
                </c:pt>
                <c:pt idx="9">
                  <c:v>-6389</c:v>
                </c:pt>
                <c:pt idx="10">
                  <c:v>-6346</c:v>
                </c:pt>
                <c:pt idx="11">
                  <c:v>-6299</c:v>
                </c:pt>
                <c:pt idx="12">
                  <c:v>-6253</c:v>
                </c:pt>
                <c:pt idx="13">
                  <c:v>-5823</c:v>
                </c:pt>
                <c:pt idx="14">
                  <c:v>-5822.5</c:v>
                </c:pt>
                <c:pt idx="15">
                  <c:v>-5626</c:v>
                </c:pt>
                <c:pt idx="16">
                  <c:v>-5429</c:v>
                </c:pt>
                <c:pt idx="17">
                  <c:v>-5195</c:v>
                </c:pt>
                <c:pt idx="18">
                  <c:v>-5037.5</c:v>
                </c:pt>
                <c:pt idx="19">
                  <c:v>-5037.5</c:v>
                </c:pt>
                <c:pt idx="20">
                  <c:v>-5002</c:v>
                </c:pt>
                <c:pt idx="21">
                  <c:v>-4534</c:v>
                </c:pt>
                <c:pt idx="22">
                  <c:v>-4534</c:v>
                </c:pt>
                <c:pt idx="23">
                  <c:v>-4434</c:v>
                </c:pt>
                <c:pt idx="24">
                  <c:v>-4140</c:v>
                </c:pt>
                <c:pt idx="25">
                  <c:v>-4070.5</c:v>
                </c:pt>
                <c:pt idx="26">
                  <c:v>-4051.5</c:v>
                </c:pt>
                <c:pt idx="27">
                  <c:v>-4017</c:v>
                </c:pt>
                <c:pt idx="28">
                  <c:v>-3921</c:v>
                </c:pt>
                <c:pt idx="29">
                  <c:v>-3920.5</c:v>
                </c:pt>
                <c:pt idx="30">
                  <c:v>-3852</c:v>
                </c:pt>
                <c:pt idx="31">
                  <c:v>-3852</c:v>
                </c:pt>
                <c:pt idx="32">
                  <c:v>-3852</c:v>
                </c:pt>
                <c:pt idx="33">
                  <c:v>-3852</c:v>
                </c:pt>
                <c:pt idx="34">
                  <c:v>-3852</c:v>
                </c:pt>
                <c:pt idx="35">
                  <c:v>-3794</c:v>
                </c:pt>
                <c:pt idx="36">
                  <c:v>-3520</c:v>
                </c:pt>
                <c:pt idx="37">
                  <c:v>-3520</c:v>
                </c:pt>
                <c:pt idx="38">
                  <c:v>-3520</c:v>
                </c:pt>
                <c:pt idx="39">
                  <c:v>-3520</c:v>
                </c:pt>
                <c:pt idx="40">
                  <c:v>-3209</c:v>
                </c:pt>
                <c:pt idx="41">
                  <c:v>-3206</c:v>
                </c:pt>
                <c:pt idx="42">
                  <c:v>-2863</c:v>
                </c:pt>
                <c:pt idx="43">
                  <c:v>-2311</c:v>
                </c:pt>
                <c:pt idx="44">
                  <c:v>-2118</c:v>
                </c:pt>
                <c:pt idx="45">
                  <c:v>-1047</c:v>
                </c:pt>
                <c:pt idx="46">
                  <c:v>-100.5</c:v>
                </c:pt>
                <c:pt idx="47">
                  <c:v>-91.5</c:v>
                </c:pt>
                <c:pt idx="48">
                  <c:v>-81.5</c:v>
                </c:pt>
                <c:pt idx="49">
                  <c:v>-21</c:v>
                </c:pt>
                <c:pt idx="50">
                  <c:v>0</c:v>
                </c:pt>
                <c:pt idx="51">
                  <c:v>0</c:v>
                </c:pt>
                <c:pt idx="52">
                  <c:v>19</c:v>
                </c:pt>
                <c:pt idx="53">
                  <c:v>123</c:v>
                </c:pt>
                <c:pt idx="54">
                  <c:v>123</c:v>
                </c:pt>
                <c:pt idx="55">
                  <c:v>206</c:v>
                </c:pt>
                <c:pt idx="56">
                  <c:v>219.5</c:v>
                </c:pt>
                <c:pt idx="57">
                  <c:v>220</c:v>
                </c:pt>
                <c:pt idx="58">
                  <c:v>228.5</c:v>
                </c:pt>
                <c:pt idx="59">
                  <c:v>229</c:v>
                </c:pt>
                <c:pt idx="60">
                  <c:v>230.5</c:v>
                </c:pt>
                <c:pt idx="61">
                  <c:v>234</c:v>
                </c:pt>
                <c:pt idx="62">
                  <c:v>234</c:v>
                </c:pt>
                <c:pt idx="63">
                  <c:v>391.5</c:v>
                </c:pt>
                <c:pt idx="64">
                  <c:v>391.5</c:v>
                </c:pt>
                <c:pt idx="65">
                  <c:v>391.5</c:v>
                </c:pt>
                <c:pt idx="66">
                  <c:v>400.5</c:v>
                </c:pt>
                <c:pt idx="67">
                  <c:v>400.5</c:v>
                </c:pt>
                <c:pt idx="68">
                  <c:v>401</c:v>
                </c:pt>
                <c:pt idx="69">
                  <c:v>401</c:v>
                </c:pt>
                <c:pt idx="70">
                  <c:v>401</c:v>
                </c:pt>
                <c:pt idx="71">
                  <c:v>629</c:v>
                </c:pt>
                <c:pt idx="72">
                  <c:v>629</c:v>
                </c:pt>
                <c:pt idx="73">
                  <c:v>631</c:v>
                </c:pt>
                <c:pt idx="74">
                  <c:v>631</c:v>
                </c:pt>
                <c:pt idx="75">
                  <c:v>632</c:v>
                </c:pt>
                <c:pt idx="76">
                  <c:v>657.5</c:v>
                </c:pt>
                <c:pt idx="77">
                  <c:v>657.5</c:v>
                </c:pt>
                <c:pt idx="78">
                  <c:v>1379.5</c:v>
                </c:pt>
                <c:pt idx="79">
                  <c:v>1380</c:v>
                </c:pt>
                <c:pt idx="80">
                  <c:v>1380</c:v>
                </c:pt>
                <c:pt idx="81">
                  <c:v>1380.5</c:v>
                </c:pt>
                <c:pt idx="82">
                  <c:v>1398.5</c:v>
                </c:pt>
                <c:pt idx="83">
                  <c:v>1805</c:v>
                </c:pt>
                <c:pt idx="84">
                  <c:v>1805</c:v>
                </c:pt>
                <c:pt idx="85">
                  <c:v>1805</c:v>
                </c:pt>
                <c:pt idx="86">
                  <c:v>1835</c:v>
                </c:pt>
                <c:pt idx="87">
                  <c:v>1835</c:v>
                </c:pt>
                <c:pt idx="88">
                  <c:v>1914</c:v>
                </c:pt>
                <c:pt idx="89">
                  <c:v>1914</c:v>
                </c:pt>
                <c:pt idx="90">
                  <c:v>2021</c:v>
                </c:pt>
                <c:pt idx="91">
                  <c:v>2021</c:v>
                </c:pt>
                <c:pt idx="92">
                  <c:v>2021</c:v>
                </c:pt>
                <c:pt idx="93">
                  <c:v>2059.5</c:v>
                </c:pt>
                <c:pt idx="94">
                  <c:v>2059.5</c:v>
                </c:pt>
                <c:pt idx="95">
                  <c:v>2110</c:v>
                </c:pt>
                <c:pt idx="96">
                  <c:v>2116.5</c:v>
                </c:pt>
                <c:pt idx="97">
                  <c:v>2133.5</c:v>
                </c:pt>
                <c:pt idx="98">
                  <c:v>2133.5</c:v>
                </c:pt>
                <c:pt idx="99">
                  <c:v>2133.5</c:v>
                </c:pt>
                <c:pt idx="100">
                  <c:v>2133.5</c:v>
                </c:pt>
                <c:pt idx="101">
                  <c:v>2142</c:v>
                </c:pt>
                <c:pt idx="102">
                  <c:v>2142</c:v>
                </c:pt>
                <c:pt idx="103">
                  <c:v>2241</c:v>
                </c:pt>
                <c:pt idx="104">
                  <c:v>2241</c:v>
                </c:pt>
                <c:pt idx="105">
                  <c:v>2241</c:v>
                </c:pt>
                <c:pt idx="106">
                  <c:v>2242.5</c:v>
                </c:pt>
                <c:pt idx="107">
                  <c:v>2242.5</c:v>
                </c:pt>
                <c:pt idx="108">
                  <c:v>2267</c:v>
                </c:pt>
                <c:pt idx="109">
                  <c:v>2267</c:v>
                </c:pt>
                <c:pt idx="110">
                  <c:v>2328</c:v>
                </c:pt>
                <c:pt idx="111">
                  <c:v>2328</c:v>
                </c:pt>
                <c:pt idx="112">
                  <c:v>2328.5</c:v>
                </c:pt>
                <c:pt idx="113">
                  <c:v>2361.5</c:v>
                </c:pt>
                <c:pt idx="114">
                  <c:v>2362</c:v>
                </c:pt>
                <c:pt idx="115">
                  <c:v>2412.5</c:v>
                </c:pt>
                <c:pt idx="116">
                  <c:v>2428.5</c:v>
                </c:pt>
                <c:pt idx="117">
                  <c:v>2429</c:v>
                </c:pt>
                <c:pt idx="118">
                  <c:v>2447.5</c:v>
                </c:pt>
                <c:pt idx="119">
                  <c:v>2458.5</c:v>
                </c:pt>
                <c:pt idx="120">
                  <c:v>2458.5</c:v>
                </c:pt>
                <c:pt idx="121">
                  <c:v>2458.5</c:v>
                </c:pt>
                <c:pt idx="122">
                  <c:v>2458.5</c:v>
                </c:pt>
                <c:pt idx="123">
                  <c:v>2525.5</c:v>
                </c:pt>
                <c:pt idx="124">
                  <c:v>2529</c:v>
                </c:pt>
                <c:pt idx="125">
                  <c:v>2558.5</c:v>
                </c:pt>
                <c:pt idx="126">
                  <c:v>2563</c:v>
                </c:pt>
                <c:pt idx="127">
                  <c:v>2564.5</c:v>
                </c:pt>
                <c:pt idx="128">
                  <c:v>2632.5</c:v>
                </c:pt>
                <c:pt idx="129">
                  <c:v>2633</c:v>
                </c:pt>
                <c:pt idx="130">
                  <c:v>2660.5</c:v>
                </c:pt>
                <c:pt idx="131">
                  <c:v>2662.5</c:v>
                </c:pt>
                <c:pt idx="132">
                  <c:v>2663</c:v>
                </c:pt>
                <c:pt idx="133">
                  <c:v>2726</c:v>
                </c:pt>
                <c:pt idx="134">
                  <c:v>2741.5</c:v>
                </c:pt>
                <c:pt idx="135">
                  <c:v>2745</c:v>
                </c:pt>
                <c:pt idx="136">
                  <c:v>2748.5</c:v>
                </c:pt>
                <c:pt idx="137">
                  <c:v>2782</c:v>
                </c:pt>
                <c:pt idx="138">
                  <c:v>2782</c:v>
                </c:pt>
                <c:pt idx="139">
                  <c:v>2782</c:v>
                </c:pt>
                <c:pt idx="140">
                  <c:v>2782</c:v>
                </c:pt>
                <c:pt idx="141">
                  <c:v>2782</c:v>
                </c:pt>
                <c:pt idx="142">
                  <c:v>2782</c:v>
                </c:pt>
                <c:pt idx="143">
                  <c:v>2788.5</c:v>
                </c:pt>
                <c:pt idx="144">
                  <c:v>2789</c:v>
                </c:pt>
                <c:pt idx="145">
                  <c:v>2790.5</c:v>
                </c:pt>
                <c:pt idx="146">
                  <c:v>2812</c:v>
                </c:pt>
                <c:pt idx="147">
                  <c:v>2826</c:v>
                </c:pt>
                <c:pt idx="148">
                  <c:v>2855.5</c:v>
                </c:pt>
                <c:pt idx="149">
                  <c:v>2855.5</c:v>
                </c:pt>
                <c:pt idx="150">
                  <c:v>2855.5</c:v>
                </c:pt>
                <c:pt idx="151">
                  <c:v>2855.5</c:v>
                </c:pt>
                <c:pt idx="152">
                  <c:v>2856</c:v>
                </c:pt>
                <c:pt idx="153">
                  <c:v>2856</c:v>
                </c:pt>
                <c:pt idx="154">
                  <c:v>2856</c:v>
                </c:pt>
                <c:pt idx="155">
                  <c:v>2856</c:v>
                </c:pt>
                <c:pt idx="156">
                  <c:v>2857.5</c:v>
                </c:pt>
                <c:pt idx="157">
                  <c:v>2871.5</c:v>
                </c:pt>
                <c:pt idx="158">
                  <c:v>2873.5</c:v>
                </c:pt>
                <c:pt idx="159">
                  <c:v>2910</c:v>
                </c:pt>
                <c:pt idx="160">
                  <c:v>2977</c:v>
                </c:pt>
                <c:pt idx="161">
                  <c:v>2978.5</c:v>
                </c:pt>
                <c:pt idx="162">
                  <c:v>2979</c:v>
                </c:pt>
                <c:pt idx="163">
                  <c:v>3006.5</c:v>
                </c:pt>
                <c:pt idx="164">
                  <c:v>3006.5</c:v>
                </c:pt>
                <c:pt idx="165">
                  <c:v>3019</c:v>
                </c:pt>
                <c:pt idx="166">
                  <c:v>3098</c:v>
                </c:pt>
                <c:pt idx="167">
                  <c:v>3117.5</c:v>
                </c:pt>
                <c:pt idx="168">
                  <c:v>3117.5</c:v>
                </c:pt>
                <c:pt idx="169">
                  <c:v>3117.5</c:v>
                </c:pt>
                <c:pt idx="170">
                  <c:v>3332</c:v>
                </c:pt>
                <c:pt idx="171">
                  <c:v>3492</c:v>
                </c:pt>
                <c:pt idx="172">
                  <c:v>3544.5</c:v>
                </c:pt>
                <c:pt idx="173">
                  <c:v>3849</c:v>
                </c:pt>
                <c:pt idx="174">
                  <c:v>3927.5</c:v>
                </c:pt>
                <c:pt idx="175">
                  <c:v>3951</c:v>
                </c:pt>
                <c:pt idx="176">
                  <c:v>3971.5</c:v>
                </c:pt>
                <c:pt idx="177">
                  <c:v>4043.5</c:v>
                </c:pt>
                <c:pt idx="178">
                  <c:v>4135</c:v>
                </c:pt>
                <c:pt idx="179">
                  <c:v>4174</c:v>
                </c:pt>
                <c:pt idx="180">
                  <c:v>4274</c:v>
                </c:pt>
                <c:pt idx="181">
                  <c:v>4282.5</c:v>
                </c:pt>
                <c:pt idx="182">
                  <c:v>4482.5</c:v>
                </c:pt>
                <c:pt idx="183">
                  <c:v>4488</c:v>
                </c:pt>
                <c:pt idx="184">
                  <c:v>4543</c:v>
                </c:pt>
                <c:pt idx="185">
                  <c:v>4560.5</c:v>
                </c:pt>
                <c:pt idx="186">
                  <c:v>4560.5</c:v>
                </c:pt>
                <c:pt idx="187">
                  <c:v>4565</c:v>
                </c:pt>
                <c:pt idx="188">
                  <c:v>4573.5</c:v>
                </c:pt>
                <c:pt idx="189">
                  <c:v>4673.5</c:v>
                </c:pt>
                <c:pt idx="190">
                  <c:v>4697.5</c:v>
                </c:pt>
                <c:pt idx="191">
                  <c:v>4708</c:v>
                </c:pt>
                <c:pt idx="192">
                  <c:v>4708</c:v>
                </c:pt>
                <c:pt idx="193">
                  <c:v>4708</c:v>
                </c:pt>
                <c:pt idx="194">
                  <c:v>4811.5</c:v>
                </c:pt>
                <c:pt idx="195">
                  <c:v>4934.5</c:v>
                </c:pt>
                <c:pt idx="196">
                  <c:v>4976.5</c:v>
                </c:pt>
                <c:pt idx="197">
                  <c:v>4982</c:v>
                </c:pt>
                <c:pt idx="198">
                  <c:v>4996</c:v>
                </c:pt>
                <c:pt idx="199">
                  <c:v>5034</c:v>
                </c:pt>
                <c:pt idx="200">
                  <c:v>5116</c:v>
                </c:pt>
                <c:pt idx="201">
                  <c:v>4449.5</c:v>
                </c:pt>
                <c:pt idx="202">
                  <c:v>4457</c:v>
                </c:pt>
                <c:pt idx="203">
                  <c:v>5203.5</c:v>
                </c:pt>
                <c:pt idx="204">
                  <c:v>5558.5</c:v>
                </c:pt>
                <c:pt idx="205">
                  <c:v>5644.5</c:v>
                </c:pt>
                <c:pt idx="206">
                  <c:v>5771</c:v>
                </c:pt>
              </c:numCache>
            </c:numRef>
          </c:xVal>
          <c:yVal>
            <c:numRef>
              <c:f>'Active 1'!$U$21:$U$977</c:f>
              <c:numCache>
                <c:formatCode>General</c:formatCode>
                <c:ptCount val="957"/>
                <c:pt idx="2">
                  <c:v>-0.41007160000299336</c:v>
                </c:pt>
                <c:pt idx="9">
                  <c:v>0.77257459999600542</c:v>
                </c:pt>
                <c:pt idx="71">
                  <c:v>0.69928939999954309</c:v>
                </c:pt>
                <c:pt idx="72">
                  <c:v>0.72728939999797149</c:v>
                </c:pt>
                <c:pt idx="73">
                  <c:v>-0.213653400001931</c:v>
                </c:pt>
                <c:pt idx="74">
                  <c:v>-0.21165340000152355</c:v>
                </c:pt>
                <c:pt idx="75">
                  <c:v>0.50737519999529468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1CC-40EB-969B-0E4AD7702EF3}"/>
            </c:ext>
          </c:extLst>
        </c:ser>
        <c:ser>
          <c:idx val="9"/>
          <c:order val="9"/>
          <c:tx>
            <c:strRef>
              <c:f>'Active 1'!$V$20</c:f>
              <c:strCache>
                <c:ptCount val="1"/>
                <c:pt idx="0">
                  <c:v>BAD sec</c:v>
                </c:pt>
              </c:strCache>
            </c:strRef>
          </c:tx>
          <c:spPr>
            <a:ln w="12700">
              <a:solidFill>
                <a:srgbClr val="69FFFF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1'!$F$21:$F$977</c:f>
              <c:numCache>
                <c:formatCode>General</c:formatCode>
                <c:ptCount val="957"/>
                <c:pt idx="0">
                  <c:v>-7311</c:v>
                </c:pt>
                <c:pt idx="1">
                  <c:v>-7121.5</c:v>
                </c:pt>
                <c:pt idx="2">
                  <c:v>-7006</c:v>
                </c:pt>
                <c:pt idx="3">
                  <c:v>-6950</c:v>
                </c:pt>
                <c:pt idx="4">
                  <c:v>-6949.5</c:v>
                </c:pt>
                <c:pt idx="5">
                  <c:v>-6921.5</c:v>
                </c:pt>
                <c:pt idx="6">
                  <c:v>-6898</c:v>
                </c:pt>
                <c:pt idx="7">
                  <c:v>-6828.5</c:v>
                </c:pt>
                <c:pt idx="8">
                  <c:v>-6687.5</c:v>
                </c:pt>
                <c:pt idx="9">
                  <c:v>-6389</c:v>
                </c:pt>
                <c:pt idx="10">
                  <c:v>-6346</c:v>
                </c:pt>
                <c:pt idx="11">
                  <c:v>-6299</c:v>
                </c:pt>
                <c:pt idx="12">
                  <c:v>-6253</c:v>
                </c:pt>
                <c:pt idx="13">
                  <c:v>-5823</c:v>
                </c:pt>
                <c:pt idx="14">
                  <c:v>-5822.5</c:v>
                </c:pt>
                <c:pt idx="15">
                  <c:v>-5626</c:v>
                </c:pt>
                <c:pt idx="16">
                  <c:v>-5429</c:v>
                </c:pt>
                <c:pt idx="17">
                  <c:v>-5195</c:v>
                </c:pt>
                <c:pt idx="18">
                  <c:v>-5037.5</c:v>
                </c:pt>
                <c:pt idx="19">
                  <c:v>-5037.5</c:v>
                </c:pt>
                <c:pt idx="20">
                  <c:v>-5002</c:v>
                </c:pt>
                <c:pt idx="21">
                  <c:v>-4534</c:v>
                </c:pt>
                <c:pt idx="22">
                  <c:v>-4534</c:v>
                </c:pt>
                <c:pt idx="23">
                  <c:v>-4434</c:v>
                </c:pt>
                <c:pt idx="24">
                  <c:v>-4140</c:v>
                </c:pt>
                <c:pt idx="25">
                  <c:v>-4070.5</c:v>
                </c:pt>
                <c:pt idx="26">
                  <c:v>-4051.5</c:v>
                </c:pt>
                <c:pt idx="27">
                  <c:v>-4017</c:v>
                </c:pt>
                <c:pt idx="28">
                  <c:v>-3921</c:v>
                </c:pt>
                <c:pt idx="29">
                  <c:v>-3920.5</c:v>
                </c:pt>
                <c:pt idx="30">
                  <c:v>-3852</c:v>
                </c:pt>
                <c:pt idx="31">
                  <c:v>-3852</c:v>
                </c:pt>
                <c:pt idx="32">
                  <c:v>-3852</c:v>
                </c:pt>
                <c:pt idx="33">
                  <c:v>-3852</c:v>
                </c:pt>
                <c:pt idx="34">
                  <c:v>-3852</c:v>
                </c:pt>
                <c:pt idx="35">
                  <c:v>-3794</c:v>
                </c:pt>
                <c:pt idx="36">
                  <c:v>-3520</c:v>
                </c:pt>
                <c:pt idx="37">
                  <c:v>-3520</c:v>
                </c:pt>
                <c:pt idx="38">
                  <c:v>-3520</c:v>
                </c:pt>
                <c:pt idx="39">
                  <c:v>-3520</c:v>
                </c:pt>
                <c:pt idx="40">
                  <c:v>-3209</c:v>
                </c:pt>
                <c:pt idx="41">
                  <c:v>-3206</c:v>
                </c:pt>
                <c:pt idx="42">
                  <c:v>-2863</c:v>
                </c:pt>
                <c:pt idx="43">
                  <c:v>-2311</c:v>
                </c:pt>
                <c:pt idx="44">
                  <c:v>-2118</c:v>
                </c:pt>
                <c:pt idx="45">
                  <c:v>-1047</c:v>
                </c:pt>
                <c:pt idx="46">
                  <c:v>-100.5</c:v>
                </c:pt>
                <c:pt idx="47">
                  <c:v>-91.5</c:v>
                </c:pt>
                <c:pt idx="48">
                  <c:v>-81.5</c:v>
                </c:pt>
                <c:pt idx="49">
                  <c:v>-21</c:v>
                </c:pt>
                <c:pt idx="50">
                  <c:v>0</c:v>
                </c:pt>
                <c:pt idx="51">
                  <c:v>0</c:v>
                </c:pt>
                <c:pt idx="52">
                  <c:v>19</c:v>
                </c:pt>
                <c:pt idx="53">
                  <c:v>123</c:v>
                </c:pt>
                <c:pt idx="54">
                  <c:v>123</c:v>
                </c:pt>
                <c:pt idx="55">
                  <c:v>206</c:v>
                </c:pt>
                <c:pt idx="56">
                  <c:v>219.5</c:v>
                </c:pt>
                <c:pt idx="57">
                  <c:v>220</c:v>
                </c:pt>
                <c:pt idx="58">
                  <c:v>228.5</c:v>
                </c:pt>
                <c:pt idx="59">
                  <c:v>229</c:v>
                </c:pt>
                <c:pt idx="60">
                  <c:v>230.5</c:v>
                </c:pt>
                <c:pt idx="61">
                  <c:v>234</c:v>
                </c:pt>
                <c:pt idx="62">
                  <c:v>234</c:v>
                </c:pt>
                <c:pt idx="63">
                  <c:v>391.5</c:v>
                </c:pt>
                <c:pt idx="64">
                  <c:v>391.5</c:v>
                </c:pt>
                <c:pt idx="65">
                  <c:v>391.5</c:v>
                </c:pt>
                <c:pt idx="66">
                  <c:v>400.5</c:v>
                </c:pt>
                <c:pt idx="67">
                  <c:v>400.5</c:v>
                </c:pt>
                <c:pt idx="68">
                  <c:v>401</c:v>
                </c:pt>
                <c:pt idx="69">
                  <c:v>401</c:v>
                </c:pt>
                <c:pt idx="70">
                  <c:v>401</c:v>
                </c:pt>
                <c:pt idx="71">
                  <c:v>629</c:v>
                </c:pt>
                <c:pt idx="72">
                  <c:v>629</c:v>
                </c:pt>
                <c:pt idx="73">
                  <c:v>631</c:v>
                </c:pt>
                <c:pt idx="74">
                  <c:v>631</c:v>
                </c:pt>
                <c:pt idx="75">
                  <c:v>632</c:v>
                </c:pt>
                <c:pt idx="76">
                  <c:v>657.5</c:v>
                </c:pt>
                <c:pt idx="77">
                  <c:v>657.5</c:v>
                </c:pt>
                <c:pt idx="78">
                  <c:v>1379.5</c:v>
                </c:pt>
                <c:pt idx="79">
                  <c:v>1380</c:v>
                </c:pt>
                <c:pt idx="80">
                  <c:v>1380</c:v>
                </c:pt>
                <c:pt idx="81">
                  <c:v>1380.5</c:v>
                </c:pt>
                <c:pt idx="82">
                  <c:v>1398.5</c:v>
                </c:pt>
                <c:pt idx="83">
                  <c:v>1805</c:v>
                </c:pt>
                <c:pt idx="84">
                  <c:v>1805</c:v>
                </c:pt>
                <c:pt idx="85">
                  <c:v>1805</c:v>
                </c:pt>
                <c:pt idx="86">
                  <c:v>1835</c:v>
                </c:pt>
                <c:pt idx="87">
                  <c:v>1835</c:v>
                </c:pt>
                <c:pt idx="88">
                  <c:v>1914</c:v>
                </c:pt>
                <c:pt idx="89">
                  <c:v>1914</c:v>
                </c:pt>
                <c:pt idx="90">
                  <c:v>2021</c:v>
                </c:pt>
                <c:pt idx="91">
                  <c:v>2021</c:v>
                </c:pt>
                <c:pt idx="92">
                  <c:v>2021</c:v>
                </c:pt>
                <c:pt idx="93">
                  <c:v>2059.5</c:v>
                </c:pt>
                <c:pt idx="94">
                  <c:v>2059.5</c:v>
                </c:pt>
                <c:pt idx="95">
                  <c:v>2110</c:v>
                </c:pt>
                <c:pt idx="96">
                  <c:v>2116.5</c:v>
                </c:pt>
                <c:pt idx="97">
                  <c:v>2133.5</c:v>
                </c:pt>
                <c:pt idx="98">
                  <c:v>2133.5</c:v>
                </c:pt>
                <c:pt idx="99">
                  <c:v>2133.5</c:v>
                </c:pt>
                <c:pt idx="100">
                  <c:v>2133.5</c:v>
                </c:pt>
                <c:pt idx="101">
                  <c:v>2142</c:v>
                </c:pt>
                <c:pt idx="102">
                  <c:v>2142</c:v>
                </c:pt>
                <c:pt idx="103">
                  <c:v>2241</c:v>
                </c:pt>
                <c:pt idx="104">
                  <c:v>2241</c:v>
                </c:pt>
                <c:pt idx="105">
                  <c:v>2241</c:v>
                </c:pt>
                <c:pt idx="106">
                  <c:v>2242.5</c:v>
                </c:pt>
                <c:pt idx="107">
                  <c:v>2242.5</c:v>
                </c:pt>
                <c:pt idx="108">
                  <c:v>2267</c:v>
                </c:pt>
                <c:pt idx="109">
                  <c:v>2267</c:v>
                </c:pt>
                <c:pt idx="110">
                  <c:v>2328</c:v>
                </c:pt>
                <c:pt idx="111">
                  <c:v>2328</c:v>
                </c:pt>
                <c:pt idx="112">
                  <c:v>2328.5</c:v>
                </c:pt>
                <c:pt idx="113">
                  <c:v>2361.5</c:v>
                </c:pt>
                <c:pt idx="114">
                  <c:v>2362</c:v>
                </c:pt>
                <c:pt idx="115">
                  <c:v>2412.5</c:v>
                </c:pt>
                <c:pt idx="116">
                  <c:v>2428.5</c:v>
                </c:pt>
                <c:pt idx="117">
                  <c:v>2429</c:v>
                </c:pt>
                <c:pt idx="118">
                  <c:v>2447.5</c:v>
                </c:pt>
                <c:pt idx="119">
                  <c:v>2458.5</c:v>
                </c:pt>
                <c:pt idx="120">
                  <c:v>2458.5</c:v>
                </c:pt>
                <c:pt idx="121">
                  <c:v>2458.5</c:v>
                </c:pt>
                <c:pt idx="122">
                  <c:v>2458.5</c:v>
                </c:pt>
                <c:pt idx="123">
                  <c:v>2525.5</c:v>
                </c:pt>
                <c:pt idx="124">
                  <c:v>2529</c:v>
                </c:pt>
                <c:pt idx="125">
                  <c:v>2558.5</c:v>
                </c:pt>
                <c:pt idx="126">
                  <c:v>2563</c:v>
                </c:pt>
                <c:pt idx="127">
                  <c:v>2564.5</c:v>
                </c:pt>
                <c:pt idx="128">
                  <c:v>2632.5</c:v>
                </c:pt>
                <c:pt idx="129">
                  <c:v>2633</c:v>
                </c:pt>
                <c:pt idx="130">
                  <c:v>2660.5</c:v>
                </c:pt>
                <c:pt idx="131">
                  <c:v>2662.5</c:v>
                </c:pt>
                <c:pt idx="132">
                  <c:v>2663</c:v>
                </c:pt>
                <c:pt idx="133">
                  <c:v>2726</c:v>
                </c:pt>
                <c:pt idx="134">
                  <c:v>2741.5</c:v>
                </c:pt>
                <c:pt idx="135">
                  <c:v>2745</c:v>
                </c:pt>
                <c:pt idx="136">
                  <c:v>2748.5</c:v>
                </c:pt>
                <c:pt idx="137">
                  <c:v>2782</c:v>
                </c:pt>
                <c:pt idx="138">
                  <c:v>2782</c:v>
                </c:pt>
                <c:pt idx="139">
                  <c:v>2782</c:v>
                </c:pt>
                <c:pt idx="140">
                  <c:v>2782</c:v>
                </c:pt>
                <c:pt idx="141">
                  <c:v>2782</c:v>
                </c:pt>
                <c:pt idx="142">
                  <c:v>2782</c:v>
                </c:pt>
                <c:pt idx="143">
                  <c:v>2788.5</c:v>
                </c:pt>
                <c:pt idx="144">
                  <c:v>2789</c:v>
                </c:pt>
                <c:pt idx="145">
                  <c:v>2790.5</c:v>
                </c:pt>
                <c:pt idx="146">
                  <c:v>2812</c:v>
                </c:pt>
                <c:pt idx="147">
                  <c:v>2826</c:v>
                </c:pt>
                <c:pt idx="148">
                  <c:v>2855.5</c:v>
                </c:pt>
                <c:pt idx="149">
                  <c:v>2855.5</c:v>
                </c:pt>
                <c:pt idx="150">
                  <c:v>2855.5</c:v>
                </c:pt>
                <c:pt idx="151">
                  <c:v>2855.5</c:v>
                </c:pt>
                <c:pt idx="152">
                  <c:v>2856</c:v>
                </c:pt>
                <c:pt idx="153">
                  <c:v>2856</c:v>
                </c:pt>
                <c:pt idx="154">
                  <c:v>2856</c:v>
                </c:pt>
                <c:pt idx="155">
                  <c:v>2856</c:v>
                </c:pt>
                <c:pt idx="156">
                  <c:v>2857.5</c:v>
                </c:pt>
                <c:pt idx="157">
                  <c:v>2871.5</c:v>
                </c:pt>
                <c:pt idx="158">
                  <c:v>2873.5</c:v>
                </c:pt>
                <c:pt idx="159">
                  <c:v>2910</c:v>
                </c:pt>
                <c:pt idx="160">
                  <c:v>2977</c:v>
                </c:pt>
                <c:pt idx="161">
                  <c:v>2978.5</c:v>
                </c:pt>
                <c:pt idx="162">
                  <c:v>2979</c:v>
                </c:pt>
                <c:pt idx="163">
                  <c:v>3006.5</c:v>
                </c:pt>
                <c:pt idx="164">
                  <c:v>3006.5</c:v>
                </c:pt>
                <c:pt idx="165">
                  <c:v>3019</c:v>
                </c:pt>
                <c:pt idx="166">
                  <c:v>3098</c:v>
                </c:pt>
                <c:pt idx="167">
                  <c:v>3117.5</c:v>
                </c:pt>
                <c:pt idx="168">
                  <c:v>3117.5</c:v>
                </c:pt>
                <c:pt idx="169">
                  <c:v>3117.5</c:v>
                </c:pt>
                <c:pt idx="170">
                  <c:v>3332</c:v>
                </c:pt>
                <c:pt idx="171">
                  <c:v>3492</c:v>
                </c:pt>
                <c:pt idx="172">
                  <c:v>3544.5</c:v>
                </c:pt>
                <c:pt idx="173">
                  <c:v>3849</c:v>
                </c:pt>
                <c:pt idx="174">
                  <c:v>3927.5</c:v>
                </c:pt>
                <c:pt idx="175">
                  <c:v>3951</c:v>
                </c:pt>
                <c:pt idx="176">
                  <c:v>3971.5</c:v>
                </c:pt>
                <c:pt idx="177">
                  <c:v>4043.5</c:v>
                </c:pt>
                <c:pt idx="178">
                  <c:v>4135</c:v>
                </c:pt>
                <c:pt idx="179">
                  <c:v>4174</c:v>
                </c:pt>
                <c:pt idx="180">
                  <c:v>4274</c:v>
                </c:pt>
                <c:pt idx="181">
                  <c:v>4282.5</c:v>
                </c:pt>
                <c:pt idx="182">
                  <c:v>4482.5</c:v>
                </c:pt>
                <c:pt idx="183">
                  <c:v>4488</c:v>
                </c:pt>
                <c:pt idx="184">
                  <c:v>4543</c:v>
                </c:pt>
                <c:pt idx="185">
                  <c:v>4560.5</c:v>
                </c:pt>
                <c:pt idx="186">
                  <c:v>4560.5</c:v>
                </c:pt>
                <c:pt idx="187">
                  <c:v>4565</c:v>
                </c:pt>
                <c:pt idx="188">
                  <c:v>4573.5</c:v>
                </c:pt>
                <c:pt idx="189">
                  <c:v>4673.5</c:v>
                </c:pt>
                <c:pt idx="190">
                  <c:v>4697.5</c:v>
                </c:pt>
                <c:pt idx="191">
                  <c:v>4708</c:v>
                </c:pt>
                <c:pt idx="192">
                  <c:v>4708</c:v>
                </c:pt>
                <c:pt idx="193">
                  <c:v>4708</c:v>
                </c:pt>
                <c:pt idx="194">
                  <c:v>4811.5</c:v>
                </c:pt>
                <c:pt idx="195">
                  <c:v>4934.5</c:v>
                </c:pt>
                <c:pt idx="196">
                  <c:v>4976.5</c:v>
                </c:pt>
                <c:pt idx="197">
                  <c:v>4982</c:v>
                </c:pt>
                <c:pt idx="198">
                  <c:v>4996</c:v>
                </c:pt>
                <c:pt idx="199">
                  <c:v>5034</c:v>
                </c:pt>
                <c:pt idx="200">
                  <c:v>5116</c:v>
                </c:pt>
                <c:pt idx="201">
                  <c:v>4449.5</c:v>
                </c:pt>
                <c:pt idx="202">
                  <c:v>4457</c:v>
                </c:pt>
                <c:pt idx="203">
                  <c:v>5203.5</c:v>
                </c:pt>
                <c:pt idx="204">
                  <c:v>5558.5</c:v>
                </c:pt>
                <c:pt idx="205">
                  <c:v>5644.5</c:v>
                </c:pt>
                <c:pt idx="206">
                  <c:v>5771</c:v>
                </c:pt>
              </c:numCache>
            </c:numRef>
          </c:xVal>
          <c:yVal>
            <c:numRef>
              <c:f>'Active 1'!$V$21:$V$977</c:f>
              <c:numCache>
                <c:formatCode>General</c:formatCode>
                <c:ptCount val="957"/>
                <c:pt idx="29">
                  <c:v>0.19267369999579387</c:v>
                </c:pt>
                <c:pt idx="76">
                  <c:v>4.2604499998560641E-2</c:v>
                </c:pt>
                <c:pt idx="77">
                  <c:v>4.2604499998560641E-2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1CC-40EB-969B-0E4AD7702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3640120"/>
        <c:axId val="1"/>
      </c:scatterChart>
      <c:valAx>
        <c:axId val="773640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969776505209575"/>
              <c:y val="0.86809815950920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484848484848485E-2"/>
              <c:y val="0.38343558282208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364012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303046210132824"/>
          <c:y val="0.92024539877300615"/>
          <c:w val="0.88181945438638343"/>
          <c:h val="6.13496932515337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AS Cam - Primary O-C Diagr.</a:t>
            </a:r>
          </a:p>
        </c:rich>
      </c:tx>
      <c:layout>
        <c:manualLayout>
          <c:xMode val="edge"/>
          <c:yMode val="edge"/>
          <c:x val="0.27422680412371137"/>
          <c:y val="3.36391437308868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82474226804125"/>
          <c:y val="0.14678942920199375"/>
          <c:w val="0.77731958762886599"/>
          <c:h val="0.62997130032522319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1'!$R$20</c:f>
              <c:strCache>
                <c:ptCount val="1"/>
                <c:pt idx="0">
                  <c:v>Primary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'Active 1'!$F$21:$F$977</c:f>
              <c:numCache>
                <c:formatCode>General</c:formatCode>
                <c:ptCount val="957"/>
                <c:pt idx="0">
                  <c:v>-7311</c:v>
                </c:pt>
                <c:pt idx="1">
                  <c:v>-7121.5</c:v>
                </c:pt>
                <c:pt idx="2">
                  <c:v>-7006</c:v>
                </c:pt>
                <c:pt idx="3">
                  <c:v>-6950</c:v>
                </c:pt>
                <c:pt idx="4">
                  <c:v>-6949.5</c:v>
                </c:pt>
                <c:pt idx="5">
                  <c:v>-6921.5</c:v>
                </c:pt>
                <c:pt idx="6">
                  <c:v>-6898</c:v>
                </c:pt>
                <c:pt idx="7">
                  <c:v>-6828.5</c:v>
                </c:pt>
                <c:pt idx="8">
                  <c:v>-6687.5</c:v>
                </c:pt>
                <c:pt idx="9">
                  <c:v>-6389</c:v>
                </c:pt>
                <c:pt idx="10">
                  <c:v>-6346</c:v>
                </c:pt>
                <c:pt idx="11">
                  <c:v>-6299</c:v>
                </c:pt>
                <c:pt idx="12">
                  <c:v>-6253</c:v>
                </c:pt>
                <c:pt idx="13">
                  <c:v>-5823</c:v>
                </c:pt>
                <c:pt idx="14">
                  <c:v>-5822.5</c:v>
                </c:pt>
                <c:pt idx="15">
                  <c:v>-5626</c:v>
                </c:pt>
                <c:pt idx="16">
                  <c:v>-5429</c:v>
                </c:pt>
                <c:pt idx="17">
                  <c:v>-5195</c:v>
                </c:pt>
                <c:pt idx="18">
                  <c:v>-5037.5</c:v>
                </c:pt>
                <c:pt idx="19">
                  <c:v>-5037.5</c:v>
                </c:pt>
                <c:pt idx="20">
                  <c:v>-5002</c:v>
                </c:pt>
                <c:pt idx="21">
                  <c:v>-4534</c:v>
                </c:pt>
                <c:pt idx="22">
                  <c:v>-4534</c:v>
                </c:pt>
                <c:pt idx="23">
                  <c:v>-4434</c:v>
                </c:pt>
                <c:pt idx="24">
                  <c:v>-4140</c:v>
                </c:pt>
                <c:pt idx="25">
                  <c:v>-4070.5</c:v>
                </c:pt>
                <c:pt idx="26">
                  <c:v>-4051.5</c:v>
                </c:pt>
                <c:pt idx="27">
                  <c:v>-4017</c:v>
                </c:pt>
                <c:pt idx="28">
                  <c:v>-3921</c:v>
                </c:pt>
                <c:pt idx="29">
                  <c:v>-3920.5</c:v>
                </c:pt>
                <c:pt idx="30">
                  <c:v>-3852</c:v>
                </c:pt>
                <c:pt idx="31">
                  <c:v>-3852</c:v>
                </c:pt>
                <c:pt idx="32">
                  <c:v>-3852</c:v>
                </c:pt>
                <c:pt idx="33">
                  <c:v>-3852</c:v>
                </c:pt>
                <c:pt idx="34">
                  <c:v>-3852</c:v>
                </c:pt>
                <c:pt idx="35">
                  <c:v>-3794</c:v>
                </c:pt>
                <c:pt idx="36">
                  <c:v>-3520</c:v>
                </c:pt>
                <c:pt idx="37">
                  <c:v>-3520</c:v>
                </c:pt>
                <c:pt idx="38">
                  <c:v>-3520</c:v>
                </c:pt>
                <c:pt idx="39">
                  <c:v>-3520</c:v>
                </c:pt>
                <c:pt idx="40">
                  <c:v>-3209</c:v>
                </c:pt>
                <c:pt idx="41">
                  <c:v>-3206</c:v>
                </c:pt>
                <c:pt idx="42">
                  <c:v>-2863</c:v>
                </c:pt>
                <c:pt idx="43">
                  <c:v>-2311</c:v>
                </c:pt>
                <c:pt idx="44">
                  <c:v>-2118</c:v>
                </c:pt>
                <c:pt idx="45">
                  <c:v>-1047</c:v>
                </c:pt>
                <c:pt idx="46">
                  <c:v>-100.5</c:v>
                </c:pt>
                <c:pt idx="47">
                  <c:v>-91.5</c:v>
                </c:pt>
                <c:pt idx="48">
                  <c:v>-81.5</c:v>
                </c:pt>
                <c:pt idx="49">
                  <c:v>-21</c:v>
                </c:pt>
                <c:pt idx="50">
                  <c:v>0</c:v>
                </c:pt>
                <c:pt idx="51">
                  <c:v>0</c:v>
                </c:pt>
                <c:pt idx="52">
                  <c:v>19</c:v>
                </c:pt>
                <c:pt idx="53">
                  <c:v>123</c:v>
                </c:pt>
                <c:pt idx="54">
                  <c:v>123</c:v>
                </c:pt>
                <c:pt idx="55">
                  <c:v>206</c:v>
                </c:pt>
                <c:pt idx="56">
                  <c:v>219.5</c:v>
                </c:pt>
                <c:pt idx="57">
                  <c:v>220</c:v>
                </c:pt>
                <c:pt idx="58">
                  <c:v>228.5</c:v>
                </c:pt>
                <c:pt idx="59">
                  <c:v>229</c:v>
                </c:pt>
                <c:pt idx="60">
                  <c:v>230.5</c:v>
                </c:pt>
                <c:pt idx="61">
                  <c:v>234</c:v>
                </c:pt>
                <c:pt idx="62">
                  <c:v>234</c:v>
                </c:pt>
                <c:pt idx="63">
                  <c:v>391.5</c:v>
                </c:pt>
                <c:pt idx="64">
                  <c:v>391.5</c:v>
                </c:pt>
                <c:pt idx="65">
                  <c:v>391.5</c:v>
                </c:pt>
                <c:pt idx="66">
                  <c:v>400.5</c:v>
                </c:pt>
                <c:pt idx="67">
                  <c:v>400.5</c:v>
                </c:pt>
                <c:pt idx="68">
                  <c:v>401</c:v>
                </c:pt>
                <c:pt idx="69">
                  <c:v>401</c:v>
                </c:pt>
                <c:pt idx="70">
                  <c:v>401</c:v>
                </c:pt>
                <c:pt idx="71">
                  <c:v>629</c:v>
                </c:pt>
                <c:pt idx="72">
                  <c:v>629</c:v>
                </c:pt>
                <c:pt idx="73">
                  <c:v>631</c:v>
                </c:pt>
                <c:pt idx="74">
                  <c:v>631</c:v>
                </c:pt>
                <c:pt idx="75">
                  <c:v>632</c:v>
                </c:pt>
                <c:pt idx="76">
                  <c:v>657.5</c:v>
                </c:pt>
                <c:pt idx="77">
                  <c:v>657.5</c:v>
                </c:pt>
                <c:pt idx="78">
                  <c:v>1379.5</c:v>
                </c:pt>
                <c:pt idx="79">
                  <c:v>1380</c:v>
                </c:pt>
                <c:pt idx="80">
                  <c:v>1380</c:v>
                </c:pt>
                <c:pt idx="81">
                  <c:v>1380.5</c:v>
                </c:pt>
                <c:pt idx="82">
                  <c:v>1398.5</c:v>
                </c:pt>
                <c:pt idx="83">
                  <c:v>1805</c:v>
                </c:pt>
                <c:pt idx="84">
                  <c:v>1805</c:v>
                </c:pt>
                <c:pt idx="85">
                  <c:v>1805</c:v>
                </c:pt>
                <c:pt idx="86">
                  <c:v>1835</c:v>
                </c:pt>
                <c:pt idx="87">
                  <c:v>1835</c:v>
                </c:pt>
                <c:pt idx="88">
                  <c:v>1914</c:v>
                </c:pt>
                <c:pt idx="89">
                  <c:v>1914</c:v>
                </c:pt>
                <c:pt idx="90">
                  <c:v>2021</c:v>
                </c:pt>
                <c:pt idx="91">
                  <c:v>2021</c:v>
                </c:pt>
                <c:pt idx="92">
                  <c:v>2021</c:v>
                </c:pt>
                <c:pt idx="93">
                  <c:v>2059.5</c:v>
                </c:pt>
                <c:pt idx="94">
                  <c:v>2059.5</c:v>
                </c:pt>
                <c:pt idx="95">
                  <c:v>2110</c:v>
                </c:pt>
                <c:pt idx="96">
                  <c:v>2116.5</c:v>
                </c:pt>
                <c:pt idx="97">
                  <c:v>2133.5</c:v>
                </c:pt>
                <c:pt idx="98">
                  <c:v>2133.5</c:v>
                </c:pt>
                <c:pt idx="99">
                  <c:v>2133.5</c:v>
                </c:pt>
                <c:pt idx="100">
                  <c:v>2133.5</c:v>
                </c:pt>
                <c:pt idx="101">
                  <c:v>2142</c:v>
                </c:pt>
                <c:pt idx="102">
                  <c:v>2142</c:v>
                </c:pt>
                <c:pt idx="103">
                  <c:v>2241</c:v>
                </c:pt>
                <c:pt idx="104">
                  <c:v>2241</c:v>
                </c:pt>
                <c:pt idx="105">
                  <c:v>2241</c:v>
                </c:pt>
                <c:pt idx="106">
                  <c:v>2242.5</c:v>
                </c:pt>
                <c:pt idx="107">
                  <c:v>2242.5</c:v>
                </c:pt>
                <c:pt idx="108">
                  <c:v>2267</c:v>
                </c:pt>
                <c:pt idx="109">
                  <c:v>2267</c:v>
                </c:pt>
                <c:pt idx="110">
                  <c:v>2328</c:v>
                </c:pt>
                <c:pt idx="111">
                  <c:v>2328</c:v>
                </c:pt>
                <c:pt idx="112">
                  <c:v>2328.5</c:v>
                </c:pt>
                <c:pt idx="113">
                  <c:v>2361.5</c:v>
                </c:pt>
                <c:pt idx="114">
                  <c:v>2362</c:v>
                </c:pt>
                <c:pt idx="115">
                  <c:v>2412.5</c:v>
                </c:pt>
                <c:pt idx="116">
                  <c:v>2428.5</c:v>
                </c:pt>
                <c:pt idx="117">
                  <c:v>2429</c:v>
                </c:pt>
                <c:pt idx="118">
                  <c:v>2447.5</c:v>
                </c:pt>
                <c:pt idx="119">
                  <c:v>2458.5</c:v>
                </c:pt>
                <c:pt idx="120">
                  <c:v>2458.5</c:v>
                </c:pt>
                <c:pt idx="121">
                  <c:v>2458.5</c:v>
                </c:pt>
                <c:pt idx="122">
                  <c:v>2458.5</c:v>
                </c:pt>
                <c:pt idx="123">
                  <c:v>2525.5</c:v>
                </c:pt>
                <c:pt idx="124">
                  <c:v>2529</c:v>
                </c:pt>
                <c:pt idx="125">
                  <c:v>2558.5</c:v>
                </c:pt>
                <c:pt idx="126">
                  <c:v>2563</c:v>
                </c:pt>
                <c:pt idx="127">
                  <c:v>2564.5</c:v>
                </c:pt>
                <c:pt idx="128">
                  <c:v>2632.5</c:v>
                </c:pt>
                <c:pt idx="129">
                  <c:v>2633</c:v>
                </c:pt>
                <c:pt idx="130">
                  <c:v>2660.5</c:v>
                </c:pt>
                <c:pt idx="131">
                  <c:v>2662.5</c:v>
                </c:pt>
                <c:pt idx="132">
                  <c:v>2663</c:v>
                </c:pt>
                <c:pt idx="133">
                  <c:v>2726</c:v>
                </c:pt>
                <c:pt idx="134">
                  <c:v>2741.5</c:v>
                </c:pt>
                <c:pt idx="135">
                  <c:v>2745</c:v>
                </c:pt>
                <c:pt idx="136">
                  <c:v>2748.5</c:v>
                </c:pt>
                <c:pt idx="137">
                  <c:v>2782</c:v>
                </c:pt>
                <c:pt idx="138">
                  <c:v>2782</c:v>
                </c:pt>
                <c:pt idx="139">
                  <c:v>2782</c:v>
                </c:pt>
                <c:pt idx="140">
                  <c:v>2782</c:v>
                </c:pt>
                <c:pt idx="141">
                  <c:v>2782</c:v>
                </c:pt>
                <c:pt idx="142">
                  <c:v>2782</c:v>
                </c:pt>
                <c:pt idx="143">
                  <c:v>2788.5</c:v>
                </c:pt>
                <c:pt idx="144">
                  <c:v>2789</c:v>
                </c:pt>
                <c:pt idx="145">
                  <c:v>2790.5</c:v>
                </c:pt>
                <c:pt idx="146">
                  <c:v>2812</c:v>
                </c:pt>
                <c:pt idx="147">
                  <c:v>2826</c:v>
                </c:pt>
                <c:pt idx="148">
                  <c:v>2855.5</c:v>
                </c:pt>
                <c:pt idx="149">
                  <c:v>2855.5</c:v>
                </c:pt>
                <c:pt idx="150">
                  <c:v>2855.5</c:v>
                </c:pt>
                <c:pt idx="151">
                  <c:v>2855.5</c:v>
                </c:pt>
                <c:pt idx="152">
                  <c:v>2856</c:v>
                </c:pt>
                <c:pt idx="153">
                  <c:v>2856</c:v>
                </c:pt>
                <c:pt idx="154">
                  <c:v>2856</c:v>
                </c:pt>
                <c:pt idx="155">
                  <c:v>2856</c:v>
                </c:pt>
                <c:pt idx="156">
                  <c:v>2857.5</c:v>
                </c:pt>
                <c:pt idx="157">
                  <c:v>2871.5</c:v>
                </c:pt>
                <c:pt idx="158">
                  <c:v>2873.5</c:v>
                </c:pt>
                <c:pt idx="159">
                  <c:v>2910</c:v>
                </c:pt>
                <c:pt idx="160">
                  <c:v>2977</c:v>
                </c:pt>
                <c:pt idx="161">
                  <c:v>2978.5</c:v>
                </c:pt>
                <c:pt idx="162">
                  <c:v>2979</c:v>
                </c:pt>
                <c:pt idx="163">
                  <c:v>3006.5</c:v>
                </c:pt>
                <c:pt idx="164">
                  <c:v>3006.5</c:v>
                </c:pt>
                <c:pt idx="165">
                  <c:v>3019</c:v>
                </c:pt>
                <c:pt idx="166">
                  <c:v>3098</c:v>
                </c:pt>
                <c:pt idx="167">
                  <c:v>3117.5</c:v>
                </c:pt>
                <c:pt idx="168">
                  <c:v>3117.5</c:v>
                </c:pt>
                <c:pt idx="169">
                  <c:v>3117.5</c:v>
                </c:pt>
                <c:pt idx="170">
                  <c:v>3332</c:v>
                </c:pt>
                <c:pt idx="171">
                  <c:v>3492</c:v>
                </c:pt>
                <c:pt idx="172">
                  <c:v>3544.5</c:v>
                </c:pt>
                <c:pt idx="173">
                  <c:v>3849</c:v>
                </c:pt>
                <c:pt idx="174">
                  <c:v>3927.5</c:v>
                </c:pt>
                <c:pt idx="175">
                  <c:v>3951</c:v>
                </c:pt>
                <c:pt idx="176">
                  <c:v>3971.5</c:v>
                </c:pt>
                <c:pt idx="177">
                  <c:v>4043.5</c:v>
                </c:pt>
                <c:pt idx="178">
                  <c:v>4135</c:v>
                </c:pt>
                <c:pt idx="179">
                  <c:v>4174</c:v>
                </c:pt>
                <c:pt idx="180">
                  <c:v>4274</c:v>
                </c:pt>
                <c:pt idx="181">
                  <c:v>4282.5</c:v>
                </c:pt>
                <c:pt idx="182">
                  <c:v>4482.5</c:v>
                </c:pt>
                <c:pt idx="183">
                  <c:v>4488</c:v>
                </c:pt>
                <c:pt idx="184">
                  <c:v>4543</c:v>
                </c:pt>
                <c:pt idx="185">
                  <c:v>4560.5</c:v>
                </c:pt>
                <c:pt idx="186">
                  <c:v>4560.5</c:v>
                </c:pt>
                <c:pt idx="187">
                  <c:v>4565</c:v>
                </c:pt>
                <c:pt idx="188">
                  <c:v>4573.5</c:v>
                </c:pt>
                <c:pt idx="189">
                  <c:v>4673.5</c:v>
                </c:pt>
                <c:pt idx="190">
                  <c:v>4697.5</c:v>
                </c:pt>
                <c:pt idx="191">
                  <c:v>4708</c:v>
                </c:pt>
                <c:pt idx="192">
                  <c:v>4708</c:v>
                </c:pt>
                <c:pt idx="193">
                  <c:v>4708</c:v>
                </c:pt>
                <c:pt idx="194">
                  <c:v>4811.5</c:v>
                </c:pt>
                <c:pt idx="195">
                  <c:v>4934.5</c:v>
                </c:pt>
                <c:pt idx="196">
                  <c:v>4976.5</c:v>
                </c:pt>
                <c:pt idx="197">
                  <c:v>4982</c:v>
                </c:pt>
                <c:pt idx="198">
                  <c:v>4996</c:v>
                </c:pt>
                <c:pt idx="199">
                  <c:v>5034</c:v>
                </c:pt>
                <c:pt idx="200">
                  <c:v>5116</c:v>
                </c:pt>
                <c:pt idx="201">
                  <c:v>4449.5</c:v>
                </c:pt>
                <c:pt idx="202">
                  <c:v>4457</c:v>
                </c:pt>
                <c:pt idx="203">
                  <c:v>5203.5</c:v>
                </c:pt>
                <c:pt idx="204">
                  <c:v>5558.5</c:v>
                </c:pt>
                <c:pt idx="205">
                  <c:v>5644.5</c:v>
                </c:pt>
                <c:pt idx="206">
                  <c:v>5771</c:v>
                </c:pt>
              </c:numCache>
            </c:numRef>
          </c:xVal>
          <c:yVal>
            <c:numRef>
              <c:f>'Active 1'!$R$21:$R$977</c:f>
              <c:numCache>
                <c:formatCode>General</c:formatCode>
                <c:ptCount val="957"/>
                <c:pt idx="0">
                  <c:v>-3.7946000047668349E-3</c:v>
                </c:pt>
                <c:pt idx="3">
                  <c:v>4.6529999994163518E-2</c:v>
                </c:pt>
                <c:pt idx="6">
                  <c:v>-5.398280000736122E-2</c:v>
                </c:pt>
                <c:pt idx="10">
                  <c:v>1.58043999945221E-2</c:v>
                </c:pt>
                <c:pt idx="11">
                  <c:v>1.214859999527107E-2</c:v>
                </c:pt>
                <c:pt idx="12">
                  <c:v>-8.5535800004436169E-2</c:v>
                </c:pt>
                <c:pt idx="13">
                  <c:v>5.3762199997436255E-2</c:v>
                </c:pt>
                <c:pt idx="15">
                  <c:v>-0.16260360000524088</c:v>
                </c:pt>
                <c:pt idx="16">
                  <c:v>7.0305999943229835E-3</c:v>
                </c:pt>
                <c:pt idx="17">
                  <c:v>-2.2770000032323878E-3</c:v>
                </c:pt>
                <c:pt idx="20">
                  <c:v>-4.8757200005638879E-2</c:v>
                </c:pt>
                <c:pt idx="21">
                  <c:v>7.9627599992818432E-2</c:v>
                </c:pt>
                <c:pt idx="22">
                  <c:v>0.10662759999468108</c:v>
                </c:pt>
                <c:pt idx="23">
                  <c:v>-1.4512400004605297E-2</c:v>
                </c:pt>
                <c:pt idx="24">
                  <c:v>1.3895999996748287E-2</c:v>
                </c:pt>
                <c:pt idx="27">
                  <c:v>7.741379999788478E-2</c:v>
                </c:pt>
                <c:pt idx="28">
                  <c:v>-5.7840600005874876E-2</c:v>
                </c:pt>
                <c:pt idx="30">
                  <c:v>-4.8672000048100017E-3</c:v>
                </c:pt>
                <c:pt idx="31">
                  <c:v>2.8132799994637026E-2</c:v>
                </c:pt>
                <c:pt idx="32">
                  <c:v>4.2132799997489201E-2</c:v>
                </c:pt>
                <c:pt idx="33">
                  <c:v>6.213279999428778E-2</c:v>
                </c:pt>
                <c:pt idx="34">
                  <c:v>8.4132799995131791E-2</c:v>
                </c:pt>
                <c:pt idx="35">
                  <c:v>0.14579159999630065</c:v>
                </c:pt>
                <c:pt idx="36">
                  <c:v>-5.7372000002942514E-2</c:v>
                </c:pt>
                <c:pt idx="37">
                  <c:v>-3.4372000005532755E-2</c:v>
                </c:pt>
                <c:pt idx="38">
                  <c:v>-2.0372000006318558E-2</c:v>
                </c:pt>
                <c:pt idx="39">
                  <c:v>3.0627999996795552E-2</c:v>
                </c:pt>
                <c:pt idx="40">
                  <c:v>4.5225999965623487E-3</c:v>
                </c:pt>
                <c:pt idx="41">
                  <c:v>-3.9160000233096071E-4</c:v>
                </c:pt>
                <c:pt idx="42">
                  <c:v>0.22741819999282598</c:v>
                </c:pt>
                <c:pt idx="43">
                  <c:v>7.2053999938361812E-3</c:v>
                </c:pt>
                <c:pt idx="44">
                  <c:v>-1.4274800007115118E-2</c:v>
                </c:pt>
                <c:pt idx="45">
                  <c:v>2.3355799996352289E-2</c:v>
                </c:pt>
                <c:pt idx="49">
                  <c:v>-2.9005999967921525E-3</c:v>
                </c:pt>
                <c:pt idx="50">
                  <c:v>0</c:v>
                </c:pt>
                <c:pt idx="51">
                  <c:v>0</c:v>
                </c:pt>
                <c:pt idx="52">
                  <c:v>-2.5566000040271319E-3</c:v>
                </c:pt>
                <c:pt idx="53">
                  <c:v>-1.6822000034153461E-3</c:v>
                </c:pt>
                <c:pt idx="54">
                  <c:v>-1.8220000492874533E-4</c:v>
                </c:pt>
                <c:pt idx="55">
                  <c:v>3.1915999934426509E-3</c:v>
                </c:pt>
                <c:pt idx="57">
                  <c:v>-4.0800000715535134E-4</c:v>
                </c:pt>
                <c:pt idx="59">
                  <c:v>-4.1506000052322634E-3</c:v>
                </c:pt>
                <c:pt idx="61">
                  <c:v>-1.6076000028988346E-3</c:v>
                </c:pt>
                <c:pt idx="62">
                  <c:v>-4.0760000410955399E-4</c:v>
                </c:pt>
                <c:pt idx="68">
                  <c:v>-2.314000012120232E-4</c:v>
                </c:pt>
                <c:pt idx="69">
                  <c:v>1.686000032350421E-4</c:v>
                </c:pt>
                <c:pt idx="70">
                  <c:v>5.6860000040614977E-4</c:v>
                </c:pt>
                <c:pt idx="79">
                  <c:v>-1.2732000010146294E-2</c:v>
                </c:pt>
                <c:pt idx="80">
                  <c:v>-8.5320000071078539E-3</c:v>
                </c:pt>
                <c:pt idx="83">
                  <c:v>-8.5770000077900477E-3</c:v>
                </c:pt>
                <c:pt idx="84">
                  <c:v>-8.5770000077900477E-3</c:v>
                </c:pt>
                <c:pt idx="85">
                  <c:v>-8.2770000080927275E-3</c:v>
                </c:pt>
                <c:pt idx="86">
                  <c:v>-1.5219000000797678E-2</c:v>
                </c:pt>
                <c:pt idx="87">
                  <c:v>-1.5219000000797678E-2</c:v>
                </c:pt>
                <c:pt idx="88">
                  <c:v>-1.1959600000409409E-2</c:v>
                </c:pt>
                <c:pt idx="89">
                  <c:v>-1.1959600000409409E-2</c:v>
                </c:pt>
                <c:pt idx="90">
                  <c:v>-1.2699400002020411E-2</c:v>
                </c:pt>
                <c:pt idx="91">
                  <c:v>-1.1299400001007598E-2</c:v>
                </c:pt>
                <c:pt idx="92">
                  <c:v>-9.8993999999947846E-3</c:v>
                </c:pt>
                <c:pt idx="95">
                  <c:v>-1.5054000003146939E-2</c:v>
                </c:pt>
                <c:pt idx="101">
                  <c:v>-1.3438800000585616E-2</c:v>
                </c:pt>
                <c:pt idx="102">
                  <c:v>-1.3438800000585616E-2</c:v>
                </c:pt>
                <c:pt idx="103">
                  <c:v>-8.6074000064400025E-3</c:v>
                </c:pt>
                <c:pt idx="104">
                  <c:v>-6.6074000060325488E-3</c:v>
                </c:pt>
                <c:pt idx="105">
                  <c:v>-6.6074000060325488E-3</c:v>
                </c:pt>
                <c:pt idx="108">
                  <c:v>-1.4063800001167692E-2</c:v>
                </c:pt>
                <c:pt idx="109">
                  <c:v>-1.4063800001167692E-2</c:v>
                </c:pt>
                <c:pt idx="110">
                  <c:v>-1.4429200004087761E-2</c:v>
                </c:pt>
                <c:pt idx="111">
                  <c:v>-1.4419200000702403E-2</c:v>
                </c:pt>
                <c:pt idx="114">
                  <c:v>-1.8046800003503449E-2</c:v>
                </c:pt>
                <c:pt idx="117">
                  <c:v>-1.8530600005760789E-2</c:v>
                </c:pt>
                <c:pt idx="124">
                  <c:v>-1.627060000464553E-2</c:v>
                </c:pt>
                <c:pt idx="126">
                  <c:v>-1.9398199998249765E-2</c:v>
                </c:pt>
                <c:pt idx="129">
                  <c:v>-2.0896200003335252E-2</c:v>
                </c:pt>
                <c:pt idx="132">
                  <c:v>-2.1038200000475626E-2</c:v>
                </c:pt>
                <c:pt idx="133">
                  <c:v>-1.8236400006571785E-2</c:v>
                </c:pt>
                <c:pt idx="135">
                  <c:v>-1.77929999990738E-2</c:v>
                </c:pt>
                <c:pt idx="137">
                  <c:v>-1.8534800001361873E-2</c:v>
                </c:pt>
                <c:pt idx="138">
                  <c:v>-1.8534800001361873E-2</c:v>
                </c:pt>
                <c:pt idx="139">
                  <c:v>-1.803479999944102E-2</c:v>
                </c:pt>
                <c:pt idx="140">
                  <c:v>-1.803479999944102E-2</c:v>
                </c:pt>
                <c:pt idx="141">
                  <c:v>-1.7534800004796125E-2</c:v>
                </c:pt>
                <c:pt idx="142">
                  <c:v>-1.7534800004796125E-2</c:v>
                </c:pt>
                <c:pt idx="144">
                  <c:v>-1.9234599996707402E-2</c:v>
                </c:pt>
                <c:pt idx="146">
                  <c:v>-1.8776800003251992E-2</c:v>
                </c:pt>
                <c:pt idx="147">
                  <c:v>-2.1176400005060714E-2</c:v>
                </c:pt>
                <c:pt idx="152">
                  <c:v>-2.8118400005041622E-2</c:v>
                </c:pt>
                <c:pt idx="153">
                  <c:v>-2.8118400005041622E-2</c:v>
                </c:pt>
                <c:pt idx="154">
                  <c:v>-2.7418400000897236E-2</c:v>
                </c:pt>
                <c:pt idx="155">
                  <c:v>-2.7418400000897236E-2</c:v>
                </c:pt>
                <c:pt idx="159">
                  <c:v>-5.473999997775536E-3</c:v>
                </c:pt>
                <c:pt idx="160">
                  <c:v>-1.8057800007227343E-2</c:v>
                </c:pt>
                <c:pt idx="162">
                  <c:v>-2.0900600007735193E-2</c:v>
                </c:pt>
                <c:pt idx="165">
                  <c:v>-1.9356600001628976E-2</c:v>
                </c:pt>
                <c:pt idx="166">
                  <c:v>-2.3097199999028817E-2</c:v>
                </c:pt>
                <c:pt idx="170">
                  <c:v>-3.5404800008109305E-2</c:v>
                </c:pt>
                <c:pt idx="171">
                  <c:v>-1.8828800006303936E-2</c:v>
                </c:pt>
                <c:pt idx="173">
                  <c:v>-2.8618600001209415E-2</c:v>
                </c:pt>
                <c:pt idx="175">
                  <c:v>-2.6731400001153816E-2</c:v>
                </c:pt>
                <c:pt idx="178">
                  <c:v>-3.0579000005673151E-2</c:v>
                </c:pt>
                <c:pt idx="179">
                  <c:v>-2.7623600006336346E-2</c:v>
                </c:pt>
                <c:pt idx="180">
                  <c:v>-3.3063599999877624E-2</c:v>
                </c:pt>
                <c:pt idx="183">
                  <c:v>-3.5443200002191588E-2</c:v>
                </c:pt>
                <c:pt idx="184">
                  <c:v>-3.298019999783719E-2</c:v>
                </c:pt>
                <c:pt idx="187">
                  <c:v>-3.5940999994636513E-2</c:v>
                </c:pt>
                <c:pt idx="191">
                  <c:v>-3.7361199996666983E-2</c:v>
                </c:pt>
                <c:pt idx="192">
                  <c:v>-3.7161200001719408E-2</c:v>
                </c:pt>
                <c:pt idx="193">
                  <c:v>-3.4541200002422556E-2</c:v>
                </c:pt>
                <c:pt idx="197">
                  <c:v>-3.9014800000586547E-2</c:v>
                </c:pt>
                <c:pt idx="198">
                  <c:v>-4.4914400001289323E-2</c:v>
                </c:pt>
                <c:pt idx="199">
                  <c:v>-4.1507599999022204E-2</c:v>
                </c:pt>
                <c:pt idx="200">
                  <c:v>-3.5382399997615721E-2</c:v>
                </c:pt>
                <c:pt idx="202">
                  <c:v>-3.3129800009191968E-2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5A-41E2-BA70-8FD289119A41}"/>
            </c:ext>
          </c:extLst>
        </c:ser>
        <c:ser>
          <c:idx val="7"/>
          <c:order val="1"/>
          <c:tx>
            <c:strRef>
              <c:f>'Active 1'!$O$20</c:f>
              <c:strCache>
                <c:ptCount val="1"/>
                <c:pt idx="0">
                  <c:v>Prim.Fit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1'!$F$21:$F$977</c:f>
              <c:numCache>
                <c:formatCode>General</c:formatCode>
                <c:ptCount val="957"/>
                <c:pt idx="0">
                  <c:v>-7311</c:v>
                </c:pt>
                <c:pt idx="1">
                  <c:v>-7121.5</c:v>
                </c:pt>
                <c:pt idx="2">
                  <c:v>-7006</c:v>
                </c:pt>
                <c:pt idx="3">
                  <c:v>-6950</c:v>
                </c:pt>
                <c:pt idx="4">
                  <c:v>-6949.5</c:v>
                </c:pt>
                <c:pt idx="5">
                  <c:v>-6921.5</c:v>
                </c:pt>
                <c:pt idx="6">
                  <c:v>-6898</c:v>
                </c:pt>
                <c:pt idx="7">
                  <c:v>-6828.5</c:v>
                </c:pt>
                <c:pt idx="8">
                  <c:v>-6687.5</c:v>
                </c:pt>
                <c:pt idx="9">
                  <c:v>-6389</c:v>
                </c:pt>
                <c:pt idx="10">
                  <c:v>-6346</c:v>
                </c:pt>
                <c:pt idx="11">
                  <c:v>-6299</c:v>
                </c:pt>
                <c:pt idx="12">
                  <c:v>-6253</c:v>
                </c:pt>
                <c:pt idx="13">
                  <c:v>-5823</c:v>
                </c:pt>
                <c:pt idx="14">
                  <c:v>-5822.5</c:v>
                </c:pt>
                <c:pt idx="15">
                  <c:v>-5626</c:v>
                </c:pt>
                <c:pt idx="16">
                  <c:v>-5429</c:v>
                </c:pt>
                <c:pt idx="17">
                  <c:v>-5195</c:v>
                </c:pt>
                <c:pt idx="18">
                  <c:v>-5037.5</c:v>
                </c:pt>
                <c:pt idx="19">
                  <c:v>-5037.5</c:v>
                </c:pt>
                <c:pt idx="20">
                  <c:v>-5002</c:v>
                </c:pt>
                <c:pt idx="21">
                  <c:v>-4534</c:v>
                </c:pt>
                <c:pt idx="22">
                  <c:v>-4534</c:v>
                </c:pt>
                <c:pt idx="23">
                  <c:v>-4434</c:v>
                </c:pt>
                <c:pt idx="24">
                  <c:v>-4140</c:v>
                </c:pt>
                <c:pt idx="25">
                  <c:v>-4070.5</c:v>
                </c:pt>
                <c:pt idx="26">
                  <c:v>-4051.5</c:v>
                </c:pt>
                <c:pt idx="27">
                  <c:v>-4017</c:v>
                </c:pt>
                <c:pt idx="28">
                  <c:v>-3921</c:v>
                </c:pt>
                <c:pt idx="29">
                  <c:v>-3920.5</c:v>
                </c:pt>
                <c:pt idx="30">
                  <c:v>-3852</c:v>
                </c:pt>
                <c:pt idx="31">
                  <c:v>-3852</c:v>
                </c:pt>
                <c:pt idx="32">
                  <c:v>-3852</c:v>
                </c:pt>
                <c:pt idx="33">
                  <c:v>-3852</c:v>
                </c:pt>
                <c:pt idx="34">
                  <c:v>-3852</c:v>
                </c:pt>
                <c:pt idx="35">
                  <c:v>-3794</c:v>
                </c:pt>
                <c:pt idx="36">
                  <c:v>-3520</c:v>
                </c:pt>
                <c:pt idx="37">
                  <c:v>-3520</c:v>
                </c:pt>
                <c:pt idx="38">
                  <c:v>-3520</c:v>
                </c:pt>
                <c:pt idx="39">
                  <c:v>-3520</c:v>
                </c:pt>
                <c:pt idx="40">
                  <c:v>-3209</c:v>
                </c:pt>
                <c:pt idx="41">
                  <c:v>-3206</c:v>
                </c:pt>
                <c:pt idx="42">
                  <c:v>-2863</c:v>
                </c:pt>
                <c:pt idx="43">
                  <c:v>-2311</c:v>
                </c:pt>
                <c:pt idx="44">
                  <c:v>-2118</c:v>
                </c:pt>
                <c:pt idx="45">
                  <c:v>-1047</c:v>
                </c:pt>
                <c:pt idx="46">
                  <c:v>-100.5</c:v>
                </c:pt>
                <c:pt idx="47">
                  <c:v>-91.5</c:v>
                </c:pt>
                <c:pt idx="48">
                  <c:v>-81.5</c:v>
                </c:pt>
                <c:pt idx="49">
                  <c:v>-21</c:v>
                </c:pt>
                <c:pt idx="50">
                  <c:v>0</c:v>
                </c:pt>
                <c:pt idx="51">
                  <c:v>0</c:v>
                </c:pt>
                <c:pt idx="52">
                  <c:v>19</c:v>
                </c:pt>
                <c:pt idx="53">
                  <c:v>123</c:v>
                </c:pt>
                <c:pt idx="54">
                  <c:v>123</c:v>
                </c:pt>
                <c:pt idx="55">
                  <c:v>206</c:v>
                </c:pt>
                <c:pt idx="56">
                  <c:v>219.5</c:v>
                </c:pt>
                <c:pt idx="57">
                  <c:v>220</c:v>
                </c:pt>
                <c:pt idx="58">
                  <c:v>228.5</c:v>
                </c:pt>
                <c:pt idx="59">
                  <c:v>229</c:v>
                </c:pt>
                <c:pt idx="60">
                  <c:v>230.5</c:v>
                </c:pt>
                <c:pt idx="61">
                  <c:v>234</c:v>
                </c:pt>
                <c:pt idx="62">
                  <c:v>234</c:v>
                </c:pt>
                <c:pt idx="63">
                  <c:v>391.5</c:v>
                </c:pt>
                <c:pt idx="64">
                  <c:v>391.5</c:v>
                </c:pt>
                <c:pt idx="65">
                  <c:v>391.5</c:v>
                </c:pt>
                <c:pt idx="66">
                  <c:v>400.5</c:v>
                </c:pt>
                <c:pt idx="67">
                  <c:v>400.5</c:v>
                </c:pt>
                <c:pt idx="68">
                  <c:v>401</c:v>
                </c:pt>
                <c:pt idx="69">
                  <c:v>401</c:v>
                </c:pt>
                <c:pt idx="70">
                  <c:v>401</c:v>
                </c:pt>
                <c:pt idx="71">
                  <c:v>629</c:v>
                </c:pt>
                <c:pt idx="72">
                  <c:v>629</c:v>
                </c:pt>
                <c:pt idx="73">
                  <c:v>631</c:v>
                </c:pt>
                <c:pt idx="74">
                  <c:v>631</c:v>
                </c:pt>
                <c:pt idx="75">
                  <c:v>632</c:v>
                </c:pt>
                <c:pt idx="76">
                  <c:v>657.5</c:v>
                </c:pt>
                <c:pt idx="77">
                  <c:v>657.5</c:v>
                </c:pt>
                <c:pt idx="78">
                  <c:v>1379.5</c:v>
                </c:pt>
                <c:pt idx="79">
                  <c:v>1380</c:v>
                </c:pt>
                <c:pt idx="80">
                  <c:v>1380</c:v>
                </c:pt>
                <c:pt idx="81">
                  <c:v>1380.5</c:v>
                </c:pt>
                <c:pt idx="82">
                  <c:v>1398.5</c:v>
                </c:pt>
                <c:pt idx="83">
                  <c:v>1805</c:v>
                </c:pt>
                <c:pt idx="84">
                  <c:v>1805</c:v>
                </c:pt>
                <c:pt idx="85">
                  <c:v>1805</c:v>
                </c:pt>
                <c:pt idx="86">
                  <c:v>1835</c:v>
                </c:pt>
                <c:pt idx="87">
                  <c:v>1835</c:v>
                </c:pt>
                <c:pt idx="88">
                  <c:v>1914</c:v>
                </c:pt>
                <c:pt idx="89">
                  <c:v>1914</c:v>
                </c:pt>
                <c:pt idx="90">
                  <c:v>2021</c:v>
                </c:pt>
                <c:pt idx="91">
                  <c:v>2021</c:v>
                </c:pt>
                <c:pt idx="92">
                  <c:v>2021</c:v>
                </c:pt>
                <c:pt idx="93">
                  <c:v>2059.5</c:v>
                </c:pt>
                <c:pt idx="94">
                  <c:v>2059.5</c:v>
                </c:pt>
                <c:pt idx="95">
                  <c:v>2110</c:v>
                </c:pt>
                <c:pt idx="96">
                  <c:v>2116.5</c:v>
                </c:pt>
                <c:pt idx="97">
                  <c:v>2133.5</c:v>
                </c:pt>
                <c:pt idx="98">
                  <c:v>2133.5</c:v>
                </c:pt>
                <c:pt idx="99">
                  <c:v>2133.5</c:v>
                </c:pt>
                <c:pt idx="100">
                  <c:v>2133.5</c:v>
                </c:pt>
                <c:pt idx="101">
                  <c:v>2142</c:v>
                </c:pt>
                <c:pt idx="102">
                  <c:v>2142</c:v>
                </c:pt>
                <c:pt idx="103">
                  <c:v>2241</c:v>
                </c:pt>
                <c:pt idx="104">
                  <c:v>2241</c:v>
                </c:pt>
                <c:pt idx="105">
                  <c:v>2241</c:v>
                </c:pt>
                <c:pt idx="106">
                  <c:v>2242.5</c:v>
                </c:pt>
                <c:pt idx="107">
                  <c:v>2242.5</c:v>
                </c:pt>
                <c:pt idx="108">
                  <c:v>2267</c:v>
                </c:pt>
                <c:pt idx="109">
                  <c:v>2267</c:v>
                </c:pt>
                <c:pt idx="110">
                  <c:v>2328</c:v>
                </c:pt>
                <c:pt idx="111">
                  <c:v>2328</c:v>
                </c:pt>
                <c:pt idx="112">
                  <c:v>2328.5</c:v>
                </c:pt>
                <c:pt idx="113">
                  <c:v>2361.5</c:v>
                </c:pt>
                <c:pt idx="114">
                  <c:v>2362</c:v>
                </c:pt>
                <c:pt idx="115">
                  <c:v>2412.5</c:v>
                </c:pt>
                <c:pt idx="116">
                  <c:v>2428.5</c:v>
                </c:pt>
                <c:pt idx="117">
                  <c:v>2429</c:v>
                </c:pt>
                <c:pt idx="118">
                  <c:v>2447.5</c:v>
                </c:pt>
                <c:pt idx="119">
                  <c:v>2458.5</c:v>
                </c:pt>
                <c:pt idx="120">
                  <c:v>2458.5</c:v>
                </c:pt>
                <c:pt idx="121">
                  <c:v>2458.5</c:v>
                </c:pt>
                <c:pt idx="122">
                  <c:v>2458.5</c:v>
                </c:pt>
                <c:pt idx="123">
                  <c:v>2525.5</c:v>
                </c:pt>
                <c:pt idx="124">
                  <c:v>2529</c:v>
                </c:pt>
                <c:pt idx="125">
                  <c:v>2558.5</c:v>
                </c:pt>
                <c:pt idx="126">
                  <c:v>2563</c:v>
                </c:pt>
                <c:pt idx="127">
                  <c:v>2564.5</c:v>
                </c:pt>
                <c:pt idx="128">
                  <c:v>2632.5</c:v>
                </c:pt>
                <c:pt idx="129">
                  <c:v>2633</c:v>
                </c:pt>
                <c:pt idx="130">
                  <c:v>2660.5</c:v>
                </c:pt>
                <c:pt idx="131">
                  <c:v>2662.5</c:v>
                </c:pt>
                <c:pt idx="132">
                  <c:v>2663</c:v>
                </c:pt>
                <c:pt idx="133">
                  <c:v>2726</c:v>
                </c:pt>
                <c:pt idx="134">
                  <c:v>2741.5</c:v>
                </c:pt>
                <c:pt idx="135">
                  <c:v>2745</c:v>
                </c:pt>
                <c:pt idx="136">
                  <c:v>2748.5</c:v>
                </c:pt>
                <c:pt idx="137">
                  <c:v>2782</c:v>
                </c:pt>
                <c:pt idx="138">
                  <c:v>2782</c:v>
                </c:pt>
                <c:pt idx="139">
                  <c:v>2782</c:v>
                </c:pt>
                <c:pt idx="140">
                  <c:v>2782</c:v>
                </c:pt>
                <c:pt idx="141">
                  <c:v>2782</c:v>
                </c:pt>
                <c:pt idx="142">
                  <c:v>2782</c:v>
                </c:pt>
                <c:pt idx="143">
                  <c:v>2788.5</c:v>
                </c:pt>
                <c:pt idx="144">
                  <c:v>2789</c:v>
                </c:pt>
                <c:pt idx="145">
                  <c:v>2790.5</c:v>
                </c:pt>
                <c:pt idx="146">
                  <c:v>2812</c:v>
                </c:pt>
                <c:pt idx="147">
                  <c:v>2826</c:v>
                </c:pt>
                <c:pt idx="148">
                  <c:v>2855.5</c:v>
                </c:pt>
                <c:pt idx="149">
                  <c:v>2855.5</c:v>
                </c:pt>
                <c:pt idx="150">
                  <c:v>2855.5</c:v>
                </c:pt>
                <c:pt idx="151">
                  <c:v>2855.5</c:v>
                </c:pt>
                <c:pt idx="152">
                  <c:v>2856</c:v>
                </c:pt>
                <c:pt idx="153">
                  <c:v>2856</c:v>
                </c:pt>
                <c:pt idx="154">
                  <c:v>2856</c:v>
                </c:pt>
                <c:pt idx="155">
                  <c:v>2856</c:v>
                </c:pt>
                <c:pt idx="156">
                  <c:v>2857.5</c:v>
                </c:pt>
                <c:pt idx="157">
                  <c:v>2871.5</c:v>
                </c:pt>
                <c:pt idx="158">
                  <c:v>2873.5</c:v>
                </c:pt>
                <c:pt idx="159">
                  <c:v>2910</c:v>
                </c:pt>
                <c:pt idx="160">
                  <c:v>2977</c:v>
                </c:pt>
                <c:pt idx="161">
                  <c:v>2978.5</c:v>
                </c:pt>
                <c:pt idx="162">
                  <c:v>2979</c:v>
                </c:pt>
                <c:pt idx="163">
                  <c:v>3006.5</c:v>
                </c:pt>
                <c:pt idx="164">
                  <c:v>3006.5</c:v>
                </c:pt>
                <c:pt idx="165">
                  <c:v>3019</c:v>
                </c:pt>
                <c:pt idx="166">
                  <c:v>3098</c:v>
                </c:pt>
                <c:pt idx="167">
                  <c:v>3117.5</c:v>
                </c:pt>
                <c:pt idx="168">
                  <c:v>3117.5</c:v>
                </c:pt>
                <c:pt idx="169">
                  <c:v>3117.5</c:v>
                </c:pt>
                <c:pt idx="170">
                  <c:v>3332</c:v>
                </c:pt>
                <c:pt idx="171">
                  <c:v>3492</c:v>
                </c:pt>
                <c:pt idx="172">
                  <c:v>3544.5</c:v>
                </c:pt>
                <c:pt idx="173">
                  <c:v>3849</c:v>
                </c:pt>
                <c:pt idx="174">
                  <c:v>3927.5</c:v>
                </c:pt>
                <c:pt idx="175">
                  <c:v>3951</c:v>
                </c:pt>
                <c:pt idx="176">
                  <c:v>3971.5</c:v>
                </c:pt>
                <c:pt idx="177">
                  <c:v>4043.5</c:v>
                </c:pt>
                <c:pt idx="178">
                  <c:v>4135</c:v>
                </c:pt>
                <c:pt idx="179">
                  <c:v>4174</c:v>
                </c:pt>
                <c:pt idx="180">
                  <c:v>4274</c:v>
                </c:pt>
                <c:pt idx="181">
                  <c:v>4282.5</c:v>
                </c:pt>
                <c:pt idx="182">
                  <c:v>4482.5</c:v>
                </c:pt>
                <c:pt idx="183">
                  <c:v>4488</c:v>
                </c:pt>
                <c:pt idx="184">
                  <c:v>4543</c:v>
                </c:pt>
                <c:pt idx="185">
                  <c:v>4560.5</c:v>
                </c:pt>
                <c:pt idx="186">
                  <c:v>4560.5</c:v>
                </c:pt>
                <c:pt idx="187">
                  <c:v>4565</c:v>
                </c:pt>
                <c:pt idx="188">
                  <c:v>4573.5</c:v>
                </c:pt>
                <c:pt idx="189">
                  <c:v>4673.5</c:v>
                </c:pt>
                <c:pt idx="190">
                  <c:v>4697.5</c:v>
                </c:pt>
                <c:pt idx="191">
                  <c:v>4708</c:v>
                </c:pt>
                <c:pt idx="192">
                  <c:v>4708</c:v>
                </c:pt>
                <c:pt idx="193">
                  <c:v>4708</c:v>
                </c:pt>
                <c:pt idx="194">
                  <c:v>4811.5</c:v>
                </c:pt>
                <c:pt idx="195">
                  <c:v>4934.5</c:v>
                </c:pt>
                <c:pt idx="196">
                  <c:v>4976.5</c:v>
                </c:pt>
                <c:pt idx="197">
                  <c:v>4982</c:v>
                </c:pt>
                <c:pt idx="198">
                  <c:v>4996</c:v>
                </c:pt>
                <c:pt idx="199">
                  <c:v>5034</c:v>
                </c:pt>
                <c:pt idx="200">
                  <c:v>5116</c:v>
                </c:pt>
                <c:pt idx="201">
                  <c:v>4449.5</c:v>
                </c:pt>
                <c:pt idx="202">
                  <c:v>4457</c:v>
                </c:pt>
                <c:pt idx="203">
                  <c:v>5203.5</c:v>
                </c:pt>
                <c:pt idx="204">
                  <c:v>5558.5</c:v>
                </c:pt>
                <c:pt idx="205">
                  <c:v>5644.5</c:v>
                </c:pt>
                <c:pt idx="206">
                  <c:v>5771</c:v>
                </c:pt>
              </c:numCache>
            </c:numRef>
          </c:xVal>
          <c:yVal>
            <c:numRef>
              <c:f>'Active 1'!$O$21:$O$977</c:f>
              <c:numCache>
                <c:formatCode>General</c:formatCode>
                <c:ptCount val="957"/>
                <c:pt idx="0">
                  <c:v>2.5586013028167442E-2</c:v>
                </c:pt>
                <c:pt idx="1">
                  <c:v>2.4773269075435728E-2</c:v>
                </c:pt>
                <c:pt idx="2">
                  <c:v>2.4277902708467324E-2</c:v>
                </c:pt>
                <c:pt idx="3">
                  <c:v>2.4037725075997794E-2</c:v>
                </c:pt>
                <c:pt idx="4">
                  <c:v>2.4035580632850745E-2</c:v>
                </c:pt>
                <c:pt idx="5">
                  <c:v>2.391549181661598E-2</c:v>
                </c:pt>
                <c:pt idx="6">
                  <c:v>2.381470298870466E-2</c:v>
                </c:pt>
                <c:pt idx="7">
                  <c:v>2.3516625391264798E-2</c:v>
                </c:pt>
                <c:pt idx="8">
                  <c:v>2.2911892423796876E-2</c:v>
                </c:pt>
                <c:pt idx="9">
                  <c:v>2.1631659865008403E-2</c:v>
                </c:pt>
                <c:pt idx="10">
                  <c:v>2.1447237754362157E-2</c:v>
                </c:pt>
                <c:pt idx="11">
                  <c:v>2.1245660098539516E-2</c:v>
                </c:pt>
                <c:pt idx="12">
                  <c:v>2.1048371329010974E-2</c:v>
                </c:pt>
                <c:pt idx="13">
                  <c:v>1.9204150222548514E-2</c:v>
                </c:pt>
                <c:pt idx="14">
                  <c:v>1.9202005779401465E-2</c:v>
                </c:pt>
                <c:pt idx="15">
                  <c:v>1.8359239622611063E-2</c:v>
                </c:pt>
                <c:pt idx="16">
                  <c:v>1.7514329022673612E-2</c:v>
                </c:pt>
                <c:pt idx="17">
                  <c:v>1.6510729629854507E-2</c:v>
                </c:pt>
                <c:pt idx="18">
                  <c:v>1.5835230038533956E-2</c:v>
                </c:pt>
                <c:pt idx="19">
                  <c:v>1.5835230038533956E-2</c:v>
                </c:pt>
                <c:pt idx="20">
                  <c:v>1.5682974575093451E-2</c:v>
                </c:pt>
                <c:pt idx="21">
                  <c:v>1.3675775789455238E-2</c:v>
                </c:pt>
                <c:pt idx="22">
                  <c:v>1.3675775789455238E-2</c:v>
                </c:pt>
                <c:pt idx="23">
                  <c:v>1.3246887160045365E-2</c:v>
                </c:pt>
                <c:pt idx="24">
                  <c:v>1.1985954589580336E-2</c:v>
                </c:pt>
                <c:pt idx="25">
                  <c:v>1.1687876992140474E-2</c:v>
                </c:pt>
                <c:pt idx="26">
                  <c:v>1.1606388152552598E-2</c:v>
                </c:pt>
                <c:pt idx="27">
                  <c:v>1.1458421575406191E-2</c:v>
                </c:pt>
                <c:pt idx="28">
                  <c:v>1.1046688491172713E-2</c:v>
                </c:pt>
                <c:pt idx="29">
                  <c:v>1.1044544048025663E-2</c:v>
                </c:pt>
                <c:pt idx="30">
                  <c:v>1.07507553368799E-2</c:v>
                </c:pt>
                <c:pt idx="31">
                  <c:v>1.07507553368799E-2</c:v>
                </c:pt>
                <c:pt idx="32">
                  <c:v>1.07507553368799E-2</c:v>
                </c:pt>
                <c:pt idx="33">
                  <c:v>1.07507553368799E-2</c:v>
                </c:pt>
                <c:pt idx="34">
                  <c:v>1.07507553368799E-2</c:v>
                </c:pt>
                <c:pt idx="35">
                  <c:v>1.0501999931822173E-2</c:v>
                </c:pt>
                <c:pt idx="36">
                  <c:v>9.3268450872391172E-3</c:v>
                </c:pt>
                <c:pt idx="37">
                  <c:v>9.3268450872391172E-3</c:v>
                </c:pt>
                <c:pt idx="38">
                  <c:v>9.3268450872391172E-3</c:v>
                </c:pt>
                <c:pt idx="39">
                  <c:v>9.3268450872391172E-3</c:v>
                </c:pt>
                <c:pt idx="40">
                  <c:v>7.99300144977441E-3</c:v>
                </c:pt>
                <c:pt idx="41">
                  <c:v>7.9801347908921138E-3</c:v>
                </c:pt>
                <c:pt idx="42">
                  <c:v>6.5090467920162452E-3</c:v>
                </c:pt>
                <c:pt idx="43">
                  <c:v>4.1415815576737406E-3</c:v>
                </c:pt>
                <c:pt idx="44">
                  <c:v>3.3138265029126843E-3</c:v>
                </c:pt>
                <c:pt idx="45">
                  <c:v>-1.2795707180670657E-3</c:v>
                </c:pt>
                <c:pt idx="46">
                  <c:v>-5.339001595431523E-3</c:v>
                </c:pt>
                <c:pt idx="47">
                  <c:v>-5.3776015720784116E-3</c:v>
                </c:pt>
                <c:pt idx="48">
                  <c:v>-5.420490435019399E-3</c:v>
                </c:pt>
                <c:pt idx="49">
                  <c:v>-5.6799680558123726E-3</c:v>
                </c:pt>
                <c:pt idx="50">
                  <c:v>-5.7700346679884461E-3</c:v>
                </c:pt>
                <c:pt idx="51">
                  <c:v>-5.7700346679884461E-3</c:v>
                </c:pt>
                <c:pt idx="52">
                  <c:v>-5.8515235075763221E-3</c:v>
                </c:pt>
                <c:pt idx="53">
                  <c:v>-6.2975676821625907E-3</c:v>
                </c:pt>
                <c:pt idx="54">
                  <c:v>-6.2975676821625907E-3</c:v>
                </c:pt>
                <c:pt idx="55">
                  <c:v>-6.6535452445727868E-3</c:v>
                </c:pt>
                <c:pt idx="56">
                  <c:v>-6.7114452095431197E-3</c:v>
                </c:pt>
                <c:pt idx="57">
                  <c:v>-6.7135896526901691E-3</c:v>
                </c:pt>
                <c:pt idx="58">
                  <c:v>-6.7500451861900084E-3</c:v>
                </c:pt>
                <c:pt idx="59">
                  <c:v>-6.7521896293370577E-3</c:v>
                </c:pt>
                <c:pt idx="60">
                  <c:v>-6.7586229587782059E-3</c:v>
                </c:pt>
                <c:pt idx="61">
                  <c:v>-6.7736340608075514E-3</c:v>
                </c:pt>
                <c:pt idx="62">
                  <c:v>-6.7736340608075514E-3</c:v>
                </c:pt>
                <c:pt idx="63">
                  <c:v>-7.4491336521281025E-3</c:v>
                </c:pt>
                <c:pt idx="64">
                  <c:v>-7.4491336521281025E-3</c:v>
                </c:pt>
                <c:pt idx="65">
                  <c:v>-7.4491336521281025E-3</c:v>
                </c:pt>
                <c:pt idx="66">
                  <c:v>-7.4877336287749912E-3</c:v>
                </c:pt>
                <c:pt idx="67">
                  <c:v>-7.4877336287749912E-3</c:v>
                </c:pt>
                <c:pt idx="68">
                  <c:v>-7.4898780719220405E-3</c:v>
                </c:pt>
                <c:pt idx="69">
                  <c:v>-7.4898780719220405E-3</c:v>
                </c:pt>
                <c:pt idx="70">
                  <c:v>-7.4898780719220405E-3</c:v>
                </c:pt>
                <c:pt idx="71">
                  <c:v>-8.4677441469765535E-3</c:v>
                </c:pt>
                <c:pt idx="72">
                  <c:v>-8.4677441469765535E-3</c:v>
                </c:pt>
                <c:pt idx="73">
                  <c:v>-8.4763219195647509E-3</c:v>
                </c:pt>
                <c:pt idx="74">
                  <c:v>-8.4763219195647509E-3</c:v>
                </c:pt>
                <c:pt idx="75">
                  <c:v>-8.4806108058588497E-3</c:v>
                </c:pt>
                <c:pt idx="76">
                  <c:v>-8.5899774063583675E-3</c:v>
                </c:pt>
                <c:pt idx="77">
                  <c:v>-8.5899774063583675E-3</c:v>
                </c:pt>
                <c:pt idx="78">
                  <c:v>-1.1686553310697657E-2</c:v>
                </c:pt>
                <c:pt idx="79">
                  <c:v>-1.1688697753844707E-2</c:v>
                </c:pt>
                <c:pt idx="80">
                  <c:v>-1.1688697753844707E-2</c:v>
                </c:pt>
                <c:pt idx="81">
                  <c:v>-1.1690842196991756E-2</c:v>
                </c:pt>
                <c:pt idx="82">
                  <c:v>-1.1768042150285533E-2</c:v>
                </c:pt>
                <c:pt idx="83">
                  <c:v>-1.351147442883667E-2</c:v>
                </c:pt>
                <c:pt idx="84">
                  <c:v>-1.351147442883667E-2</c:v>
                </c:pt>
                <c:pt idx="85">
                  <c:v>-1.351147442883667E-2</c:v>
                </c:pt>
                <c:pt idx="86">
                  <c:v>-1.3640141017659634E-2</c:v>
                </c:pt>
                <c:pt idx="87">
                  <c:v>-1.3640141017659634E-2</c:v>
                </c:pt>
                <c:pt idx="88">
                  <c:v>-1.3978963034893434E-2</c:v>
                </c:pt>
                <c:pt idx="89">
                  <c:v>-1.3978963034893434E-2</c:v>
                </c:pt>
                <c:pt idx="90">
                  <c:v>-1.4437873868361999E-2</c:v>
                </c:pt>
                <c:pt idx="91">
                  <c:v>-1.4437873868361999E-2</c:v>
                </c:pt>
                <c:pt idx="92">
                  <c:v>-1.4437873868361999E-2</c:v>
                </c:pt>
                <c:pt idx="93">
                  <c:v>-1.46029959906848E-2</c:v>
                </c:pt>
                <c:pt idx="94">
                  <c:v>-1.46029959906848E-2</c:v>
                </c:pt>
                <c:pt idx="95">
                  <c:v>-1.4819584748536787E-2</c:v>
                </c:pt>
                <c:pt idx="96">
                  <c:v>-1.4847462509448428E-2</c:v>
                </c:pt>
                <c:pt idx="97">
                  <c:v>-1.4920373576448107E-2</c:v>
                </c:pt>
                <c:pt idx="98">
                  <c:v>-1.4920373576448107E-2</c:v>
                </c:pt>
                <c:pt idx="99">
                  <c:v>-1.4920373576448107E-2</c:v>
                </c:pt>
                <c:pt idx="100">
                  <c:v>-1.4920373576448107E-2</c:v>
                </c:pt>
                <c:pt idx="101">
                  <c:v>-1.4956829109947946E-2</c:v>
                </c:pt>
                <c:pt idx="102">
                  <c:v>-1.4956829109947946E-2</c:v>
                </c:pt>
                <c:pt idx="103">
                  <c:v>-1.5381428853063721E-2</c:v>
                </c:pt>
                <c:pt idx="104">
                  <c:v>-1.5381428853063721E-2</c:v>
                </c:pt>
                <c:pt idx="105">
                  <c:v>-1.5381428853063721E-2</c:v>
                </c:pt>
                <c:pt idx="106">
                  <c:v>-1.5387862182504869E-2</c:v>
                </c:pt>
                <c:pt idx="107">
                  <c:v>-1.5387862182504869E-2</c:v>
                </c:pt>
                <c:pt idx="108">
                  <c:v>-1.5492939896710288E-2</c:v>
                </c:pt>
                <c:pt idx="109">
                  <c:v>-1.5492939896710288E-2</c:v>
                </c:pt>
                <c:pt idx="110">
                  <c:v>-1.575456196065031E-2</c:v>
                </c:pt>
                <c:pt idx="111">
                  <c:v>-1.575456196065031E-2</c:v>
                </c:pt>
                <c:pt idx="112">
                  <c:v>-1.5756706403797359E-2</c:v>
                </c:pt>
                <c:pt idx="113">
                  <c:v>-1.5898239651502617E-2</c:v>
                </c:pt>
                <c:pt idx="114">
                  <c:v>-1.5900384094649667E-2</c:v>
                </c:pt>
                <c:pt idx="115">
                  <c:v>-1.6116972852501656E-2</c:v>
                </c:pt>
                <c:pt idx="116">
                  <c:v>-1.6185595033207236E-2</c:v>
                </c:pt>
                <c:pt idx="117">
                  <c:v>-1.6187739476354285E-2</c:v>
                </c:pt>
                <c:pt idx="118">
                  <c:v>-1.6267083872795112E-2</c:v>
                </c:pt>
                <c:pt idx="119">
                  <c:v>-1.6314261622030198E-2</c:v>
                </c:pt>
                <c:pt idx="120">
                  <c:v>-1.6314261622030198E-2</c:v>
                </c:pt>
                <c:pt idx="121">
                  <c:v>-1.6314261622030198E-2</c:v>
                </c:pt>
                <c:pt idx="122">
                  <c:v>-1.6314261622030198E-2</c:v>
                </c:pt>
                <c:pt idx="123">
                  <c:v>-1.6601617003734814E-2</c:v>
                </c:pt>
                <c:pt idx="124">
                  <c:v>-1.6616628105764159E-2</c:v>
                </c:pt>
                <c:pt idx="125">
                  <c:v>-1.6743150251440072E-2</c:v>
                </c:pt>
                <c:pt idx="126">
                  <c:v>-1.6762450239763516E-2</c:v>
                </c:pt>
                <c:pt idx="127">
                  <c:v>-1.6768883569204664E-2</c:v>
                </c:pt>
                <c:pt idx="128">
                  <c:v>-1.7060527837203378E-2</c:v>
                </c:pt>
                <c:pt idx="129">
                  <c:v>-1.7062672280350428E-2</c:v>
                </c:pt>
                <c:pt idx="130">
                  <c:v>-1.7180616653438143E-2</c:v>
                </c:pt>
                <c:pt idx="131">
                  <c:v>-1.7189194426026341E-2</c:v>
                </c:pt>
                <c:pt idx="132">
                  <c:v>-1.719133886917339E-2</c:v>
                </c:pt>
                <c:pt idx="133">
                  <c:v>-1.746153870570161E-2</c:v>
                </c:pt>
                <c:pt idx="134">
                  <c:v>-1.7528016443260141E-2</c:v>
                </c:pt>
                <c:pt idx="135">
                  <c:v>-1.7543027545289486E-2</c:v>
                </c:pt>
                <c:pt idx="136">
                  <c:v>-1.7558038647318832E-2</c:v>
                </c:pt>
                <c:pt idx="137">
                  <c:v>-1.770171633817114E-2</c:v>
                </c:pt>
                <c:pt idx="138">
                  <c:v>-1.770171633817114E-2</c:v>
                </c:pt>
                <c:pt idx="139">
                  <c:v>-1.770171633817114E-2</c:v>
                </c:pt>
                <c:pt idx="140">
                  <c:v>-1.770171633817114E-2</c:v>
                </c:pt>
                <c:pt idx="141">
                  <c:v>-1.770171633817114E-2</c:v>
                </c:pt>
                <c:pt idx="142">
                  <c:v>-1.770171633817114E-2</c:v>
                </c:pt>
                <c:pt idx="143">
                  <c:v>-1.7729594099082781E-2</c:v>
                </c:pt>
                <c:pt idx="144">
                  <c:v>-1.7731738542229831E-2</c:v>
                </c:pt>
                <c:pt idx="145">
                  <c:v>-1.7738171871670979E-2</c:v>
                </c:pt>
                <c:pt idx="146">
                  <c:v>-1.7830382926994102E-2</c:v>
                </c:pt>
                <c:pt idx="147">
                  <c:v>-1.7890427335111484E-2</c:v>
                </c:pt>
                <c:pt idx="148">
                  <c:v>-1.8016949480787397E-2</c:v>
                </c:pt>
                <c:pt idx="149">
                  <c:v>-1.8016949480787397E-2</c:v>
                </c:pt>
                <c:pt idx="150">
                  <c:v>-1.8016949480787397E-2</c:v>
                </c:pt>
                <c:pt idx="151">
                  <c:v>-1.8016949480787397E-2</c:v>
                </c:pt>
                <c:pt idx="152">
                  <c:v>-1.8019093923934446E-2</c:v>
                </c:pt>
                <c:pt idx="153">
                  <c:v>-1.8019093923934446E-2</c:v>
                </c:pt>
                <c:pt idx="154">
                  <c:v>-1.8019093923934446E-2</c:v>
                </c:pt>
                <c:pt idx="155">
                  <c:v>-1.8019093923934446E-2</c:v>
                </c:pt>
                <c:pt idx="156">
                  <c:v>-1.8025527253375594E-2</c:v>
                </c:pt>
                <c:pt idx="157">
                  <c:v>-1.8085571661492977E-2</c:v>
                </c:pt>
                <c:pt idx="158">
                  <c:v>-1.8094149434081174E-2</c:v>
                </c:pt>
                <c:pt idx="159">
                  <c:v>-1.8250693783815778E-2</c:v>
                </c:pt>
                <c:pt idx="160">
                  <c:v>-1.8538049165520393E-2</c:v>
                </c:pt>
                <c:pt idx="161">
                  <c:v>-1.8544482494961542E-2</c:v>
                </c:pt>
                <c:pt idx="162">
                  <c:v>-1.8546626938108591E-2</c:v>
                </c:pt>
                <c:pt idx="163">
                  <c:v>-1.8664571311196306E-2</c:v>
                </c:pt>
                <c:pt idx="164">
                  <c:v>-1.8664571311196306E-2</c:v>
                </c:pt>
                <c:pt idx="165">
                  <c:v>-1.871818238987254E-2</c:v>
                </c:pt>
                <c:pt idx="166">
                  <c:v>-1.9057004407106344E-2</c:v>
                </c:pt>
                <c:pt idx="167">
                  <c:v>-1.9140637689841269E-2</c:v>
                </c:pt>
                <c:pt idx="168">
                  <c:v>-1.9140637689841269E-2</c:v>
                </c:pt>
                <c:pt idx="169">
                  <c:v>-1.9140637689841269E-2</c:v>
                </c:pt>
                <c:pt idx="170">
                  <c:v>-2.0060603799925449E-2</c:v>
                </c:pt>
                <c:pt idx="171">
                  <c:v>-2.0746825606981247E-2</c:v>
                </c:pt>
                <c:pt idx="172">
                  <c:v>-2.097199213742143E-2</c:v>
                </c:pt>
                <c:pt idx="173">
                  <c:v>-2.2277958013974496E-2</c:v>
                </c:pt>
                <c:pt idx="174">
                  <c:v>-2.2614635588061247E-2</c:v>
                </c:pt>
                <c:pt idx="175">
                  <c:v>-2.2715424415972567E-2</c:v>
                </c:pt>
                <c:pt idx="176">
                  <c:v>-2.2803346585001591E-2</c:v>
                </c:pt>
                <c:pt idx="177">
                  <c:v>-2.31121463981767E-2</c:v>
                </c:pt>
                <c:pt idx="178">
                  <c:v>-2.3504579494086734E-2</c:v>
                </c:pt>
                <c:pt idx="179">
                  <c:v>-2.3671846059556585E-2</c:v>
                </c:pt>
                <c:pt idx="180">
                  <c:v>-2.4100734688966459E-2</c:v>
                </c:pt>
                <c:pt idx="181">
                  <c:v>-2.4137190222466298E-2</c:v>
                </c:pt>
                <c:pt idx="182">
                  <c:v>-2.4994967481286046E-2</c:v>
                </c:pt>
                <c:pt idx="183">
                  <c:v>-2.5018556355903589E-2</c:v>
                </c:pt>
                <c:pt idx="184">
                  <c:v>-2.5254445102079019E-2</c:v>
                </c:pt>
                <c:pt idx="185">
                  <c:v>-2.5329500612225747E-2</c:v>
                </c:pt>
                <c:pt idx="186">
                  <c:v>-2.5329500612225747E-2</c:v>
                </c:pt>
                <c:pt idx="187">
                  <c:v>-2.5348800600549191E-2</c:v>
                </c:pt>
                <c:pt idx="188">
                  <c:v>-2.5385256134049031E-2</c:v>
                </c:pt>
                <c:pt idx="189">
                  <c:v>-2.5814144763458904E-2</c:v>
                </c:pt>
                <c:pt idx="190">
                  <c:v>-2.5917078034517274E-2</c:v>
                </c:pt>
                <c:pt idx="191">
                  <c:v>-2.5962111340605311E-2</c:v>
                </c:pt>
                <c:pt idx="192">
                  <c:v>-2.5962111340605311E-2</c:v>
                </c:pt>
                <c:pt idx="193">
                  <c:v>-2.5962111340605311E-2</c:v>
                </c:pt>
                <c:pt idx="194">
                  <c:v>-2.6406011072044534E-2</c:v>
                </c:pt>
                <c:pt idx="195">
                  <c:v>-2.6933544086218678E-2</c:v>
                </c:pt>
                <c:pt idx="196">
                  <c:v>-2.7113677310570825E-2</c:v>
                </c:pt>
                <c:pt idx="197">
                  <c:v>-2.7137266185188368E-2</c:v>
                </c:pt>
                <c:pt idx="198">
                  <c:v>-2.7197310593305751E-2</c:v>
                </c:pt>
                <c:pt idx="199">
                  <c:v>-2.7360288272481503E-2</c:v>
                </c:pt>
                <c:pt idx="200">
                  <c:v>-2.7711976948597599E-2</c:v>
                </c:pt>
                <c:pt idx="201">
                  <c:v>-2.4853434233580787E-2</c:v>
                </c:pt>
                <c:pt idx="202">
                  <c:v>-2.4885600880786528E-2</c:v>
                </c:pt>
                <c:pt idx="203">
                  <c:v>-2.8087254499331239E-2</c:v>
                </c:pt>
                <c:pt idx="204">
                  <c:v>-2.960980913373629E-2</c:v>
                </c:pt>
                <c:pt idx="205">
                  <c:v>-2.9978653355028782E-2</c:v>
                </c:pt>
                <c:pt idx="206">
                  <c:v>-3.0521197471232272E-2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5A-41E2-BA70-8FD289119A41}"/>
            </c:ext>
          </c:extLst>
        </c:ser>
        <c:ser>
          <c:idx val="1"/>
          <c:order val="2"/>
          <c:tx>
            <c:strRef>
              <c:f>'Active 1'!$U$20</c:f>
              <c:strCache>
                <c:ptCount val="1"/>
                <c:pt idx="0">
                  <c:v>BAD prim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1'!$F$21:$F$977</c:f>
              <c:numCache>
                <c:formatCode>General</c:formatCode>
                <c:ptCount val="957"/>
                <c:pt idx="0">
                  <c:v>-7311</c:v>
                </c:pt>
                <c:pt idx="1">
                  <c:v>-7121.5</c:v>
                </c:pt>
                <c:pt idx="2">
                  <c:v>-7006</c:v>
                </c:pt>
                <c:pt idx="3">
                  <c:v>-6950</c:v>
                </c:pt>
                <c:pt idx="4">
                  <c:v>-6949.5</c:v>
                </c:pt>
                <c:pt idx="5">
                  <c:v>-6921.5</c:v>
                </c:pt>
                <c:pt idx="6">
                  <c:v>-6898</c:v>
                </c:pt>
                <c:pt idx="7">
                  <c:v>-6828.5</c:v>
                </c:pt>
                <c:pt idx="8">
                  <c:v>-6687.5</c:v>
                </c:pt>
                <c:pt idx="9">
                  <c:v>-6389</c:v>
                </c:pt>
                <c:pt idx="10">
                  <c:v>-6346</c:v>
                </c:pt>
                <c:pt idx="11">
                  <c:v>-6299</c:v>
                </c:pt>
                <c:pt idx="12">
                  <c:v>-6253</c:v>
                </c:pt>
                <c:pt idx="13">
                  <c:v>-5823</c:v>
                </c:pt>
                <c:pt idx="14">
                  <c:v>-5822.5</c:v>
                </c:pt>
                <c:pt idx="15">
                  <c:v>-5626</c:v>
                </c:pt>
                <c:pt idx="16">
                  <c:v>-5429</c:v>
                </c:pt>
                <c:pt idx="17">
                  <c:v>-5195</c:v>
                </c:pt>
                <c:pt idx="18">
                  <c:v>-5037.5</c:v>
                </c:pt>
                <c:pt idx="19">
                  <c:v>-5037.5</c:v>
                </c:pt>
                <c:pt idx="20">
                  <c:v>-5002</c:v>
                </c:pt>
                <c:pt idx="21">
                  <c:v>-4534</c:v>
                </c:pt>
                <c:pt idx="22">
                  <c:v>-4534</c:v>
                </c:pt>
                <c:pt idx="23">
                  <c:v>-4434</c:v>
                </c:pt>
                <c:pt idx="24">
                  <c:v>-4140</c:v>
                </c:pt>
                <c:pt idx="25">
                  <c:v>-4070.5</c:v>
                </c:pt>
                <c:pt idx="26">
                  <c:v>-4051.5</c:v>
                </c:pt>
                <c:pt idx="27">
                  <c:v>-4017</c:v>
                </c:pt>
                <c:pt idx="28">
                  <c:v>-3921</c:v>
                </c:pt>
                <c:pt idx="29">
                  <c:v>-3920.5</c:v>
                </c:pt>
                <c:pt idx="30">
                  <c:v>-3852</c:v>
                </c:pt>
                <c:pt idx="31">
                  <c:v>-3852</c:v>
                </c:pt>
                <c:pt idx="32">
                  <c:v>-3852</c:v>
                </c:pt>
                <c:pt idx="33">
                  <c:v>-3852</c:v>
                </c:pt>
                <c:pt idx="34">
                  <c:v>-3852</c:v>
                </c:pt>
                <c:pt idx="35">
                  <c:v>-3794</c:v>
                </c:pt>
                <c:pt idx="36">
                  <c:v>-3520</c:v>
                </c:pt>
                <c:pt idx="37">
                  <c:v>-3520</c:v>
                </c:pt>
                <c:pt idx="38">
                  <c:v>-3520</c:v>
                </c:pt>
                <c:pt idx="39">
                  <c:v>-3520</c:v>
                </c:pt>
                <c:pt idx="40">
                  <c:v>-3209</c:v>
                </c:pt>
                <c:pt idx="41">
                  <c:v>-3206</c:v>
                </c:pt>
                <c:pt idx="42">
                  <c:v>-2863</c:v>
                </c:pt>
                <c:pt idx="43">
                  <c:v>-2311</c:v>
                </c:pt>
                <c:pt idx="44">
                  <c:v>-2118</c:v>
                </c:pt>
                <c:pt idx="45">
                  <c:v>-1047</c:v>
                </c:pt>
                <c:pt idx="46">
                  <c:v>-100.5</c:v>
                </c:pt>
                <c:pt idx="47">
                  <c:v>-91.5</c:v>
                </c:pt>
                <c:pt idx="48">
                  <c:v>-81.5</c:v>
                </c:pt>
                <c:pt idx="49">
                  <c:v>-21</c:v>
                </c:pt>
                <c:pt idx="50">
                  <c:v>0</c:v>
                </c:pt>
                <c:pt idx="51">
                  <c:v>0</c:v>
                </c:pt>
                <c:pt idx="52">
                  <c:v>19</c:v>
                </c:pt>
                <c:pt idx="53">
                  <c:v>123</c:v>
                </c:pt>
                <c:pt idx="54">
                  <c:v>123</c:v>
                </c:pt>
                <c:pt idx="55">
                  <c:v>206</c:v>
                </c:pt>
                <c:pt idx="56">
                  <c:v>219.5</c:v>
                </c:pt>
                <c:pt idx="57">
                  <c:v>220</c:v>
                </c:pt>
                <c:pt idx="58">
                  <c:v>228.5</c:v>
                </c:pt>
                <c:pt idx="59">
                  <c:v>229</c:v>
                </c:pt>
                <c:pt idx="60">
                  <c:v>230.5</c:v>
                </c:pt>
                <c:pt idx="61">
                  <c:v>234</c:v>
                </c:pt>
                <c:pt idx="62">
                  <c:v>234</c:v>
                </c:pt>
                <c:pt idx="63">
                  <c:v>391.5</c:v>
                </c:pt>
                <c:pt idx="64">
                  <c:v>391.5</c:v>
                </c:pt>
                <c:pt idx="65">
                  <c:v>391.5</c:v>
                </c:pt>
                <c:pt idx="66">
                  <c:v>400.5</c:v>
                </c:pt>
                <c:pt idx="67">
                  <c:v>400.5</c:v>
                </c:pt>
                <c:pt idx="68">
                  <c:v>401</c:v>
                </c:pt>
                <c:pt idx="69">
                  <c:v>401</c:v>
                </c:pt>
                <c:pt idx="70">
                  <c:v>401</c:v>
                </c:pt>
                <c:pt idx="71">
                  <c:v>629</c:v>
                </c:pt>
                <c:pt idx="72">
                  <c:v>629</c:v>
                </c:pt>
                <c:pt idx="73">
                  <c:v>631</c:v>
                </c:pt>
                <c:pt idx="74">
                  <c:v>631</c:v>
                </c:pt>
                <c:pt idx="75">
                  <c:v>632</c:v>
                </c:pt>
                <c:pt idx="76">
                  <c:v>657.5</c:v>
                </c:pt>
                <c:pt idx="77">
                  <c:v>657.5</c:v>
                </c:pt>
                <c:pt idx="78">
                  <c:v>1379.5</c:v>
                </c:pt>
                <c:pt idx="79">
                  <c:v>1380</c:v>
                </c:pt>
                <c:pt idx="80">
                  <c:v>1380</c:v>
                </c:pt>
                <c:pt idx="81">
                  <c:v>1380.5</c:v>
                </c:pt>
                <c:pt idx="82">
                  <c:v>1398.5</c:v>
                </c:pt>
                <c:pt idx="83">
                  <c:v>1805</c:v>
                </c:pt>
                <c:pt idx="84">
                  <c:v>1805</c:v>
                </c:pt>
                <c:pt idx="85">
                  <c:v>1805</c:v>
                </c:pt>
                <c:pt idx="86">
                  <c:v>1835</c:v>
                </c:pt>
                <c:pt idx="87">
                  <c:v>1835</c:v>
                </c:pt>
                <c:pt idx="88">
                  <c:v>1914</c:v>
                </c:pt>
                <c:pt idx="89">
                  <c:v>1914</c:v>
                </c:pt>
                <c:pt idx="90">
                  <c:v>2021</c:v>
                </c:pt>
                <c:pt idx="91">
                  <c:v>2021</c:v>
                </c:pt>
                <c:pt idx="92">
                  <c:v>2021</c:v>
                </c:pt>
                <c:pt idx="93">
                  <c:v>2059.5</c:v>
                </c:pt>
                <c:pt idx="94">
                  <c:v>2059.5</c:v>
                </c:pt>
                <c:pt idx="95">
                  <c:v>2110</c:v>
                </c:pt>
                <c:pt idx="96">
                  <c:v>2116.5</c:v>
                </c:pt>
                <c:pt idx="97">
                  <c:v>2133.5</c:v>
                </c:pt>
                <c:pt idx="98">
                  <c:v>2133.5</c:v>
                </c:pt>
                <c:pt idx="99">
                  <c:v>2133.5</c:v>
                </c:pt>
                <c:pt idx="100">
                  <c:v>2133.5</c:v>
                </c:pt>
                <c:pt idx="101">
                  <c:v>2142</c:v>
                </c:pt>
                <c:pt idx="102">
                  <c:v>2142</c:v>
                </c:pt>
                <c:pt idx="103">
                  <c:v>2241</c:v>
                </c:pt>
                <c:pt idx="104">
                  <c:v>2241</c:v>
                </c:pt>
                <c:pt idx="105">
                  <c:v>2241</c:v>
                </c:pt>
                <c:pt idx="106">
                  <c:v>2242.5</c:v>
                </c:pt>
                <c:pt idx="107">
                  <c:v>2242.5</c:v>
                </c:pt>
                <c:pt idx="108">
                  <c:v>2267</c:v>
                </c:pt>
                <c:pt idx="109">
                  <c:v>2267</c:v>
                </c:pt>
                <c:pt idx="110">
                  <c:v>2328</c:v>
                </c:pt>
                <c:pt idx="111">
                  <c:v>2328</c:v>
                </c:pt>
                <c:pt idx="112">
                  <c:v>2328.5</c:v>
                </c:pt>
                <c:pt idx="113">
                  <c:v>2361.5</c:v>
                </c:pt>
                <c:pt idx="114">
                  <c:v>2362</c:v>
                </c:pt>
                <c:pt idx="115">
                  <c:v>2412.5</c:v>
                </c:pt>
                <c:pt idx="116">
                  <c:v>2428.5</c:v>
                </c:pt>
                <c:pt idx="117">
                  <c:v>2429</c:v>
                </c:pt>
                <c:pt idx="118">
                  <c:v>2447.5</c:v>
                </c:pt>
                <c:pt idx="119">
                  <c:v>2458.5</c:v>
                </c:pt>
                <c:pt idx="120">
                  <c:v>2458.5</c:v>
                </c:pt>
                <c:pt idx="121">
                  <c:v>2458.5</c:v>
                </c:pt>
                <c:pt idx="122">
                  <c:v>2458.5</c:v>
                </c:pt>
                <c:pt idx="123">
                  <c:v>2525.5</c:v>
                </c:pt>
                <c:pt idx="124">
                  <c:v>2529</c:v>
                </c:pt>
                <c:pt idx="125">
                  <c:v>2558.5</c:v>
                </c:pt>
                <c:pt idx="126">
                  <c:v>2563</c:v>
                </c:pt>
                <c:pt idx="127">
                  <c:v>2564.5</c:v>
                </c:pt>
                <c:pt idx="128">
                  <c:v>2632.5</c:v>
                </c:pt>
                <c:pt idx="129">
                  <c:v>2633</c:v>
                </c:pt>
                <c:pt idx="130">
                  <c:v>2660.5</c:v>
                </c:pt>
                <c:pt idx="131">
                  <c:v>2662.5</c:v>
                </c:pt>
                <c:pt idx="132">
                  <c:v>2663</c:v>
                </c:pt>
                <c:pt idx="133">
                  <c:v>2726</c:v>
                </c:pt>
                <c:pt idx="134">
                  <c:v>2741.5</c:v>
                </c:pt>
                <c:pt idx="135">
                  <c:v>2745</c:v>
                </c:pt>
                <c:pt idx="136">
                  <c:v>2748.5</c:v>
                </c:pt>
                <c:pt idx="137">
                  <c:v>2782</c:v>
                </c:pt>
                <c:pt idx="138">
                  <c:v>2782</c:v>
                </c:pt>
                <c:pt idx="139">
                  <c:v>2782</c:v>
                </c:pt>
                <c:pt idx="140">
                  <c:v>2782</c:v>
                </c:pt>
                <c:pt idx="141">
                  <c:v>2782</c:v>
                </c:pt>
                <c:pt idx="142">
                  <c:v>2782</c:v>
                </c:pt>
                <c:pt idx="143">
                  <c:v>2788.5</c:v>
                </c:pt>
                <c:pt idx="144">
                  <c:v>2789</c:v>
                </c:pt>
                <c:pt idx="145">
                  <c:v>2790.5</c:v>
                </c:pt>
                <c:pt idx="146">
                  <c:v>2812</c:v>
                </c:pt>
                <c:pt idx="147">
                  <c:v>2826</c:v>
                </c:pt>
                <c:pt idx="148">
                  <c:v>2855.5</c:v>
                </c:pt>
                <c:pt idx="149">
                  <c:v>2855.5</c:v>
                </c:pt>
                <c:pt idx="150">
                  <c:v>2855.5</c:v>
                </c:pt>
                <c:pt idx="151">
                  <c:v>2855.5</c:v>
                </c:pt>
                <c:pt idx="152">
                  <c:v>2856</c:v>
                </c:pt>
                <c:pt idx="153">
                  <c:v>2856</c:v>
                </c:pt>
                <c:pt idx="154">
                  <c:v>2856</c:v>
                </c:pt>
                <c:pt idx="155">
                  <c:v>2856</c:v>
                </c:pt>
                <c:pt idx="156">
                  <c:v>2857.5</c:v>
                </c:pt>
                <c:pt idx="157">
                  <c:v>2871.5</c:v>
                </c:pt>
                <c:pt idx="158">
                  <c:v>2873.5</c:v>
                </c:pt>
                <c:pt idx="159">
                  <c:v>2910</c:v>
                </c:pt>
                <c:pt idx="160">
                  <c:v>2977</c:v>
                </c:pt>
                <c:pt idx="161">
                  <c:v>2978.5</c:v>
                </c:pt>
                <c:pt idx="162">
                  <c:v>2979</c:v>
                </c:pt>
                <c:pt idx="163">
                  <c:v>3006.5</c:v>
                </c:pt>
                <c:pt idx="164">
                  <c:v>3006.5</c:v>
                </c:pt>
                <c:pt idx="165">
                  <c:v>3019</c:v>
                </c:pt>
                <c:pt idx="166">
                  <c:v>3098</c:v>
                </c:pt>
                <c:pt idx="167">
                  <c:v>3117.5</c:v>
                </c:pt>
                <c:pt idx="168">
                  <c:v>3117.5</c:v>
                </c:pt>
                <c:pt idx="169">
                  <c:v>3117.5</c:v>
                </c:pt>
                <c:pt idx="170">
                  <c:v>3332</c:v>
                </c:pt>
                <c:pt idx="171">
                  <c:v>3492</c:v>
                </c:pt>
                <c:pt idx="172">
                  <c:v>3544.5</c:v>
                </c:pt>
                <c:pt idx="173">
                  <c:v>3849</c:v>
                </c:pt>
                <c:pt idx="174">
                  <c:v>3927.5</c:v>
                </c:pt>
                <c:pt idx="175">
                  <c:v>3951</c:v>
                </c:pt>
                <c:pt idx="176">
                  <c:v>3971.5</c:v>
                </c:pt>
                <c:pt idx="177">
                  <c:v>4043.5</c:v>
                </c:pt>
                <c:pt idx="178">
                  <c:v>4135</c:v>
                </c:pt>
                <c:pt idx="179">
                  <c:v>4174</c:v>
                </c:pt>
                <c:pt idx="180">
                  <c:v>4274</c:v>
                </c:pt>
                <c:pt idx="181">
                  <c:v>4282.5</c:v>
                </c:pt>
                <c:pt idx="182">
                  <c:v>4482.5</c:v>
                </c:pt>
                <c:pt idx="183">
                  <c:v>4488</c:v>
                </c:pt>
                <c:pt idx="184">
                  <c:v>4543</c:v>
                </c:pt>
                <c:pt idx="185">
                  <c:v>4560.5</c:v>
                </c:pt>
                <c:pt idx="186">
                  <c:v>4560.5</c:v>
                </c:pt>
                <c:pt idx="187">
                  <c:v>4565</c:v>
                </c:pt>
                <c:pt idx="188">
                  <c:v>4573.5</c:v>
                </c:pt>
                <c:pt idx="189">
                  <c:v>4673.5</c:v>
                </c:pt>
                <c:pt idx="190">
                  <c:v>4697.5</c:v>
                </c:pt>
                <c:pt idx="191">
                  <c:v>4708</c:v>
                </c:pt>
                <c:pt idx="192">
                  <c:v>4708</c:v>
                </c:pt>
                <c:pt idx="193">
                  <c:v>4708</c:v>
                </c:pt>
                <c:pt idx="194">
                  <c:v>4811.5</c:v>
                </c:pt>
                <c:pt idx="195">
                  <c:v>4934.5</c:v>
                </c:pt>
                <c:pt idx="196">
                  <c:v>4976.5</c:v>
                </c:pt>
                <c:pt idx="197">
                  <c:v>4982</c:v>
                </c:pt>
                <c:pt idx="198">
                  <c:v>4996</c:v>
                </c:pt>
                <c:pt idx="199">
                  <c:v>5034</c:v>
                </c:pt>
                <c:pt idx="200">
                  <c:v>5116</c:v>
                </c:pt>
                <c:pt idx="201">
                  <c:v>4449.5</c:v>
                </c:pt>
                <c:pt idx="202">
                  <c:v>4457</c:v>
                </c:pt>
                <c:pt idx="203">
                  <c:v>5203.5</c:v>
                </c:pt>
                <c:pt idx="204">
                  <c:v>5558.5</c:v>
                </c:pt>
                <c:pt idx="205">
                  <c:v>5644.5</c:v>
                </c:pt>
                <c:pt idx="206">
                  <c:v>5771</c:v>
                </c:pt>
              </c:numCache>
            </c:numRef>
          </c:xVal>
          <c:yVal>
            <c:numRef>
              <c:f>'Active 1'!$U$21:$U$977</c:f>
              <c:numCache>
                <c:formatCode>General</c:formatCode>
                <c:ptCount val="957"/>
                <c:pt idx="2">
                  <c:v>-0.41007160000299336</c:v>
                </c:pt>
                <c:pt idx="9">
                  <c:v>0.77257459999600542</c:v>
                </c:pt>
                <c:pt idx="71">
                  <c:v>0.69928939999954309</c:v>
                </c:pt>
                <c:pt idx="72">
                  <c:v>0.72728939999797149</c:v>
                </c:pt>
                <c:pt idx="73">
                  <c:v>-0.213653400001931</c:v>
                </c:pt>
                <c:pt idx="74">
                  <c:v>-0.21165340000152355</c:v>
                </c:pt>
                <c:pt idx="75">
                  <c:v>0.50737519999529468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85A-41E2-BA70-8FD289119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3642744"/>
        <c:axId val="1"/>
      </c:scatterChart>
      <c:valAx>
        <c:axId val="773642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958762886597942"/>
              <c:y val="0.837923057782914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7731958762886601E-2"/>
              <c:y val="0.370031544222109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364274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371134020618558"/>
          <c:y val="0.9204921861831491"/>
          <c:w val="0.45979381443298967"/>
          <c:h val="6.11624005714882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AS Cam - Secondary O-C Diagr.</a:t>
            </a:r>
          </a:p>
        </c:rich>
      </c:tx>
      <c:layout>
        <c:manualLayout>
          <c:xMode val="edge"/>
          <c:yMode val="edge"/>
          <c:x val="0.24897162546039767"/>
          <c:y val="3.35365853658536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49414965548975"/>
          <c:y val="0.14634168126798494"/>
          <c:w val="0.77777934063814269"/>
          <c:h val="0.631098500468185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1'!$S$20</c:f>
              <c:strCache>
                <c:ptCount val="1"/>
                <c:pt idx="0">
                  <c:v>Secondary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'Active 1'!$F$21:$F$977</c:f>
              <c:numCache>
                <c:formatCode>General</c:formatCode>
                <c:ptCount val="957"/>
                <c:pt idx="0">
                  <c:v>-7311</c:v>
                </c:pt>
                <c:pt idx="1">
                  <c:v>-7121.5</c:v>
                </c:pt>
                <c:pt idx="2">
                  <c:v>-7006</c:v>
                </c:pt>
                <c:pt idx="3">
                  <c:v>-6950</c:v>
                </c:pt>
                <c:pt idx="4">
                  <c:v>-6949.5</c:v>
                </c:pt>
                <c:pt idx="5">
                  <c:v>-6921.5</c:v>
                </c:pt>
                <c:pt idx="6">
                  <c:v>-6898</c:v>
                </c:pt>
                <c:pt idx="7">
                  <c:v>-6828.5</c:v>
                </c:pt>
                <c:pt idx="8">
                  <c:v>-6687.5</c:v>
                </c:pt>
                <c:pt idx="9">
                  <c:v>-6389</c:v>
                </c:pt>
                <c:pt idx="10">
                  <c:v>-6346</c:v>
                </c:pt>
                <c:pt idx="11">
                  <c:v>-6299</c:v>
                </c:pt>
                <c:pt idx="12">
                  <c:v>-6253</c:v>
                </c:pt>
                <c:pt idx="13">
                  <c:v>-5823</c:v>
                </c:pt>
                <c:pt idx="14">
                  <c:v>-5822.5</c:v>
                </c:pt>
                <c:pt idx="15">
                  <c:v>-5626</c:v>
                </c:pt>
                <c:pt idx="16">
                  <c:v>-5429</c:v>
                </c:pt>
                <c:pt idx="17">
                  <c:v>-5195</c:v>
                </c:pt>
                <c:pt idx="18">
                  <c:v>-5037.5</c:v>
                </c:pt>
                <c:pt idx="19">
                  <c:v>-5037.5</c:v>
                </c:pt>
                <c:pt idx="20">
                  <c:v>-5002</c:v>
                </c:pt>
                <c:pt idx="21">
                  <c:v>-4534</c:v>
                </c:pt>
                <c:pt idx="22">
                  <c:v>-4534</c:v>
                </c:pt>
                <c:pt idx="23">
                  <c:v>-4434</c:v>
                </c:pt>
                <c:pt idx="24">
                  <c:v>-4140</c:v>
                </c:pt>
                <c:pt idx="25">
                  <c:v>-4070.5</c:v>
                </c:pt>
                <c:pt idx="26">
                  <c:v>-4051.5</c:v>
                </c:pt>
                <c:pt idx="27">
                  <c:v>-4017</c:v>
                </c:pt>
                <c:pt idx="28">
                  <c:v>-3921</c:v>
                </c:pt>
                <c:pt idx="29">
                  <c:v>-3920.5</c:v>
                </c:pt>
                <c:pt idx="30">
                  <c:v>-3852</c:v>
                </c:pt>
                <c:pt idx="31">
                  <c:v>-3852</c:v>
                </c:pt>
                <c:pt idx="32">
                  <c:v>-3852</c:v>
                </c:pt>
                <c:pt idx="33">
                  <c:v>-3852</c:v>
                </c:pt>
                <c:pt idx="34">
                  <c:v>-3852</c:v>
                </c:pt>
                <c:pt idx="35">
                  <c:v>-3794</c:v>
                </c:pt>
                <c:pt idx="36">
                  <c:v>-3520</c:v>
                </c:pt>
                <c:pt idx="37">
                  <c:v>-3520</c:v>
                </c:pt>
                <c:pt idx="38">
                  <c:v>-3520</c:v>
                </c:pt>
                <c:pt idx="39">
                  <c:v>-3520</c:v>
                </c:pt>
                <c:pt idx="40">
                  <c:v>-3209</c:v>
                </c:pt>
                <c:pt idx="41">
                  <c:v>-3206</c:v>
                </c:pt>
                <c:pt idx="42">
                  <c:v>-2863</c:v>
                </c:pt>
                <c:pt idx="43">
                  <c:v>-2311</c:v>
                </c:pt>
                <c:pt idx="44">
                  <c:v>-2118</c:v>
                </c:pt>
                <c:pt idx="45">
                  <c:v>-1047</c:v>
                </c:pt>
                <c:pt idx="46">
                  <c:v>-100.5</c:v>
                </c:pt>
                <c:pt idx="47">
                  <c:v>-91.5</c:v>
                </c:pt>
                <c:pt idx="48">
                  <c:v>-81.5</c:v>
                </c:pt>
                <c:pt idx="49">
                  <c:v>-21</c:v>
                </c:pt>
                <c:pt idx="50">
                  <c:v>0</c:v>
                </c:pt>
                <c:pt idx="51">
                  <c:v>0</c:v>
                </c:pt>
                <c:pt idx="52">
                  <c:v>19</c:v>
                </c:pt>
                <c:pt idx="53">
                  <c:v>123</c:v>
                </c:pt>
                <c:pt idx="54">
                  <c:v>123</c:v>
                </c:pt>
                <c:pt idx="55">
                  <c:v>206</c:v>
                </c:pt>
                <c:pt idx="56">
                  <c:v>219.5</c:v>
                </c:pt>
                <c:pt idx="57">
                  <c:v>220</c:v>
                </c:pt>
                <c:pt idx="58">
                  <c:v>228.5</c:v>
                </c:pt>
                <c:pt idx="59">
                  <c:v>229</c:v>
                </c:pt>
                <c:pt idx="60">
                  <c:v>230.5</c:v>
                </c:pt>
                <c:pt idx="61">
                  <c:v>234</c:v>
                </c:pt>
                <c:pt idx="62">
                  <c:v>234</c:v>
                </c:pt>
                <c:pt idx="63">
                  <c:v>391.5</c:v>
                </c:pt>
                <c:pt idx="64">
                  <c:v>391.5</c:v>
                </c:pt>
                <c:pt idx="65">
                  <c:v>391.5</c:v>
                </c:pt>
                <c:pt idx="66">
                  <c:v>400.5</c:v>
                </c:pt>
                <c:pt idx="67">
                  <c:v>400.5</c:v>
                </c:pt>
                <c:pt idx="68">
                  <c:v>401</c:v>
                </c:pt>
                <c:pt idx="69">
                  <c:v>401</c:v>
                </c:pt>
                <c:pt idx="70">
                  <c:v>401</c:v>
                </c:pt>
                <c:pt idx="71">
                  <c:v>629</c:v>
                </c:pt>
                <c:pt idx="72">
                  <c:v>629</c:v>
                </c:pt>
                <c:pt idx="73">
                  <c:v>631</c:v>
                </c:pt>
                <c:pt idx="74">
                  <c:v>631</c:v>
                </c:pt>
                <c:pt idx="75">
                  <c:v>632</c:v>
                </c:pt>
                <c:pt idx="76">
                  <c:v>657.5</c:v>
                </c:pt>
                <c:pt idx="77">
                  <c:v>657.5</c:v>
                </c:pt>
                <c:pt idx="78">
                  <c:v>1379.5</c:v>
                </c:pt>
                <c:pt idx="79">
                  <c:v>1380</c:v>
                </c:pt>
                <c:pt idx="80">
                  <c:v>1380</c:v>
                </c:pt>
                <c:pt idx="81">
                  <c:v>1380.5</c:v>
                </c:pt>
                <c:pt idx="82">
                  <c:v>1398.5</c:v>
                </c:pt>
                <c:pt idx="83">
                  <c:v>1805</c:v>
                </c:pt>
                <c:pt idx="84">
                  <c:v>1805</c:v>
                </c:pt>
                <c:pt idx="85">
                  <c:v>1805</c:v>
                </c:pt>
                <c:pt idx="86">
                  <c:v>1835</c:v>
                </c:pt>
                <c:pt idx="87">
                  <c:v>1835</c:v>
                </c:pt>
                <c:pt idx="88">
                  <c:v>1914</c:v>
                </c:pt>
                <c:pt idx="89">
                  <c:v>1914</c:v>
                </c:pt>
                <c:pt idx="90">
                  <c:v>2021</c:v>
                </c:pt>
                <c:pt idx="91">
                  <c:v>2021</c:v>
                </c:pt>
                <c:pt idx="92">
                  <c:v>2021</c:v>
                </c:pt>
                <c:pt idx="93">
                  <c:v>2059.5</c:v>
                </c:pt>
                <c:pt idx="94">
                  <c:v>2059.5</c:v>
                </c:pt>
                <c:pt idx="95">
                  <c:v>2110</c:v>
                </c:pt>
                <c:pt idx="96">
                  <c:v>2116.5</c:v>
                </c:pt>
                <c:pt idx="97">
                  <c:v>2133.5</c:v>
                </c:pt>
                <c:pt idx="98">
                  <c:v>2133.5</c:v>
                </c:pt>
                <c:pt idx="99">
                  <c:v>2133.5</c:v>
                </c:pt>
                <c:pt idx="100">
                  <c:v>2133.5</c:v>
                </c:pt>
                <c:pt idx="101">
                  <c:v>2142</c:v>
                </c:pt>
                <c:pt idx="102">
                  <c:v>2142</c:v>
                </c:pt>
                <c:pt idx="103">
                  <c:v>2241</c:v>
                </c:pt>
                <c:pt idx="104">
                  <c:v>2241</c:v>
                </c:pt>
                <c:pt idx="105">
                  <c:v>2241</c:v>
                </c:pt>
                <c:pt idx="106">
                  <c:v>2242.5</c:v>
                </c:pt>
                <c:pt idx="107">
                  <c:v>2242.5</c:v>
                </c:pt>
                <c:pt idx="108">
                  <c:v>2267</c:v>
                </c:pt>
                <c:pt idx="109">
                  <c:v>2267</c:v>
                </c:pt>
                <c:pt idx="110">
                  <c:v>2328</c:v>
                </c:pt>
                <c:pt idx="111">
                  <c:v>2328</c:v>
                </c:pt>
                <c:pt idx="112">
                  <c:v>2328.5</c:v>
                </c:pt>
                <c:pt idx="113">
                  <c:v>2361.5</c:v>
                </c:pt>
                <c:pt idx="114">
                  <c:v>2362</c:v>
                </c:pt>
                <c:pt idx="115">
                  <c:v>2412.5</c:v>
                </c:pt>
                <c:pt idx="116">
                  <c:v>2428.5</c:v>
                </c:pt>
                <c:pt idx="117">
                  <c:v>2429</c:v>
                </c:pt>
                <c:pt idx="118">
                  <c:v>2447.5</c:v>
                </c:pt>
                <c:pt idx="119">
                  <c:v>2458.5</c:v>
                </c:pt>
                <c:pt idx="120">
                  <c:v>2458.5</c:v>
                </c:pt>
                <c:pt idx="121">
                  <c:v>2458.5</c:v>
                </c:pt>
                <c:pt idx="122">
                  <c:v>2458.5</c:v>
                </c:pt>
                <c:pt idx="123">
                  <c:v>2525.5</c:v>
                </c:pt>
                <c:pt idx="124">
                  <c:v>2529</c:v>
                </c:pt>
                <c:pt idx="125">
                  <c:v>2558.5</c:v>
                </c:pt>
                <c:pt idx="126">
                  <c:v>2563</c:v>
                </c:pt>
                <c:pt idx="127">
                  <c:v>2564.5</c:v>
                </c:pt>
                <c:pt idx="128">
                  <c:v>2632.5</c:v>
                </c:pt>
                <c:pt idx="129">
                  <c:v>2633</c:v>
                </c:pt>
                <c:pt idx="130">
                  <c:v>2660.5</c:v>
                </c:pt>
                <c:pt idx="131">
                  <c:v>2662.5</c:v>
                </c:pt>
                <c:pt idx="132">
                  <c:v>2663</c:v>
                </c:pt>
                <c:pt idx="133">
                  <c:v>2726</c:v>
                </c:pt>
                <c:pt idx="134">
                  <c:v>2741.5</c:v>
                </c:pt>
                <c:pt idx="135">
                  <c:v>2745</c:v>
                </c:pt>
                <c:pt idx="136">
                  <c:v>2748.5</c:v>
                </c:pt>
                <c:pt idx="137">
                  <c:v>2782</c:v>
                </c:pt>
                <c:pt idx="138">
                  <c:v>2782</c:v>
                </c:pt>
                <c:pt idx="139">
                  <c:v>2782</c:v>
                </c:pt>
                <c:pt idx="140">
                  <c:v>2782</c:v>
                </c:pt>
                <c:pt idx="141">
                  <c:v>2782</c:v>
                </c:pt>
                <c:pt idx="142">
                  <c:v>2782</c:v>
                </c:pt>
                <c:pt idx="143">
                  <c:v>2788.5</c:v>
                </c:pt>
                <c:pt idx="144">
                  <c:v>2789</c:v>
                </c:pt>
                <c:pt idx="145">
                  <c:v>2790.5</c:v>
                </c:pt>
                <c:pt idx="146">
                  <c:v>2812</c:v>
                </c:pt>
                <c:pt idx="147">
                  <c:v>2826</c:v>
                </c:pt>
                <c:pt idx="148">
                  <c:v>2855.5</c:v>
                </c:pt>
                <c:pt idx="149">
                  <c:v>2855.5</c:v>
                </c:pt>
                <c:pt idx="150">
                  <c:v>2855.5</c:v>
                </c:pt>
                <c:pt idx="151">
                  <c:v>2855.5</c:v>
                </c:pt>
                <c:pt idx="152">
                  <c:v>2856</c:v>
                </c:pt>
                <c:pt idx="153">
                  <c:v>2856</c:v>
                </c:pt>
                <c:pt idx="154">
                  <c:v>2856</c:v>
                </c:pt>
                <c:pt idx="155">
                  <c:v>2856</c:v>
                </c:pt>
                <c:pt idx="156">
                  <c:v>2857.5</c:v>
                </c:pt>
                <c:pt idx="157">
                  <c:v>2871.5</c:v>
                </c:pt>
                <c:pt idx="158">
                  <c:v>2873.5</c:v>
                </c:pt>
                <c:pt idx="159">
                  <c:v>2910</c:v>
                </c:pt>
                <c:pt idx="160">
                  <c:v>2977</c:v>
                </c:pt>
                <c:pt idx="161">
                  <c:v>2978.5</c:v>
                </c:pt>
                <c:pt idx="162">
                  <c:v>2979</c:v>
                </c:pt>
                <c:pt idx="163">
                  <c:v>3006.5</c:v>
                </c:pt>
                <c:pt idx="164">
                  <c:v>3006.5</c:v>
                </c:pt>
                <c:pt idx="165">
                  <c:v>3019</c:v>
                </c:pt>
                <c:pt idx="166">
                  <c:v>3098</c:v>
                </c:pt>
                <c:pt idx="167">
                  <c:v>3117.5</c:v>
                </c:pt>
                <c:pt idx="168">
                  <c:v>3117.5</c:v>
                </c:pt>
                <c:pt idx="169">
                  <c:v>3117.5</c:v>
                </c:pt>
                <c:pt idx="170">
                  <c:v>3332</c:v>
                </c:pt>
                <c:pt idx="171">
                  <c:v>3492</c:v>
                </c:pt>
                <c:pt idx="172">
                  <c:v>3544.5</c:v>
                </c:pt>
                <c:pt idx="173">
                  <c:v>3849</c:v>
                </c:pt>
                <c:pt idx="174">
                  <c:v>3927.5</c:v>
                </c:pt>
                <c:pt idx="175">
                  <c:v>3951</c:v>
                </c:pt>
                <c:pt idx="176">
                  <c:v>3971.5</c:v>
                </c:pt>
                <c:pt idx="177">
                  <c:v>4043.5</c:v>
                </c:pt>
                <c:pt idx="178">
                  <c:v>4135</c:v>
                </c:pt>
                <c:pt idx="179">
                  <c:v>4174</c:v>
                </c:pt>
                <c:pt idx="180">
                  <c:v>4274</c:v>
                </c:pt>
                <c:pt idx="181">
                  <c:v>4282.5</c:v>
                </c:pt>
                <c:pt idx="182">
                  <c:v>4482.5</c:v>
                </c:pt>
                <c:pt idx="183">
                  <c:v>4488</c:v>
                </c:pt>
                <c:pt idx="184">
                  <c:v>4543</c:v>
                </c:pt>
                <c:pt idx="185">
                  <c:v>4560.5</c:v>
                </c:pt>
                <c:pt idx="186">
                  <c:v>4560.5</c:v>
                </c:pt>
                <c:pt idx="187">
                  <c:v>4565</c:v>
                </c:pt>
                <c:pt idx="188">
                  <c:v>4573.5</c:v>
                </c:pt>
                <c:pt idx="189">
                  <c:v>4673.5</c:v>
                </c:pt>
                <c:pt idx="190">
                  <c:v>4697.5</c:v>
                </c:pt>
                <c:pt idx="191">
                  <c:v>4708</c:v>
                </c:pt>
                <c:pt idx="192">
                  <c:v>4708</c:v>
                </c:pt>
                <c:pt idx="193">
                  <c:v>4708</c:v>
                </c:pt>
                <c:pt idx="194">
                  <c:v>4811.5</c:v>
                </c:pt>
                <c:pt idx="195">
                  <c:v>4934.5</c:v>
                </c:pt>
                <c:pt idx="196">
                  <c:v>4976.5</c:v>
                </c:pt>
                <c:pt idx="197">
                  <c:v>4982</c:v>
                </c:pt>
                <c:pt idx="198">
                  <c:v>4996</c:v>
                </c:pt>
                <c:pt idx="199">
                  <c:v>5034</c:v>
                </c:pt>
                <c:pt idx="200">
                  <c:v>5116</c:v>
                </c:pt>
                <c:pt idx="201">
                  <c:v>4449.5</c:v>
                </c:pt>
                <c:pt idx="202">
                  <c:v>4457</c:v>
                </c:pt>
                <c:pt idx="203">
                  <c:v>5203.5</c:v>
                </c:pt>
                <c:pt idx="204">
                  <c:v>5558.5</c:v>
                </c:pt>
                <c:pt idx="205">
                  <c:v>5644.5</c:v>
                </c:pt>
                <c:pt idx="206">
                  <c:v>5771</c:v>
                </c:pt>
              </c:numCache>
            </c:numRef>
          </c:xVal>
          <c:yVal>
            <c:numRef>
              <c:f>'Active 1'!$S$21:$S$977</c:f>
              <c:numCache>
                <c:formatCode>General</c:formatCode>
                <c:ptCount val="957"/>
                <c:pt idx="1">
                  <c:v>-0.20787490000293474</c:v>
                </c:pt>
                <c:pt idx="4">
                  <c:v>-0.22395570000298903</c:v>
                </c:pt>
                <c:pt idx="5">
                  <c:v>-0.27315490000546561</c:v>
                </c:pt>
                <c:pt idx="7">
                  <c:v>-0.38049510000564624</c:v>
                </c:pt>
                <c:pt idx="8">
                  <c:v>-0.25346250000438886</c:v>
                </c:pt>
                <c:pt idx="14">
                  <c:v>-0.22372350000659935</c:v>
                </c:pt>
                <c:pt idx="18">
                  <c:v>-0.27627250000296044</c:v>
                </c:pt>
                <c:pt idx="19">
                  <c:v>-0.21627250000528875</c:v>
                </c:pt>
                <c:pt idx="25">
                  <c:v>-0.2946163000051456</c:v>
                </c:pt>
                <c:pt idx="26">
                  <c:v>-0.16307290000622743</c:v>
                </c:pt>
                <c:pt idx="46">
                  <c:v>-0.21087430000625318</c:v>
                </c:pt>
                <c:pt idx="47">
                  <c:v>-0.21061690000351518</c:v>
                </c:pt>
                <c:pt idx="48">
                  <c:v>-0.20813089999865042</c:v>
                </c:pt>
                <c:pt idx="56">
                  <c:v>-0.21892230000958079</c:v>
                </c:pt>
                <c:pt idx="58">
                  <c:v>-0.21466490000602789</c:v>
                </c:pt>
                <c:pt idx="60">
                  <c:v>-0.21460770000703633</c:v>
                </c:pt>
                <c:pt idx="63">
                  <c:v>-0.21170310000161408</c:v>
                </c:pt>
                <c:pt idx="64">
                  <c:v>-0.21120309999969322</c:v>
                </c:pt>
                <c:pt idx="65">
                  <c:v>-0.21080310000252211</c:v>
                </c:pt>
                <c:pt idx="66">
                  <c:v>-0.2112457000039285</c:v>
                </c:pt>
                <c:pt idx="67">
                  <c:v>-0.2112457000039285</c:v>
                </c:pt>
                <c:pt idx="78">
                  <c:v>-0.21254629999748431</c:v>
                </c:pt>
                <c:pt idx="81">
                  <c:v>-0.21711770000547403</c:v>
                </c:pt>
                <c:pt idx="82">
                  <c:v>-0.21320289999857778</c:v>
                </c:pt>
                <c:pt idx="93">
                  <c:v>-0.2141983000037726</c:v>
                </c:pt>
                <c:pt idx="94">
                  <c:v>-0.2141983000037726</c:v>
                </c:pt>
                <c:pt idx="96">
                  <c:v>-0.21266810000815894</c:v>
                </c:pt>
                <c:pt idx="97">
                  <c:v>-0.21588190000329632</c:v>
                </c:pt>
                <c:pt idx="98">
                  <c:v>-0.21588190000329632</c:v>
                </c:pt>
                <c:pt idx="99">
                  <c:v>-0.21488190000673058</c:v>
                </c:pt>
                <c:pt idx="100">
                  <c:v>-0.21488190000673058</c:v>
                </c:pt>
                <c:pt idx="106">
                  <c:v>-0.21426449999853503</c:v>
                </c:pt>
                <c:pt idx="107">
                  <c:v>-0.21426449999853503</c:v>
                </c:pt>
                <c:pt idx="112">
                  <c:v>-0.21330490000400459</c:v>
                </c:pt>
                <c:pt idx="113">
                  <c:v>-0.21346110000740737</c:v>
                </c:pt>
                <c:pt idx="115">
                  <c:v>-0.2141025000018999</c:v>
                </c:pt>
                <c:pt idx="116">
                  <c:v>-0.21834490000765072</c:v>
                </c:pt>
                <c:pt idx="118">
                  <c:v>-0.21430150000378489</c:v>
                </c:pt>
                <c:pt idx="119">
                  <c:v>-0.21508690000337083</c:v>
                </c:pt>
                <c:pt idx="120">
                  <c:v>-0.21508690000337083</c:v>
                </c:pt>
                <c:pt idx="121">
                  <c:v>-0.21478690000367351</c:v>
                </c:pt>
                <c:pt idx="122">
                  <c:v>-0.21478690000367351</c:v>
                </c:pt>
                <c:pt idx="123">
                  <c:v>-0.20997070000157692</c:v>
                </c:pt>
                <c:pt idx="125">
                  <c:v>-0.21292690000700532</c:v>
                </c:pt>
                <c:pt idx="127">
                  <c:v>-0.21305530000245199</c:v>
                </c:pt>
                <c:pt idx="128">
                  <c:v>-0.21421050000208197</c:v>
                </c:pt>
                <c:pt idx="130">
                  <c:v>-0.21560970000427915</c:v>
                </c:pt>
                <c:pt idx="131">
                  <c:v>-0.21505249999609077</c:v>
                </c:pt>
                <c:pt idx="134">
                  <c:v>-0.2108931000038865</c:v>
                </c:pt>
                <c:pt idx="136">
                  <c:v>-0.21139290000428446</c:v>
                </c:pt>
                <c:pt idx="143">
                  <c:v>-0.21384889999899315</c:v>
                </c:pt>
                <c:pt idx="145">
                  <c:v>-0.21289170000090962</c:v>
                </c:pt>
                <c:pt idx="148">
                  <c:v>-0.21883269999671029</c:v>
                </c:pt>
                <c:pt idx="149">
                  <c:v>-0.21883269999671029</c:v>
                </c:pt>
                <c:pt idx="150">
                  <c:v>-0.21843269999953918</c:v>
                </c:pt>
                <c:pt idx="151">
                  <c:v>-0.21843269999953918</c:v>
                </c:pt>
                <c:pt idx="156">
                  <c:v>-0.2088755000004312</c:v>
                </c:pt>
                <c:pt idx="157">
                  <c:v>-0.21587510000244947</c:v>
                </c:pt>
                <c:pt idx="158">
                  <c:v>-0.2163178999981028</c:v>
                </c:pt>
                <c:pt idx="161">
                  <c:v>-0.21141490000445629</c:v>
                </c:pt>
                <c:pt idx="163">
                  <c:v>-0.21141409999836469</c:v>
                </c:pt>
                <c:pt idx="164">
                  <c:v>-0.20541409999714233</c:v>
                </c:pt>
                <c:pt idx="167">
                  <c:v>-0.22103950000746408</c:v>
                </c:pt>
                <c:pt idx="168">
                  <c:v>-0.22103950000746408</c:v>
                </c:pt>
                <c:pt idx="169">
                  <c:v>-0.21603950000280747</c:v>
                </c:pt>
                <c:pt idx="172">
                  <c:v>-0.216527299999143</c:v>
                </c:pt>
                <c:pt idx="174">
                  <c:v>-0.2102735000080429</c:v>
                </c:pt>
                <c:pt idx="176">
                  <c:v>-0.21161510000092676</c:v>
                </c:pt>
                <c:pt idx="177">
                  <c:v>-0.22135590000834782</c:v>
                </c:pt>
                <c:pt idx="181">
                  <c:v>-0.22042050000163727</c:v>
                </c:pt>
                <c:pt idx="182">
                  <c:v>-0.21550050000223564</c:v>
                </c:pt>
                <c:pt idx="185">
                  <c:v>-0.21795969999948284</c:v>
                </c:pt>
                <c:pt idx="186">
                  <c:v>-0.21795969999948284</c:v>
                </c:pt>
                <c:pt idx="188">
                  <c:v>-0.20949790000304347</c:v>
                </c:pt>
                <c:pt idx="189">
                  <c:v>-0.21623790000012377</c:v>
                </c:pt>
                <c:pt idx="190">
                  <c:v>-0.21535150000272552</c:v>
                </c:pt>
                <c:pt idx="194">
                  <c:v>-0.21359110000048531</c:v>
                </c:pt>
                <c:pt idx="195">
                  <c:v>-0.21217329999490175</c:v>
                </c:pt>
                <c:pt idx="196">
                  <c:v>-0.21547210000426276</c:v>
                </c:pt>
                <c:pt idx="201">
                  <c:v>-0.21444430000701686</c:v>
                </c:pt>
                <c:pt idx="203">
                  <c:v>-0.22237989999848651</c:v>
                </c:pt>
                <c:pt idx="204">
                  <c:v>-0.21442690000549192</c:v>
                </c:pt>
                <c:pt idx="205">
                  <c:v>-0.21776730000419775</c:v>
                </c:pt>
                <c:pt idx="206">
                  <c:v>-4.1449399868724868E-2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13-48D9-977F-35CF68E500CC}"/>
            </c:ext>
          </c:extLst>
        </c:ser>
        <c:ser>
          <c:idx val="7"/>
          <c:order val="1"/>
          <c:tx>
            <c:strRef>
              <c:f>'Active 1'!$P$20</c:f>
              <c:strCache>
                <c:ptCount val="1"/>
                <c:pt idx="0">
                  <c:v>Sec.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1'!$F$21:$F$977</c:f>
              <c:numCache>
                <c:formatCode>General</c:formatCode>
                <c:ptCount val="957"/>
                <c:pt idx="0">
                  <c:v>-7311</c:v>
                </c:pt>
                <c:pt idx="1">
                  <c:v>-7121.5</c:v>
                </c:pt>
                <c:pt idx="2">
                  <c:v>-7006</c:v>
                </c:pt>
                <c:pt idx="3">
                  <c:v>-6950</c:v>
                </c:pt>
                <c:pt idx="4">
                  <c:v>-6949.5</c:v>
                </c:pt>
                <c:pt idx="5">
                  <c:v>-6921.5</c:v>
                </c:pt>
                <c:pt idx="6">
                  <c:v>-6898</c:v>
                </c:pt>
                <c:pt idx="7">
                  <c:v>-6828.5</c:v>
                </c:pt>
                <c:pt idx="8">
                  <c:v>-6687.5</c:v>
                </c:pt>
                <c:pt idx="9">
                  <c:v>-6389</c:v>
                </c:pt>
                <c:pt idx="10">
                  <c:v>-6346</c:v>
                </c:pt>
                <c:pt idx="11">
                  <c:v>-6299</c:v>
                </c:pt>
                <c:pt idx="12">
                  <c:v>-6253</c:v>
                </c:pt>
                <c:pt idx="13">
                  <c:v>-5823</c:v>
                </c:pt>
                <c:pt idx="14">
                  <c:v>-5822.5</c:v>
                </c:pt>
                <c:pt idx="15">
                  <c:v>-5626</c:v>
                </c:pt>
                <c:pt idx="16">
                  <c:v>-5429</c:v>
                </c:pt>
                <c:pt idx="17">
                  <c:v>-5195</c:v>
                </c:pt>
                <c:pt idx="18">
                  <c:v>-5037.5</c:v>
                </c:pt>
                <c:pt idx="19">
                  <c:v>-5037.5</c:v>
                </c:pt>
                <c:pt idx="20">
                  <c:v>-5002</c:v>
                </c:pt>
                <c:pt idx="21">
                  <c:v>-4534</c:v>
                </c:pt>
                <c:pt idx="22">
                  <c:v>-4534</c:v>
                </c:pt>
                <c:pt idx="23">
                  <c:v>-4434</c:v>
                </c:pt>
                <c:pt idx="24">
                  <c:v>-4140</c:v>
                </c:pt>
                <c:pt idx="25">
                  <c:v>-4070.5</c:v>
                </c:pt>
                <c:pt idx="26">
                  <c:v>-4051.5</c:v>
                </c:pt>
                <c:pt idx="27">
                  <c:v>-4017</c:v>
                </c:pt>
                <c:pt idx="28">
                  <c:v>-3921</c:v>
                </c:pt>
                <c:pt idx="29">
                  <c:v>-3920.5</c:v>
                </c:pt>
                <c:pt idx="30">
                  <c:v>-3852</c:v>
                </c:pt>
                <c:pt idx="31">
                  <c:v>-3852</c:v>
                </c:pt>
                <c:pt idx="32">
                  <c:v>-3852</c:v>
                </c:pt>
                <c:pt idx="33">
                  <c:v>-3852</c:v>
                </c:pt>
                <c:pt idx="34">
                  <c:v>-3852</c:v>
                </c:pt>
                <c:pt idx="35">
                  <c:v>-3794</c:v>
                </c:pt>
                <c:pt idx="36">
                  <c:v>-3520</c:v>
                </c:pt>
                <c:pt idx="37">
                  <c:v>-3520</c:v>
                </c:pt>
                <c:pt idx="38">
                  <c:v>-3520</c:v>
                </c:pt>
                <c:pt idx="39">
                  <c:v>-3520</c:v>
                </c:pt>
                <c:pt idx="40">
                  <c:v>-3209</c:v>
                </c:pt>
                <c:pt idx="41">
                  <c:v>-3206</c:v>
                </c:pt>
                <c:pt idx="42">
                  <c:v>-2863</c:v>
                </c:pt>
                <c:pt idx="43">
                  <c:v>-2311</c:v>
                </c:pt>
                <c:pt idx="44">
                  <c:v>-2118</c:v>
                </c:pt>
                <c:pt idx="45">
                  <c:v>-1047</c:v>
                </c:pt>
                <c:pt idx="46">
                  <c:v>-100.5</c:v>
                </c:pt>
                <c:pt idx="47">
                  <c:v>-91.5</c:v>
                </c:pt>
                <c:pt idx="48">
                  <c:v>-81.5</c:v>
                </c:pt>
                <c:pt idx="49">
                  <c:v>-21</c:v>
                </c:pt>
                <c:pt idx="50">
                  <c:v>0</c:v>
                </c:pt>
                <c:pt idx="51">
                  <c:v>0</c:v>
                </c:pt>
                <c:pt idx="52">
                  <c:v>19</c:v>
                </c:pt>
                <c:pt idx="53">
                  <c:v>123</c:v>
                </c:pt>
                <c:pt idx="54">
                  <c:v>123</c:v>
                </c:pt>
                <c:pt idx="55">
                  <c:v>206</c:v>
                </c:pt>
                <c:pt idx="56">
                  <c:v>219.5</c:v>
                </c:pt>
                <c:pt idx="57">
                  <c:v>220</c:v>
                </c:pt>
                <c:pt idx="58">
                  <c:v>228.5</c:v>
                </c:pt>
                <c:pt idx="59">
                  <c:v>229</c:v>
                </c:pt>
                <c:pt idx="60">
                  <c:v>230.5</c:v>
                </c:pt>
                <c:pt idx="61">
                  <c:v>234</c:v>
                </c:pt>
                <c:pt idx="62">
                  <c:v>234</c:v>
                </c:pt>
                <c:pt idx="63">
                  <c:v>391.5</c:v>
                </c:pt>
                <c:pt idx="64">
                  <c:v>391.5</c:v>
                </c:pt>
                <c:pt idx="65">
                  <c:v>391.5</c:v>
                </c:pt>
                <c:pt idx="66">
                  <c:v>400.5</c:v>
                </c:pt>
                <c:pt idx="67">
                  <c:v>400.5</c:v>
                </c:pt>
                <c:pt idx="68">
                  <c:v>401</c:v>
                </c:pt>
                <c:pt idx="69">
                  <c:v>401</c:v>
                </c:pt>
                <c:pt idx="70">
                  <c:v>401</c:v>
                </c:pt>
                <c:pt idx="71">
                  <c:v>629</c:v>
                </c:pt>
                <c:pt idx="72">
                  <c:v>629</c:v>
                </c:pt>
                <c:pt idx="73">
                  <c:v>631</c:v>
                </c:pt>
                <c:pt idx="74">
                  <c:v>631</c:v>
                </c:pt>
                <c:pt idx="75">
                  <c:v>632</c:v>
                </c:pt>
                <c:pt idx="76">
                  <c:v>657.5</c:v>
                </c:pt>
                <c:pt idx="77">
                  <c:v>657.5</c:v>
                </c:pt>
                <c:pt idx="78">
                  <c:v>1379.5</c:v>
                </c:pt>
                <c:pt idx="79">
                  <c:v>1380</c:v>
                </c:pt>
                <c:pt idx="80">
                  <c:v>1380</c:v>
                </c:pt>
                <c:pt idx="81">
                  <c:v>1380.5</c:v>
                </c:pt>
                <c:pt idx="82">
                  <c:v>1398.5</c:v>
                </c:pt>
                <c:pt idx="83">
                  <c:v>1805</c:v>
                </c:pt>
                <c:pt idx="84">
                  <c:v>1805</c:v>
                </c:pt>
                <c:pt idx="85">
                  <c:v>1805</c:v>
                </c:pt>
                <c:pt idx="86">
                  <c:v>1835</c:v>
                </c:pt>
                <c:pt idx="87">
                  <c:v>1835</c:v>
                </c:pt>
                <c:pt idx="88">
                  <c:v>1914</c:v>
                </c:pt>
                <c:pt idx="89">
                  <c:v>1914</c:v>
                </c:pt>
                <c:pt idx="90">
                  <c:v>2021</c:v>
                </c:pt>
                <c:pt idx="91">
                  <c:v>2021</c:v>
                </c:pt>
                <c:pt idx="92">
                  <c:v>2021</c:v>
                </c:pt>
                <c:pt idx="93">
                  <c:v>2059.5</c:v>
                </c:pt>
                <c:pt idx="94">
                  <c:v>2059.5</c:v>
                </c:pt>
                <c:pt idx="95">
                  <c:v>2110</c:v>
                </c:pt>
                <c:pt idx="96">
                  <c:v>2116.5</c:v>
                </c:pt>
                <c:pt idx="97">
                  <c:v>2133.5</c:v>
                </c:pt>
                <c:pt idx="98">
                  <c:v>2133.5</c:v>
                </c:pt>
                <c:pt idx="99">
                  <c:v>2133.5</c:v>
                </c:pt>
                <c:pt idx="100">
                  <c:v>2133.5</c:v>
                </c:pt>
                <c:pt idx="101">
                  <c:v>2142</c:v>
                </c:pt>
                <c:pt idx="102">
                  <c:v>2142</c:v>
                </c:pt>
                <c:pt idx="103">
                  <c:v>2241</c:v>
                </c:pt>
                <c:pt idx="104">
                  <c:v>2241</c:v>
                </c:pt>
                <c:pt idx="105">
                  <c:v>2241</c:v>
                </c:pt>
                <c:pt idx="106">
                  <c:v>2242.5</c:v>
                </c:pt>
                <c:pt idx="107">
                  <c:v>2242.5</c:v>
                </c:pt>
                <c:pt idx="108">
                  <c:v>2267</c:v>
                </c:pt>
                <c:pt idx="109">
                  <c:v>2267</c:v>
                </c:pt>
                <c:pt idx="110">
                  <c:v>2328</c:v>
                </c:pt>
                <c:pt idx="111">
                  <c:v>2328</c:v>
                </c:pt>
                <c:pt idx="112">
                  <c:v>2328.5</c:v>
                </c:pt>
                <c:pt idx="113">
                  <c:v>2361.5</c:v>
                </c:pt>
                <c:pt idx="114">
                  <c:v>2362</c:v>
                </c:pt>
                <c:pt idx="115">
                  <c:v>2412.5</c:v>
                </c:pt>
                <c:pt idx="116">
                  <c:v>2428.5</c:v>
                </c:pt>
                <c:pt idx="117">
                  <c:v>2429</c:v>
                </c:pt>
                <c:pt idx="118">
                  <c:v>2447.5</c:v>
                </c:pt>
                <c:pt idx="119">
                  <c:v>2458.5</c:v>
                </c:pt>
                <c:pt idx="120">
                  <c:v>2458.5</c:v>
                </c:pt>
                <c:pt idx="121">
                  <c:v>2458.5</c:v>
                </c:pt>
                <c:pt idx="122">
                  <c:v>2458.5</c:v>
                </c:pt>
                <c:pt idx="123">
                  <c:v>2525.5</c:v>
                </c:pt>
                <c:pt idx="124">
                  <c:v>2529</c:v>
                </c:pt>
                <c:pt idx="125">
                  <c:v>2558.5</c:v>
                </c:pt>
                <c:pt idx="126">
                  <c:v>2563</c:v>
                </c:pt>
                <c:pt idx="127">
                  <c:v>2564.5</c:v>
                </c:pt>
                <c:pt idx="128">
                  <c:v>2632.5</c:v>
                </c:pt>
                <c:pt idx="129">
                  <c:v>2633</c:v>
                </c:pt>
                <c:pt idx="130">
                  <c:v>2660.5</c:v>
                </c:pt>
                <c:pt idx="131">
                  <c:v>2662.5</c:v>
                </c:pt>
                <c:pt idx="132">
                  <c:v>2663</c:v>
                </c:pt>
                <c:pt idx="133">
                  <c:v>2726</c:v>
                </c:pt>
                <c:pt idx="134">
                  <c:v>2741.5</c:v>
                </c:pt>
                <c:pt idx="135">
                  <c:v>2745</c:v>
                </c:pt>
                <c:pt idx="136">
                  <c:v>2748.5</c:v>
                </c:pt>
                <c:pt idx="137">
                  <c:v>2782</c:v>
                </c:pt>
                <c:pt idx="138">
                  <c:v>2782</c:v>
                </c:pt>
                <c:pt idx="139">
                  <c:v>2782</c:v>
                </c:pt>
                <c:pt idx="140">
                  <c:v>2782</c:v>
                </c:pt>
                <c:pt idx="141">
                  <c:v>2782</c:v>
                </c:pt>
                <c:pt idx="142">
                  <c:v>2782</c:v>
                </c:pt>
                <c:pt idx="143">
                  <c:v>2788.5</c:v>
                </c:pt>
                <c:pt idx="144">
                  <c:v>2789</c:v>
                </c:pt>
                <c:pt idx="145">
                  <c:v>2790.5</c:v>
                </c:pt>
                <c:pt idx="146">
                  <c:v>2812</c:v>
                </c:pt>
                <c:pt idx="147">
                  <c:v>2826</c:v>
                </c:pt>
                <c:pt idx="148">
                  <c:v>2855.5</c:v>
                </c:pt>
                <c:pt idx="149">
                  <c:v>2855.5</c:v>
                </c:pt>
                <c:pt idx="150">
                  <c:v>2855.5</c:v>
                </c:pt>
                <c:pt idx="151">
                  <c:v>2855.5</c:v>
                </c:pt>
                <c:pt idx="152">
                  <c:v>2856</c:v>
                </c:pt>
                <c:pt idx="153">
                  <c:v>2856</c:v>
                </c:pt>
                <c:pt idx="154">
                  <c:v>2856</c:v>
                </c:pt>
                <c:pt idx="155">
                  <c:v>2856</c:v>
                </c:pt>
                <c:pt idx="156">
                  <c:v>2857.5</c:v>
                </c:pt>
                <c:pt idx="157">
                  <c:v>2871.5</c:v>
                </c:pt>
                <c:pt idx="158">
                  <c:v>2873.5</c:v>
                </c:pt>
                <c:pt idx="159">
                  <c:v>2910</c:v>
                </c:pt>
                <c:pt idx="160">
                  <c:v>2977</c:v>
                </c:pt>
                <c:pt idx="161">
                  <c:v>2978.5</c:v>
                </c:pt>
                <c:pt idx="162">
                  <c:v>2979</c:v>
                </c:pt>
                <c:pt idx="163">
                  <c:v>3006.5</c:v>
                </c:pt>
                <c:pt idx="164">
                  <c:v>3006.5</c:v>
                </c:pt>
                <c:pt idx="165">
                  <c:v>3019</c:v>
                </c:pt>
                <c:pt idx="166">
                  <c:v>3098</c:v>
                </c:pt>
                <c:pt idx="167">
                  <c:v>3117.5</c:v>
                </c:pt>
                <c:pt idx="168">
                  <c:v>3117.5</c:v>
                </c:pt>
                <c:pt idx="169">
                  <c:v>3117.5</c:v>
                </c:pt>
                <c:pt idx="170">
                  <c:v>3332</c:v>
                </c:pt>
                <c:pt idx="171">
                  <c:v>3492</c:v>
                </c:pt>
                <c:pt idx="172">
                  <c:v>3544.5</c:v>
                </c:pt>
                <c:pt idx="173">
                  <c:v>3849</c:v>
                </c:pt>
                <c:pt idx="174">
                  <c:v>3927.5</c:v>
                </c:pt>
                <c:pt idx="175">
                  <c:v>3951</c:v>
                </c:pt>
                <c:pt idx="176">
                  <c:v>3971.5</c:v>
                </c:pt>
                <c:pt idx="177">
                  <c:v>4043.5</c:v>
                </c:pt>
                <c:pt idx="178">
                  <c:v>4135</c:v>
                </c:pt>
                <c:pt idx="179">
                  <c:v>4174</c:v>
                </c:pt>
                <c:pt idx="180">
                  <c:v>4274</c:v>
                </c:pt>
                <c:pt idx="181">
                  <c:v>4282.5</c:v>
                </c:pt>
                <c:pt idx="182">
                  <c:v>4482.5</c:v>
                </c:pt>
                <c:pt idx="183">
                  <c:v>4488</c:v>
                </c:pt>
                <c:pt idx="184">
                  <c:v>4543</c:v>
                </c:pt>
                <c:pt idx="185">
                  <c:v>4560.5</c:v>
                </c:pt>
                <c:pt idx="186">
                  <c:v>4560.5</c:v>
                </c:pt>
                <c:pt idx="187">
                  <c:v>4565</c:v>
                </c:pt>
                <c:pt idx="188">
                  <c:v>4573.5</c:v>
                </c:pt>
                <c:pt idx="189">
                  <c:v>4673.5</c:v>
                </c:pt>
                <c:pt idx="190">
                  <c:v>4697.5</c:v>
                </c:pt>
                <c:pt idx="191">
                  <c:v>4708</c:v>
                </c:pt>
                <c:pt idx="192">
                  <c:v>4708</c:v>
                </c:pt>
                <c:pt idx="193">
                  <c:v>4708</c:v>
                </c:pt>
                <c:pt idx="194">
                  <c:v>4811.5</c:v>
                </c:pt>
                <c:pt idx="195">
                  <c:v>4934.5</c:v>
                </c:pt>
                <c:pt idx="196">
                  <c:v>4976.5</c:v>
                </c:pt>
                <c:pt idx="197">
                  <c:v>4982</c:v>
                </c:pt>
                <c:pt idx="198">
                  <c:v>4996</c:v>
                </c:pt>
                <c:pt idx="199">
                  <c:v>5034</c:v>
                </c:pt>
                <c:pt idx="200">
                  <c:v>5116</c:v>
                </c:pt>
                <c:pt idx="201">
                  <c:v>4449.5</c:v>
                </c:pt>
                <c:pt idx="202">
                  <c:v>4457</c:v>
                </c:pt>
                <c:pt idx="203">
                  <c:v>5203.5</c:v>
                </c:pt>
                <c:pt idx="204">
                  <c:v>5558.5</c:v>
                </c:pt>
                <c:pt idx="205">
                  <c:v>5644.5</c:v>
                </c:pt>
                <c:pt idx="206">
                  <c:v>5771</c:v>
                </c:pt>
              </c:numCache>
            </c:numRef>
          </c:xVal>
          <c:yVal>
            <c:numRef>
              <c:f>'Active 1'!$P$21:$P$977</c:f>
              <c:numCache>
                <c:formatCode>General</c:formatCode>
                <c:ptCount val="957"/>
                <c:pt idx="0">
                  <c:v>-0.2383469685742467</c:v>
                </c:pt>
                <c:pt idx="1">
                  <c:v>-0.23785168100822199</c:v>
                </c:pt>
                <c:pt idx="2">
                  <c:v>-0.2375498038901436</c:v>
                </c:pt>
                <c:pt idx="3">
                  <c:v>-0.23740343922683288</c:v>
                </c:pt>
                <c:pt idx="4">
                  <c:v>-0.23740213239948188</c:v>
                </c:pt>
                <c:pt idx="5">
                  <c:v>-0.23732895006782651</c:v>
                </c:pt>
                <c:pt idx="6">
                  <c:v>-0.23726752918233004</c:v>
                </c:pt>
                <c:pt idx="7">
                  <c:v>-0.23708588018054264</c:v>
                </c:pt>
                <c:pt idx="8">
                  <c:v>-0.23671735486756382</c:v>
                </c:pt>
                <c:pt idx="9">
                  <c:v>-0.23593717893902358</c:v>
                </c:pt>
                <c:pt idx="10">
                  <c:v>-0.23582479178683854</c:v>
                </c:pt>
                <c:pt idx="11">
                  <c:v>-0.2357019500158456</c:v>
                </c:pt>
                <c:pt idx="12">
                  <c:v>-0.23558172189955465</c:v>
                </c:pt>
                <c:pt idx="13">
                  <c:v>-0.23445785037770439</c:v>
                </c:pt>
                <c:pt idx="14">
                  <c:v>-0.23445654355035339</c:v>
                </c:pt>
                <c:pt idx="15">
                  <c:v>-0.23394296040141485</c:v>
                </c:pt>
                <c:pt idx="16">
                  <c:v>-0.23342807042512531</c:v>
                </c:pt>
                <c:pt idx="17">
                  <c:v>-0.2328164752248626</c:v>
                </c:pt>
                <c:pt idx="18">
                  <c:v>-0.23240482460930117</c:v>
                </c:pt>
                <c:pt idx="19">
                  <c:v>-0.23240482460930117</c:v>
                </c:pt>
                <c:pt idx="20">
                  <c:v>-0.23231203986738097</c:v>
                </c:pt>
                <c:pt idx="21">
                  <c:v>-0.23108884946685557</c:v>
                </c:pt>
                <c:pt idx="22">
                  <c:v>-0.23108884946685557</c:v>
                </c:pt>
                <c:pt idx="23">
                  <c:v>-0.23082748399665781</c:v>
                </c:pt>
                <c:pt idx="24">
                  <c:v>-0.23005906951427649</c:v>
                </c:pt>
                <c:pt idx="25">
                  <c:v>-0.22987742051248905</c:v>
                </c:pt>
                <c:pt idx="26">
                  <c:v>-0.22982776107315148</c:v>
                </c:pt>
                <c:pt idx="27">
                  <c:v>-0.22973758998593327</c:v>
                </c:pt>
                <c:pt idx="28">
                  <c:v>-0.22948667913454343</c:v>
                </c:pt>
                <c:pt idx="29">
                  <c:v>-0.22948537230719243</c:v>
                </c:pt>
                <c:pt idx="30">
                  <c:v>-0.22930633696010699</c:v>
                </c:pt>
                <c:pt idx="31">
                  <c:v>-0.22930633696010699</c:v>
                </c:pt>
                <c:pt idx="32">
                  <c:v>-0.22930633696010699</c:v>
                </c:pt>
                <c:pt idx="33">
                  <c:v>-0.22930633696010699</c:v>
                </c:pt>
                <c:pt idx="34">
                  <c:v>-0.22930633696010699</c:v>
                </c:pt>
                <c:pt idx="35">
                  <c:v>-0.2291547449873923</c:v>
                </c:pt>
                <c:pt idx="36">
                  <c:v>-0.22843860359905052</c:v>
                </c:pt>
                <c:pt idx="37">
                  <c:v>-0.22843860359905052</c:v>
                </c:pt>
                <c:pt idx="38">
                  <c:v>-0.22843860359905052</c:v>
                </c:pt>
                <c:pt idx="39">
                  <c:v>-0.22843860359905052</c:v>
                </c:pt>
                <c:pt idx="40">
                  <c:v>-0.22762575698673554</c:v>
                </c:pt>
                <c:pt idx="41">
                  <c:v>-0.22761791602262962</c:v>
                </c:pt>
                <c:pt idx="42">
                  <c:v>-0.22672143245985138</c:v>
                </c:pt>
                <c:pt idx="43">
                  <c:v>-0.22527869506435988</c:v>
                </c:pt>
                <c:pt idx="44">
                  <c:v>-0.22477425970687825</c:v>
                </c:pt>
                <c:pt idx="45">
                  <c:v>-0.22197503552106049</c:v>
                </c:pt>
                <c:pt idx="46">
                  <c:v>-0.21950121134563891</c:v>
                </c:pt>
                <c:pt idx="47">
                  <c:v>-0.21947768845332111</c:v>
                </c:pt>
                <c:pt idx="48">
                  <c:v>-0.21945155190630133</c:v>
                </c:pt>
                <c:pt idx="49">
                  <c:v>-0.2192934257968317</c:v>
                </c:pt>
                <c:pt idx="50">
                  <c:v>-0.21923853904809018</c:v>
                </c:pt>
                <c:pt idx="51">
                  <c:v>-0.21923853904809018</c:v>
                </c:pt>
                <c:pt idx="52">
                  <c:v>-0.21918887960875261</c:v>
                </c:pt>
                <c:pt idx="53">
                  <c:v>-0.21891705951974696</c:v>
                </c:pt>
                <c:pt idx="54">
                  <c:v>-0.21891705951974696</c:v>
                </c:pt>
                <c:pt idx="55">
                  <c:v>-0.21870012617948284</c:v>
                </c:pt>
                <c:pt idx="56">
                  <c:v>-0.21866484184100615</c:v>
                </c:pt>
                <c:pt idx="57">
                  <c:v>-0.21866353501365515</c:v>
                </c:pt>
                <c:pt idx="58">
                  <c:v>-0.21864131894868835</c:v>
                </c:pt>
                <c:pt idx="59">
                  <c:v>-0.21864001212133735</c:v>
                </c:pt>
                <c:pt idx="60">
                  <c:v>-0.21863609163928441</c:v>
                </c:pt>
                <c:pt idx="61">
                  <c:v>-0.21862694384782747</c:v>
                </c:pt>
                <c:pt idx="62">
                  <c:v>-0.21862694384782747</c:v>
                </c:pt>
                <c:pt idx="63">
                  <c:v>-0.21821529323226604</c:v>
                </c:pt>
                <c:pt idx="64">
                  <c:v>-0.21821529323226604</c:v>
                </c:pt>
                <c:pt idx="65">
                  <c:v>-0.21821529323226604</c:v>
                </c:pt>
                <c:pt idx="66">
                  <c:v>-0.21819177033994824</c:v>
                </c:pt>
                <c:pt idx="67">
                  <c:v>-0.21819177033994824</c:v>
                </c:pt>
                <c:pt idx="68">
                  <c:v>-0.21819046351259724</c:v>
                </c:pt>
                <c:pt idx="69">
                  <c:v>-0.21819046351259724</c:v>
                </c:pt>
                <c:pt idx="70">
                  <c:v>-0.21819046351259724</c:v>
                </c:pt>
                <c:pt idx="71">
                  <c:v>-0.21759455024054641</c:v>
                </c:pt>
                <c:pt idx="72">
                  <c:v>-0.21759455024054641</c:v>
                </c:pt>
                <c:pt idx="73">
                  <c:v>-0.21758932293114247</c:v>
                </c:pt>
                <c:pt idx="74">
                  <c:v>-0.21758932293114247</c:v>
                </c:pt>
                <c:pt idx="75">
                  <c:v>-0.2175867092764405</c:v>
                </c:pt>
                <c:pt idx="76">
                  <c:v>-0.21752006108154007</c:v>
                </c:pt>
                <c:pt idx="77">
                  <c:v>-0.21752006108154007</c:v>
                </c:pt>
                <c:pt idx="78">
                  <c:v>-0.2156330023867124</c:v>
                </c:pt>
                <c:pt idx="79">
                  <c:v>-0.2156316955593614</c:v>
                </c:pt>
                <c:pt idx="80">
                  <c:v>-0.2156316955593614</c:v>
                </c:pt>
                <c:pt idx="81">
                  <c:v>-0.21563038873201043</c:v>
                </c:pt>
                <c:pt idx="82">
                  <c:v>-0.21558334294737483</c:v>
                </c:pt>
                <c:pt idx="83">
                  <c:v>-0.21452089231102103</c:v>
                </c:pt>
                <c:pt idx="84">
                  <c:v>-0.21452089231102103</c:v>
                </c:pt>
                <c:pt idx="85">
                  <c:v>-0.21452089231102103</c:v>
                </c:pt>
                <c:pt idx="86">
                  <c:v>-0.21444248266996171</c:v>
                </c:pt>
                <c:pt idx="87">
                  <c:v>-0.21444248266996171</c:v>
                </c:pt>
                <c:pt idx="88">
                  <c:v>-0.2142360039485055</c:v>
                </c:pt>
                <c:pt idx="89">
                  <c:v>-0.2142360039485055</c:v>
                </c:pt>
                <c:pt idx="90">
                  <c:v>-0.21395634289539392</c:v>
                </c:pt>
                <c:pt idx="91">
                  <c:v>-0.21395634289539392</c:v>
                </c:pt>
                <c:pt idx="92">
                  <c:v>-0.21395634289539392</c:v>
                </c:pt>
                <c:pt idx="93">
                  <c:v>-0.2138557171893678</c:v>
                </c:pt>
                <c:pt idx="94">
                  <c:v>-0.2138557171893678</c:v>
                </c:pt>
                <c:pt idx="95">
                  <c:v>-0.21372372762691794</c:v>
                </c:pt>
                <c:pt idx="96">
                  <c:v>-0.21370673887135508</c:v>
                </c:pt>
                <c:pt idx="97">
                  <c:v>-0.21366230674142148</c:v>
                </c:pt>
                <c:pt idx="98">
                  <c:v>-0.21366230674142148</c:v>
                </c:pt>
                <c:pt idx="99">
                  <c:v>-0.21366230674142148</c:v>
                </c:pt>
                <c:pt idx="100">
                  <c:v>-0.21366230674142148</c:v>
                </c:pt>
                <c:pt idx="101">
                  <c:v>-0.21364009067645467</c:v>
                </c:pt>
                <c:pt idx="102">
                  <c:v>-0.21364009067645467</c:v>
                </c:pt>
                <c:pt idx="103">
                  <c:v>-0.21338133886095889</c:v>
                </c:pt>
                <c:pt idx="104">
                  <c:v>-0.21338133886095889</c:v>
                </c:pt>
                <c:pt idx="105">
                  <c:v>-0.21338133886095889</c:v>
                </c:pt>
                <c:pt idx="106">
                  <c:v>-0.21337741837890595</c:v>
                </c:pt>
                <c:pt idx="107">
                  <c:v>-0.21337741837890595</c:v>
                </c:pt>
                <c:pt idx="108">
                  <c:v>-0.21331338383870749</c:v>
                </c:pt>
                <c:pt idx="109">
                  <c:v>-0.21331338383870749</c:v>
                </c:pt>
                <c:pt idx="110">
                  <c:v>-0.21315395090188688</c:v>
                </c:pt>
                <c:pt idx="111">
                  <c:v>-0.21315395090188688</c:v>
                </c:pt>
                <c:pt idx="112">
                  <c:v>-0.21315264407453588</c:v>
                </c:pt>
                <c:pt idx="113">
                  <c:v>-0.21306639346937062</c:v>
                </c:pt>
                <c:pt idx="114">
                  <c:v>-0.21306508664201965</c:v>
                </c:pt>
                <c:pt idx="115">
                  <c:v>-0.21293309707956978</c:v>
                </c:pt>
                <c:pt idx="116">
                  <c:v>-0.21289127860433815</c:v>
                </c:pt>
                <c:pt idx="117">
                  <c:v>-0.21288997177698715</c:v>
                </c:pt>
                <c:pt idx="118">
                  <c:v>-0.21284161916500058</c:v>
                </c:pt>
                <c:pt idx="119">
                  <c:v>-0.21281286896327883</c:v>
                </c:pt>
                <c:pt idx="120">
                  <c:v>-0.21281286896327883</c:v>
                </c:pt>
                <c:pt idx="121">
                  <c:v>-0.21281286896327883</c:v>
                </c:pt>
                <c:pt idx="122">
                  <c:v>-0.21281286896327883</c:v>
                </c:pt>
                <c:pt idx="123">
                  <c:v>-0.21263775409824634</c:v>
                </c:pt>
                <c:pt idx="124">
                  <c:v>-0.21262860630678942</c:v>
                </c:pt>
                <c:pt idx="125">
                  <c:v>-0.21255150349308108</c:v>
                </c:pt>
                <c:pt idx="126">
                  <c:v>-0.21253974204692219</c:v>
                </c:pt>
                <c:pt idx="127">
                  <c:v>-0.21253582156486922</c:v>
                </c:pt>
                <c:pt idx="128">
                  <c:v>-0.21235809304513475</c:v>
                </c:pt>
                <c:pt idx="129">
                  <c:v>-0.21235678621778378</c:v>
                </c:pt>
                <c:pt idx="130">
                  <c:v>-0.21228491071347941</c:v>
                </c:pt>
                <c:pt idx="131">
                  <c:v>-0.21227968340407544</c:v>
                </c:pt>
                <c:pt idx="132">
                  <c:v>-0.21227837657672446</c:v>
                </c:pt>
                <c:pt idx="133">
                  <c:v>-0.21211371633049989</c:v>
                </c:pt>
                <c:pt idx="134">
                  <c:v>-0.21207320468261923</c:v>
                </c:pt>
                <c:pt idx="135">
                  <c:v>-0.21206405689116231</c:v>
                </c:pt>
                <c:pt idx="136">
                  <c:v>-0.2120549090997054</c:v>
                </c:pt>
                <c:pt idx="137">
                  <c:v>-0.21196735166718914</c:v>
                </c:pt>
                <c:pt idx="138">
                  <c:v>-0.21196735166718914</c:v>
                </c:pt>
                <c:pt idx="139">
                  <c:v>-0.21196735166718914</c:v>
                </c:pt>
                <c:pt idx="140">
                  <c:v>-0.21196735166718914</c:v>
                </c:pt>
                <c:pt idx="141">
                  <c:v>-0.21196735166718914</c:v>
                </c:pt>
                <c:pt idx="142">
                  <c:v>-0.21196735166718914</c:v>
                </c:pt>
                <c:pt idx="143">
                  <c:v>-0.21195036291162631</c:v>
                </c:pt>
                <c:pt idx="144">
                  <c:v>-0.21194905608427531</c:v>
                </c:pt>
                <c:pt idx="145">
                  <c:v>-0.21194513560222233</c:v>
                </c:pt>
                <c:pt idx="146">
                  <c:v>-0.21188894202612982</c:v>
                </c:pt>
                <c:pt idx="147">
                  <c:v>-0.21185235086030216</c:v>
                </c:pt>
                <c:pt idx="148">
                  <c:v>-0.21177524804659381</c:v>
                </c:pt>
                <c:pt idx="149">
                  <c:v>-0.21177524804659381</c:v>
                </c:pt>
                <c:pt idx="150">
                  <c:v>-0.21177524804659381</c:v>
                </c:pt>
                <c:pt idx="151">
                  <c:v>-0.21177524804659381</c:v>
                </c:pt>
                <c:pt idx="152">
                  <c:v>-0.21177394121924281</c:v>
                </c:pt>
                <c:pt idx="153">
                  <c:v>-0.21177394121924281</c:v>
                </c:pt>
                <c:pt idx="154">
                  <c:v>-0.21177394121924281</c:v>
                </c:pt>
                <c:pt idx="155">
                  <c:v>-0.21177394121924281</c:v>
                </c:pt>
                <c:pt idx="156">
                  <c:v>-0.21177002073718987</c:v>
                </c:pt>
                <c:pt idx="157">
                  <c:v>-0.21173342957136218</c:v>
                </c:pt>
                <c:pt idx="158">
                  <c:v>-0.21172820226195821</c:v>
                </c:pt>
                <c:pt idx="159">
                  <c:v>-0.21163280386533603</c:v>
                </c:pt>
                <c:pt idx="160">
                  <c:v>-0.21145768900030357</c:v>
                </c:pt>
                <c:pt idx="161">
                  <c:v>-0.2114537685182506</c:v>
                </c:pt>
                <c:pt idx="162">
                  <c:v>-0.2114524616908996</c:v>
                </c:pt>
                <c:pt idx="163">
                  <c:v>-0.21138058618659522</c:v>
                </c:pt>
                <c:pt idx="164">
                  <c:v>-0.21138058618659522</c:v>
                </c:pt>
                <c:pt idx="165">
                  <c:v>-0.2113479155028205</c:v>
                </c:pt>
                <c:pt idx="166">
                  <c:v>-0.21114143678136429</c:v>
                </c:pt>
                <c:pt idx="167">
                  <c:v>-0.21109047051467575</c:v>
                </c:pt>
                <c:pt idx="168">
                  <c:v>-0.21109047051467575</c:v>
                </c:pt>
                <c:pt idx="169">
                  <c:v>-0.21109047051467575</c:v>
                </c:pt>
                <c:pt idx="170">
                  <c:v>-0.21052984158110161</c:v>
                </c:pt>
                <c:pt idx="171">
                  <c:v>-0.21011165682878521</c:v>
                </c:pt>
                <c:pt idx="172">
                  <c:v>-0.20997443995693141</c:v>
                </c:pt>
                <c:pt idx="173">
                  <c:v>-0.20917858210017931</c:v>
                </c:pt>
                <c:pt idx="174">
                  <c:v>-0.20897341020607407</c:v>
                </c:pt>
                <c:pt idx="175">
                  <c:v>-0.20891198932057761</c:v>
                </c:pt>
                <c:pt idx="176">
                  <c:v>-0.20885840939918707</c:v>
                </c:pt>
                <c:pt idx="177">
                  <c:v>-0.20867022626064471</c:v>
                </c:pt>
                <c:pt idx="178">
                  <c:v>-0.20843107685541376</c:v>
                </c:pt>
                <c:pt idx="179">
                  <c:v>-0.20832914432203664</c:v>
                </c:pt>
                <c:pt idx="180">
                  <c:v>-0.20806777885183891</c:v>
                </c:pt>
                <c:pt idx="181">
                  <c:v>-0.20804556278687211</c:v>
                </c:pt>
                <c:pt idx="182">
                  <c:v>-0.20752283184647663</c:v>
                </c:pt>
                <c:pt idx="183">
                  <c:v>-0.20750845674561577</c:v>
                </c:pt>
                <c:pt idx="184">
                  <c:v>-0.20736470573700699</c:v>
                </c:pt>
                <c:pt idx="185">
                  <c:v>-0.20731896677972239</c:v>
                </c:pt>
                <c:pt idx="186">
                  <c:v>-0.20731896677972239</c:v>
                </c:pt>
                <c:pt idx="187">
                  <c:v>-0.2073072053335635</c:v>
                </c:pt>
                <c:pt idx="188">
                  <c:v>-0.2072849892685967</c:v>
                </c:pt>
                <c:pt idx="189">
                  <c:v>-0.20702362379839895</c:v>
                </c:pt>
                <c:pt idx="190">
                  <c:v>-0.20696089608555152</c:v>
                </c:pt>
                <c:pt idx="191">
                  <c:v>-0.20693345271118074</c:v>
                </c:pt>
                <c:pt idx="192">
                  <c:v>-0.20693345271118074</c:v>
                </c:pt>
                <c:pt idx="193">
                  <c:v>-0.20693345271118074</c:v>
                </c:pt>
                <c:pt idx="194">
                  <c:v>-0.20666293944952607</c:v>
                </c:pt>
                <c:pt idx="195">
                  <c:v>-0.20634145992118286</c:v>
                </c:pt>
                <c:pt idx="196">
                  <c:v>-0.20623168642369982</c:v>
                </c:pt>
                <c:pt idx="197">
                  <c:v>-0.20621731132283894</c:v>
                </c:pt>
                <c:pt idx="198">
                  <c:v>-0.20618072015701125</c:v>
                </c:pt>
                <c:pt idx="199">
                  <c:v>-0.20608140127833613</c:v>
                </c:pt>
                <c:pt idx="200">
                  <c:v>-0.20586708159277398</c:v>
                </c:pt>
                <c:pt idx="201">
                  <c:v>-0.20760908245164189</c:v>
                </c:pt>
                <c:pt idx="202">
                  <c:v>-0.20758948004137706</c:v>
                </c:pt>
                <c:pt idx="203">
                  <c:v>-0.20563838680635096</c:v>
                </c:pt>
                <c:pt idx="204">
                  <c:v>-0.204710539387149</c:v>
                </c:pt>
                <c:pt idx="205">
                  <c:v>-0.20448576508277894</c:v>
                </c:pt>
                <c:pt idx="206">
                  <c:v>-0.20415513776297881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A13-48D9-977F-35CF68E500CC}"/>
            </c:ext>
          </c:extLst>
        </c:ser>
        <c:ser>
          <c:idx val="1"/>
          <c:order val="2"/>
          <c:tx>
            <c:strRef>
              <c:f>'Active 1'!$V$20</c:f>
              <c:strCache>
                <c:ptCount val="1"/>
                <c:pt idx="0">
                  <c:v>BAD sec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1'!$F$21:$F$977</c:f>
              <c:numCache>
                <c:formatCode>General</c:formatCode>
                <c:ptCount val="957"/>
                <c:pt idx="0">
                  <c:v>-7311</c:v>
                </c:pt>
                <c:pt idx="1">
                  <c:v>-7121.5</c:v>
                </c:pt>
                <c:pt idx="2">
                  <c:v>-7006</c:v>
                </c:pt>
                <c:pt idx="3">
                  <c:v>-6950</c:v>
                </c:pt>
                <c:pt idx="4">
                  <c:v>-6949.5</c:v>
                </c:pt>
                <c:pt idx="5">
                  <c:v>-6921.5</c:v>
                </c:pt>
                <c:pt idx="6">
                  <c:v>-6898</c:v>
                </c:pt>
                <c:pt idx="7">
                  <c:v>-6828.5</c:v>
                </c:pt>
                <c:pt idx="8">
                  <c:v>-6687.5</c:v>
                </c:pt>
                <c:pt idx="9">
                  <c:v>-6389</c:v>
                </c:pt>
                <c:pt idx="10">
                  <c:v>-6346</c:v>
                </c:pt>
                <c:pt idx="11">
                  <c:v>-6299</c:v>
                </c:pt>
                <c:pt idx="12">
                  <c:v>-6253</c:v>
                </c:pt>
                <c:pt idx="13">
                  <c:v>-5823</c:v>
                </c:pt>
                <c:pt idx="14">
                  <c:v>-5822.5</c:v>
                </c:pt>
                <c:pt idx="15">
                  <c:v>-5626</c:v>
                </c:pt>
                <c:pt idx="16">
                  <c:v>-5429</c:v>
                </c:pt>
                <c:pt idx="17">
                  <c:v>-5195</c:v>
                </c:pt>
                <c:pt idx="18">
                  <c:v>-5037.5</c:v>
                </c:pt>
                <c:pt idx="19">
                  <c:v>-5037.5</c:v>
                </c:pt>
                <c:pt idx="20">
                  <c:v>-5002</c:v>
                </c:pt>
                <c:pt idx="21">
                  <c:v>-4534</c:v>
                </c:pt>
                <c:pt idx="22">
                  <c:v>-4534</c:v>
                </c:pt>
                <c:pt idx="23">
                  <c:v>-4434</c:v>
                </c:pt>
                <c:pt idx="24">
                  <c:v>-4140</c:v>
                </c:pt>
                <c:pt idx="25">
                  <c:v>-4070.5</c:v>
                </c:pt>
                <c:pt idx="26">
                  <c:v>-4051.5</c:v>
                </c:pt>
                <c:pt idx="27">
                  <c:v>-4017</c:v>
                </c:pt>
                <c:pt idx="28">
                  <c:v>-3921</c:v>
                </c:pt>
                <c:pt idx="29">
                  <c:v>-3920.5</c:v>
                </c:pt>
                <c:pt idx="30">
                  <c:v>-3852</c:v>
                </c:pt>
                <c:pt idx="31">
                  <c:v>-3852</c:v>
                </c:pt>
                <c:pt idx="32">
                  <c:v>-3852</c:v>
                </c:pt>
                <c:pt idx="33">
                  <c:v>-3852</c:v>
                </c:pt>
                <c:pt idx="34">
                  <c:v>-3852</c:v>
                </c:pt>
                <c:pt idx="35">
                  <c:v>-3794</c:v>
                </c:pt>
                <c:pt idx="36">
                  <c:v>-3520</c:v>
                </c:pt>
                <c:pt idx="37">
                  <c:v>-3520</c:v>
                </c:pt>
                <c:pt idx="38">
                  <c:v>-3520</c:v>
                </c:pt>
                <c:pt idx="39">
                  <c:v>-3520</c:v>
                </c:pt>
                <c:pt idx="40">
                  <c:v>-3209</c:v>
                </c:pt>
                <c:pt idx="41">
                  <c:v>-3206</c:v>
                </c:pt>
                <c:pt idx="42">
                  <c:v>-2863</c:v>
                </c:pt>
                <c:pt idx="43">
                  <c:v>-2311</c:v>
                </c:pt>
                <c:pt idx="44">
                  <c:v>-2118</c:v>
                </c:pt>
                <c:pt idx="45">
                  <c:v>-1047</c:v>
                </c:pt>
                <c:pt idx="46">
                  <c:v>-100.5</c:v>
                </c:pt>
                <c:pt idx="47">
                  <c:v>-91.5</c:v>
                </c:pt>
                <c:pt idx="48">
                  <c:v>-81.5</c:v>
                </c:pt>
                <c:pt idx="49">
                  <c:v>-21</c:v>
                </c:pt>
                <c:pt idx="50">
                  <c:v>0</c:v>
                </c:pt>
                <c:pt idx="51">
                  <c:v>0</c:v>
                </c:pt>
                <c:pt idx="52">
                  <c:v>19</c:v>
                </c:pt>
                <c:pt idx="53">
                  <c:v>123</c:v>
                </c:pt>
                <c:pt idx="54">
                  <c:v>123</c:v>
                </c:pt>
                <c:pt idx="55">
                  <c:v>206</c:v>
                </c:pt>
                <c:pt idx="56">
                  <c:v>219.5</c:v>
                </c:pt>
                <c:pt idx="57">
                  <c:v>220</c:v>
                </c:pt>
                <c:pt idx="58">
                  <c:v>228.5</c:v>
                </c:pt>
                <c:pt idx="59">
                  <c:v>229</c:v>
                </c:pt>
                <c:pt idx="60">
                  <c:v>230.5</c:v>
                </c:pt>
                <c:pt idx="61">
                  <c:v>234</c:v>
                </c:pt>
                <c:pt idx="62">
                  <c:v>234</c:v>
                </c:pt>
                <c:pt idx="63">
                  <c:v>391.5</c:v>
                </c:pt>
                <c:pt idx="64">
                  <c:v>391.5</c:v>
                </c:pt>
                <c:pt idx="65">
                  <c:v>391.5</c:v>
                </c:pt>
                <c:pt idx="66">
                  <c:v>400.5</c:v>
                </c:pt>
                <c:pt idx="67">
                  <c:v>400.5</c:v>
                </c:pt>
                <c:pt idx="68">
                  <c:v>401</c:v>
                </c:pt>
                <c:pt idx="69">
                  <c:v>401</c:v>
                </c:pt>
                <c:pt idx="70">
                  <c:v>401</c:v>
                </c:pt>
                <c:pt idx="71">
                  <c:v>629</c:v>
                </c:pt>
                <c:pt idx="72">
                  <c:v>629</c:v>
                </c:pt>
                <c:pt idx="73">
                  <c:v>631</c:v>
                </c:pt>
                <c:pt idx="74">
                  <c:v>631</c:v>
                </c:pt>
                <c:pt idx="75">
                  <c:v>632</c:v>
                </c:pt>
                <c:pt idx="76">
                  <c:v>657.5</c:v>
                </c:pt>
                <c:pt idx="77">
                  <c:v>657.5</c:v>
                </c:pt>
                <c:pt idx="78">
                  <c:v>1379.5</c:v>
                </c:pt>
                <c:pt idx="79">
                  <c:v>1380</c:v>
                </c:pt>
                <c:pt idx="80">
                  <c:v>1380</c:v>
                </c:pt>
                <c:pt idx="81">
                  <c:v>1380.5</c:v>
                </c:pt>
                <c:pt idx="82">
                  <c:v>1398.5</c:v>
                </c:pt>
                <c:pt idx="83">
                  <c:v>1805</c:v>
                </c:pt>
                <c:pt idx="84">
                  <c:v>1805</c:v>
                </c:pt>
                <c:pt idx="85">
                  <c:v>1805</c:v>
                </c:pt>
                <c:pt idx="86">
                  <c:v>1835</c:v>
                </c:pt>
                <c:pt idx="87">
                  <c:v>1835</c:v>
                </c:pt>
                <c:pt idx="88">
                  <c:v>1914</c:v>
                </c:pt>
                <c:pt idx="89">
                  <c:v>1914</c:v>
                </c:pt>
                <c:pt idx="90">
                  <c:v>2021</c:v>
                </c:pt>
                <c:pt idx="91">
                  <c:v>2021</c:v>
                </c:pt>
                <c:pt idx="92">
                  <c:v>2021</c:v>
                </c:pt>
                <c:pt idx="93">
                  <c:v>2059.5</c:v>
                </c:pt>
                <c:pt idx="94">
                  <c:v>2059.5</c:v>
                </c:pt>
                <c:pt idx="95">
                  <c:v>2110</c:v>
                </c:pt>
                <c:pt idx="96">
                  <c:v>2116.5</c:v>
                </c:pt>
                <c:pt idx="97">
                  <c:v>2133.5</c:v>
                </c:pt>
                <c:pt idx="98">
                  <c:v>2133.5</c:v>
                </c:pt>
                <c:pt idx="99">
                  <c:v>2133.5</c:v>
                </c:pt>
                <c:pt idx="100">
                  <c:v>2133.5</c:v>
                </c:pt>
                <c:pt idx="101">
                  <c:v>2142</c:v>
                </c:pt>
                <c:pt idx="102">
                  <c:v>2142</c:v>
                </c:pt>
                <c:pt idx="103">
                  <c:v>2241</c:v>
                </c:pt>
                <c:pt idx="104">
                  <c:v>2241</c:v>
                </c:pt>
                <c:pt idx="105">
                  <c:v>2241</c:v>
                </c:pt>
                <c:pt idx="106">
                  <c:v>2242.5</c:v>
                </c:pt>
                <c:pt idx="107">
                  <c:v>2242.5</c:v>
                </c:pt>
                <c:pt idx="108">
                  <c:v>2267</c:v>
                </c:pt>
                <c:pt idx="109">
                  <c:v>2267</c:v>
                </c:pt>
                <c:pt idx="110">
                  <c:v>2328</c:v>
                </c:pt>
                <c:pt idx="111">
                  <c:v>2328</c:v>
                </c:pt>
                <c:pt idx="112">
                  <c:v>2328.5</c:v>
                </c:pt>
                <c:pt idx="113">
                  <c:v>2361.5</c:v>
                </c:pt>
                <c:pt idx="114">
                  <c:v>2362</c:v>
                </c:pt>
                <c:pt idx="115">
                  <c:v>2412.5</c:v>
                </c:pt>
                <c:pt idx="116">
                  <c:v>2428.5</c:v>
                </c:pt>
                <c:pt idx="117">
                  <c:v>2429</c:v>
                </c:pt>
                <c:pt idx="118">
                  <c:v>2447.5</c:v>
                </c:pt>
                <c:pt idx="119">
                  <c:v>2458.5</c:v>
                </c:pt>
                <c:pt idx="120">
                  <c:v>2458.5</c:v>
                </c:pt>
                <c:pt idx="121">
                  <c:v>2458.5</c:v>
                </c:pt>
                <c:pt idx="122">
                  <c:v>2458.5</c:v>
                </c:pt>
                <c:pt idx="123">
                  <c:v>2525.5</c:v>
                </c:pt>
                <c:pt idx="124">
                  <c:v>2529</c:v>
                </c:pt>
                <c:pt idx="125">
                  <c:v>2558.5</c:v>
                </c:pt>
                <c:pt idx="126">
                  <c:v>2563</c:v>
                </c:pt>
                <c:pt idx="127">
                  <c:v>2564.5</c:v>
                </c:pt>
                <c:pt idx="128">
                  <c:v>2632.5</c:v>
                </c:pt>
                <c:pt idx="129">
                  <c:v>2633</c:v>
                </c:pt>
                <c:pt idx="130">
                  <c:v>2660.5</c:v>
                </c:pt>
                <c:pt idx="131">
                  <c:v>2662.5</c:v>
                </c:pt>
                <c:pt idx="132">
                  <c:v>2663</c:v>
                </c:pt>
                <c:pt idx="133">
                  <c:v>2726</c:v>
                </c:pt>
                <c:pt idx="134">
                  <c:v>2741.5</c:v>
                </c:pt>
                <c:pt idx="135">
                  <c:v>2745</c:v>
                </c:pt>
                <c:pt idx="136">
                  <c:v>2748.5</c:v>
                </c:pt>
                <c:pt idx="137">
                  <c:v>2782</c:v>
                </c:pt>
                <c:pt idx="138">
                  <c:v>2782</c:v>
                </c:pt>
                <c:pt idx="139">
                  <c:v>2782</c:v>
                </c:pt>
                <c:pt idx="140">
                  <c:v>2782</c:v>
                </c:pt>
                <c:pt idx="141">
                  <c:v>2782</c:v>
                </c:pt>
                <c:pt idx="142">
                  <c:v>2782</c:v>
                </c:pt>
                <c:pt idx="143">
                  <c:v>2788.5</c:v>
                </c:pt>
                <c:pt idx="144">
                  <c:v>2789</c:v>
                </c:pt>
                <c:pt idx="145">
                  <c:v>2790.5</c:v>
                </c:pt>
                <c:pt idx="146">
                  <c:v>2812</c:v>
                </c:pt>
                <c:pt idx="147">
                  <c:v>2826</c:v>
                </c:pt>
                <c:pt idx="148">
                  <c:v>2855.5</c:v>
                </c:pt>
                <c:pt idx="149">
                  <c:v>2855.5</c:v>
                </c:pt>
                <c:pt idx="150">
                  <c:v>2855.5</c:v>
                </c:pt>
                <c:pt idx="151">
                  <c:v>2855.5</c:v>
                </c:pt>
                <c:pt idx="152">
                  <c:v>2856</c:v>
                </c:pt>
                <c:pt idx="153">
                  <c:v>2856</c:v>
                </c:pt>
                <c:pt idx="154">
                  <c:v>2856</c:v>
                </c:pt>
                <c:pt idx="155">
                  <c:v>2856</c:v>
                </c:pt>
                <c:pt idx="156">
                  <c:v>2857.5</c:v>
                </c:pt>
                <c:pt idx="157">
                  <c:v>2871.5</c:v>
                </c:pt>
                <c:pt idx="158">
                  <c:v>2873.5</c:v>
                </c:pt>
                <c:pt idx="159">
                  <c:v>2910</c:v>
                </c:pt>
                <c:pt idx="160">
                  <c:v>2977</c:v>
                </c:pt>
                <c:pt idx="161">
                  <c:v>2978.5</c:v>
                </c:pt>
                <c:pt idx="162">
                  <c:v>2979</c:v>
                </c:pt>
                <c:pt idx="163">
                  <c:v>3006.5</c:v>
                </c:pt>
                <c:pt idx="164">
                  <c:v>3006.5</c:v>
                </c:pt>
                <c:pt idx="165">
                  <c:v>3019</c:v>
                </c:pt>
                <c:pt idx="166">
                  <c:v>3098</c:v>
                </c:pt>
                <c:pt idx="167">
                  <c:v>3117.5</c:v>
                </c:pt>
                <c:pt idx="168">
                  <c:v>3117.5</c:v>
                </c:pt>
                <c:pt idx="169">
                  <c:v>3117.5</c:v>
                </c:pt>
                <c:pt idx="170">
                  <c:v>3332</c:v>
                </c:pt>
                <c:pt idx="171">
                  <c:v>3492</c:v>
                </c:pt>
                <c:pt idx="172">
                  <c:v>3544.5</c:v>
                </c:pt>
                <c:pt idx="173">
                  <c:v>3849</c:v>
                </c:pt>
                <c:pt idx="174">
                  <c:v>3927.5</c:v>
                </c:pt>
                <c:pt idx="175">
                  <c:v>3951</c:v>
                </c:pt>
                <c:pt idx="176">
                  <c:v>3971.5</c:v>
                </c:pt>
                <c:pt idx="177">
                  <c:v>4043.5</c:v>
                </c:pt>
                <c:pt idx="178">
                  <c:v>4135</c:v>
                </c:pt>
                <c:pt idx="179">
                  <c:v>4174</c:v>
                </c:pt>
                <c:pt idx="180">
                  <c:v>4274</c:v>
                </c:pt>
                <c:pt idx="181">
                  <c:v>4282.5</c:v>
                </c:pt>
                <c:pt idx="182">
                  <c:v>4482.5</c:v>
                </c:pt>
                <c:pt idx="183">
                  <c:v>4488</c:v>
                </c:pt>
                <c:pt idx="184">
                  <c:v>4543</c:v>
                </c:pt>
                <c:pt idx="185">
                  <c:v>4560.5</c:v>
                </c:pt>
                <c:pt idx="186">
                  <c:v>4560.5</c:v>
                </c:pt>
                <c:pt idx="187">
                  <c:v>4565</c:v>
                </c:pt>
                <c:pt idx="188">
                  <c:v>4573.5</c:v>
                </c:pt>
                <c:pt idx="189">
                  <c:v>4673.5</c:v>
                </c:pt>
                <c:pt idx="190">
                  <c:v>4697.5</c:v>
                </c:pt>
                <c:pt idx="191">
                  <c:v>4708</c:v>
                </c:pt>
                <c:pt idx="192">
                  <c:v>4708</c:v>
                </c:pt>
                <c:pt idx="193">
                  <c:v>4708</c:v>
                </c:pt>
                <c:pt idx="194">
                  <c:v>4811.5</c:v>
                </c:pt>
                <c:pt idx="195">
                  <c:v>4934.5</c:v>
                </c:pt>
                <c:pt idx="196">
                  <c:v>4976.5</c:v>
                </c:pt>
                <c:pt idx="197">
                  <c:v>4982</c:v>
                </c:pt>
                <c:pt idx="198">
                  <c:v>4996</c:v>
                </c:pt>
                <c:pt idx="199">
                  <c:v>5034</c:v>
                </c:pt>
                <c:pt idx="200">
                  <c:v>5116</c:v>
                </c:pt>
                <c:pt idx="201">
                  <c:v>4449.5</c:v>
                </c:pt>
                <c:pt idx="202">
                  <c:v>4457</c:v>
                </c:pt>
                <c:pt idx="203">
                  <c:v>5203.5</c:v>
                </c:pt>
                <c:pt idx="204">
                  <c:v>5558.5</c:v>
                </c:pt>
                <c:pt idx="205">
                  <c:v>5644.5</c:v>
                </c:pt>
                <c:pt idx="206">
                  <c:v>5771</c:v>
                </c:pt>
              </c:numCache>
            </c:numRef>
          </c:xVal>
          <c:yVal>
            <c:numRef>
              <c:f>'Active 1'!$V$21:$V$977</c:f>
              <c:numCache>
                <c:formatCode>General</c:formatCode>
                <c:ptCount val="957"/>
                <c:pt idx="29">
                  <c:v>0.19267369999579387</c:v>
                </c:pt>
                <c:pt idx="76">
                  <c:v>4.2604499998560641E-2</c:v>
                </c:pt>
                <c:pt idx="77">
                  <c:v>4.2604499998560641E-2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A13-48D9-977F-35CF68E50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3642088"/>
        <c:axId val="1"/>
      </c:scatterChart>
      <c:valAx>
        <c:axId val="7736420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05772117991424"/>
              <c:y val="0.838415914474105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7613384746659752E-2"/>
              <c:y val="0.368903079188272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364208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658501020705747"/>
          <c:y val="0.92073298764483702"/>
          <c:w val="0.49382824060572678"/>
          <c:h val="6.0975609756097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66674</xdr:colOff>
      <xdr:row>0</xdr:row>
      <xdr:rowOff>0</xdr:rowOff>
    </xdr:from>
    <xdr:to>
      <xdr:col>19</xdr:col>
      <xdr:colOff>333374</xdr:colOff>
      <xdr:row>17</xdr:row>
      <xdr:rowOff>104775</xdr:rowOff>
    </xdr:to>
    <xdr:graphicFrame macro="">
      <xdr:nvGraphicFramePr>
        <xdr:cNvPr id="1052" name="Chart 1">
          <a:extLst>
            <a:ext uri="{FF2B5EF4-FFF2-40B4-BE49-F238E27FC236}">
              <a16:creationId xmlns:a16="http://schemas.microsoft.com/office/drawing/2014/main" id="{20B0428A-6E9A-2983-3F56-4D2BACACD3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0</xdr:row>
      <xdr:rowOff>0</xdr:rowOff>
    </xdr:from>
    <xdr:to>
      <xdr:col>12</xdr:col>
      <xdr:colOff>409575</xdr:colOff>
      <xdr:row>19</xdr:row>
      <xdr:rowOff>38100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ABDEFB05-1F66-3E20-99D2-85DD454EF6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104775</xdr:colOff>
      <xdr:row>0</xdr:row>
      <xdr:rowOff>28575</xdr:rowOff>
    </xdr:from>
    <xdr:to>
      <xdr:col>19</xdr:col>
      <xdr:colOff>466725</xdr:colOff>
      <xdr:row>19</xdr:row>
      <xdr:rowOff>76200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84E1B694-43BD-012C-0461-14F019F7FF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konkoly.hu/cgi-bin/IBVS?3495" TargetMode="External"/><Relationship Id="rId18" Type="http://schemas.openxmlformats.org/officeDocument/2006/relationships/hyperlink" Target="http://www.konkoly.hu/cgi-bin/IBVS?4690" TargetMode="External"/><Relationship Id="rId26" Type="http://schemas.openxmlformats.org/officeDocument/2006/relationships/hyperlink" Target="http://www.konkoly.hu/cgi-bin/IBVS?4690" TargetMode="External"/><Relationship Id="rId39" Type="http://schemas.openxmlformats.org/officeDocument/2006/relationships/hyperlink" Target="http://www.konkoly.hu/cgi-bin/IBVS?4340" TargetMode="External"/><Relationship Id="rId21" Type="http://schemas.openxmlformats.org/officeDocument/2006/relationships/hyperlink" Target="http://www.konkoly.hu/cgi-bin/IBVS?4340" TargetMode="External"/><Relationship Id="rId34" Type="http://schemas.openxmlformats.org/officeDocument/2006/relationships/hyperlink" Target="http://www.konkoly.hu/cgi-bin/IBVS?4690" TargetMode="External"/><Relationship Id="rId42" Type="http://schemas.openxmlformats.org/officeDocument/2006/relationships/hyperlink" Target="http://www.konkoly.hu/cgi-bin/IBVS?4340" TargetMode="External"/><Relationship Id="rId47" Type="http://schemas.openxmlformats.org/officeDocument/2006/relationships/hyperlink" Target="http://www.konkoly.hu/cgi-bin/IBVS?4690" TargetMode="External"/><Relationship Id="rId50" Type="http://schemas.openxmlformats.org/officeDocument/2006/relationships/hyperlink" Target="http://www.konkoly.hu/cgi-bin/IBVS?4690" TargetMode="External"/><Relationship Id="rId55" Type="http://schemas.openxmlformats.org/officeDocument/2006/relationships/hyperlink" Target="http://www.konkoly.hu/cgi-bin/IBVS?5653" TargetMode="External"/><Relationship Id="rId63" Type="http://schemas.openxmlformats.org/officeDocument/2006/relationships/hyperlink" Target="http://www.konkoly.hu/cgi-bin/IBVS?5933" TargetMode="External"/><Relationship Id="rId68" Type="http://schemas.openxmlformats.org/officeDocument/2006/relationships/hyperlink" Target="http://var.astro.cz/oejv/issues/oejv0160.pdf" TargetMode="External"/><Relationship Id="rId7" Type="http://schemas.openxmlformats.org/officeDocument/2006/relationships/hyperlink" Target="http://www.konkoly.hu/cgi-bin/IBVS?3029" TargetMode="External"/><Relationship Id="rId71" Type="http://schemas.openxmlformats.org/officeDocument/2006/relationships/hyperlink" Target="http://www.konkoly.hu/cgi-bin/IBVS?6042" TargetMode="External"/><Relationship Id="rId2" Type="http://schemas.openxmlformats.org/officeDocument/2006/relationships/hyperlink" Target="http://www.konkoly.hu/cgi-bin/IBVS?951" TargetMode="External"/><Relationship Id="rId16" Type="http://schemas.openxmlformats.org/officeDocument/2006/relationships/hyperlink" Target="http://www.konkoly.hu/cgi-bin/IBVS?4263" TargetMode="External"/><Relationship Id="rId29" Type="http://schemas.openxmlformats.org/officeDocument/2006/relationships/hyperlink" Target="http://www.konkoly.hu/cgi-bin/IBVS?4690" TargetMode="External"/><Relationship Id="rId11" Type="http://schemas.openxmlformats.org/officeDocument/2006/relationships/hyperlink" Target="http://www.konkoly.hu/cgi-bin/IBVS?3369" TargetMode="External"/><Relationship Id="rId24" Type="http://schemas.openxmlformats.org/officeDocument/2006/relationships/hyperlink" Target="http://www.konkoly.hu/cgi-bin/IBVS?4690" TargetMode="External"/><Relationship Id="rId32" Type="http://schemas.openxmlformats.org/officeDocument/2006/relationships/hyperlink" Target="http://www.konkoly.hu/cgi-bin/IBVS?4690" TargetMode="External"/><Relationship Id="rId37" Type="http://schemas.openxmlformats.org/officeDocument/2006/relationships/hyperlink" Target="http://www.konkoly.hu/cgi-bin/IBVS?4340" TargetMode="External"/><Relationship Id="rId40" Type="http://schemas.openxmlformats.org/officeDocument/2006/relationships/hyperlink" Target="http://www.konkoly.hu/cgi-bin/IBVS?4690" TargetMode="External"/><Relationship Id="rId45" Type="http://schemas.openxmlformats.org/officeDocument/2006/relationships/hyperlink" Target="http://www.konkoly.hu/cgi-bin/IBVS?4340" TargetMode="External"/><Relationship Id="rId53" Type="http://schemas.openxmlformats.org/officeDocument/2006/relationships/hyperlink" Target="http://www.bav-astro.de/sfs/BAVM_link.php?BAVMnr=154" TargetMode="External"/><Relationship Id="rId58" Type="http://schemas.openxmlformats.org/officeDocument/2006/relationships/hyperlink" Target="http://www.konkoly.hu/cgi-bin/IBVS?5753" TargetMode="External"/><Relationship Id="rId66" Type="http://schemas.openxmlformats.org/officeDocument/2006/relationships/hyperlink" Target="http://var.astro.cz/oejv/issues/oejv0160.pdf" TargetMode="External"/><Relationship Id="rId74" Type="http://schemas.openxmlformats.org/officeDocument/2006/relationships/hyperlink" Target="http://var.astro.cz/oejv/issues/oejv0160.pdf" TargetMode="External"/><Relationship Id="rId5" Type="http://schemas.openxmlformats.org/officeDocument/2006/relationships/hyperlink" Target="http://www.konkoly.hu/cgi-bin/IBVS?4690" TargetMode="External"/><Relationship Id="rId15" Type="http://schemas.openxmlformats.org/officeDocument/2006/relationships/hyperlink" Target="http://www.konkoly.hu/cgi-bin/IBVS?4263" TargetMode="External"/><Relationship Id="rId23" Type="http://schemas.openxmlformats.org/officeDocument/2006/relationships/hyperlink" Target="http://www.konkoly.hu/cgi-bin/IBVS?4690" TargetMode="External"/><Relationship Id="rId28" Type="http://schemas.openxmlformats.org/officeDocument/2006/relationships/hyperlink" Target="http://www.konkoly.hu/cgi-bin/IBVS?4690" TargetMode="External"/><Relationship Id="rId36" Type="http://schemas.openxmlformats.org/officeDocument/2006/relationships/hyperlink" Target="http://www.konkoly.hu/cgi-bin/IBVS?4690" TargetMode="External"/><Relationship Id="rId49" Type="http://schemas.openxmlformats.org/officeDocument/2006/relationships/hyperlink" Target="http://www.konkoly.hu/cgi-bin/IBVS?4690" TargetMode="External"/><Relationship Id="rId57" Type="http://schemas.openxmlformats.org/officeDocument/2006/relationships/hyperlink" Target="http://www.konkoly.hu/cgi-bin/IBVS?5684" TargetMode="External"/><Relationship Id="rId61" Type="http://schemas.openxmlformats.org/officeDocument/2006/relationships/hyperlink" Target="http://www.konkoly.hu/cgi-bin/IBVS?5835" TargetMode="External"/><Relationship Id="rId10" Type="http://schemas.openxmlformats.org/officeDocument/2006/relationships/hyperlink" Target="http://www.konkoly.hu/cgi-bin/IBVS?4340" TargetMode="External"/><Relationship Id="rId19" Type="http://schemas.openxmlformats.org/officeDocument/2006/relationships/hyperlink" Target="http://www.konkoly.hu/cgi-bin/IBVS?4690" TargetMode="External"/><Relationship Id="rId31" Type="http://schemas.openxmlformats.org/officeDocument/2006/relationships/hyperlink" Target="http://www.konkoly.hu/cgi-bin/IBVS?4690" TargetMode="External"/><Relationship Id="rId44" Type="http://schemas.openxmlformats.org/officeDocument/2006/relationships/hyperlink" Target="http://www.konkoly.hu/cgi-bin/IBVS?4340" TargetMode="External"/><Relationship Id="rId52" Type="http://schemas.openxmlformats.org/officeDocument/2006/relationships/hyperlink" Target="http://www.konkoly.hu/cgi-bin/IBVS?4633" TargetMode="External"/><Relationship Id="rId60" Type="http://schemas.openxmlformats.org/officeDocument/2006/relationships/hyperlink" Target="http://var.astro.cz/oejv/issues/oejv0094.pdf" TargetMode="External"/><Relationship Id="rId65" Type="http://schemas.openxmlformats.org/officeDocument/2006/relationships/hyperlink" Target="http://www.konkoly.hu/cgi-bin/IBVS?5992" TargetMode="External"/><Relationship Id="rId73" Type="http://schemas.openxmlformats.org/officeDocument/2006/relationships/hyperlink" Target="http://var.astro.cz/oejv/issues/oejv0160.pdf" TargetMode="External"/><Relationship Id="rId4" Type="http://schemas.openxmlformats.org/officeDocument/2006/relationships/hyperlink" Target="http://www.konkoly.hu/cgi-bin/IBVS?4690" TargetMode="External"/><Relationship Id="rId9" Type="http://schemas.openxmlformats.org/officeDocument/2006/relationships/hyperlink" Target="http://www.konkoly.hu/cgi-bin/IBVS?4340" TargetMode="External"/><Relationship Id="rId14" Type="http://schemas.openxmlformats.org/officeDocument/2006/relationships/hyperlink" Target="http://www.konkoly.hu/cgi-bin/IBVS?3900" TargetMode="External"/><Relationship Id="rId22" Type="http://schemas.openxmlformats.org/officeDocument/2006/relationships/hyperlink" Target="http://www.konkoly.hu/cgi-bin/IBVS?4340" TargetMode="External"/><Relationship Id="rId27" Type="http://schemas.openxmlformats.org/officeDocument/2006/relationships/hyperlink" Target="http://www.konkoly.hu/cgi-bin/IBVS?4690" TargetMode="External"/><Relationship Id="rId30" Type="http://schemas.openxmlformats.org/officeDocument/2006/relationships/hyperlink" Target="http://www.konkoly.hu/cgi-bin/IBVS?4690" TargetMode="External"/><Relationship Id="rId35" Type="http://schemas.openxmlformats.org/officeDocument/2006/relationships/hyperlink" Target="http://www.konkoly.hu/cgi-bin/IBVS?4690" TargetMode="External"/><Relationship Id="rId43" Type="http://schemas.openxmlformats.org/officeDocument/2006/relationships/hyperlink" Target="http://www.konkoly.hu/cgi-bin/IBVS?4340" TargetMode="External"/><Relationship Id="rId48" Type="http://schemas.openxmlformats.org/officeDocument/2006/relationships/hyperlink" Target="http://www.konkoly.hu/cgi-bin/IBVS?4690" TargetMode="External"/><Relationship Id="rId56" Type="http://schemas.openxmlformats.org/officeDocument/2006/relationships/hyperlink" Target="http://www.konkoly.hu/cgi-bin/IBVS?5684" TargetMode="External"/><Relationship Id="rId64" Type="http://schemas.openxmlformats.org/officeDocument/2006/relationships/hyperlink" Target="http://www.konkoly.hu/cgi-bin/IBVS?5992" TargetMode="External"/><Relationship Id="rId69" Type="http://schemas.openxmlformats.org/officeDocument/2006/relationships/hyperlink" Target="http://www.konkoly.hu/cgi-bin/IBVS?6011" TargetMode="External"/><Relationship Id="rId8" Type="http://schemas.openxmlformats.org/officeDocument/2006/relationships/hyperlink" Target="http://www.bav-astro.de/sfs/BAVM_link.php?BAVMnr=50" TargetMode="External"/><Relationship Id="rId51" Type="http://schemas.openxmlformats.org/officeDocument/2006/relationships/hyperlink" Target="http://www.konkoly.hu/cgi-bin/IBVS?4555" TargetMode="External"/><Relationship Id="rId72" Type="http://schemas.openxmlformats.org/officeDocument/2006/relationships/hyperlink" Target="http://www.bav-astro.de/sfs/BAVM_link.php?BAVMnr=231" TargetMode="External"/><Relationship Id="rId3" Type="http://schemas.openxmlformats.org/officeDocument/2006/relationships/hyperlink" Target="http://www.konkoly.hu/cgi-bin/IBVS?951" TargetMode="External"/><Relationship Id="rId12" Type="http://schemas.openxmlformats.org/officeDocument/2006/relationships/hyperlink" Target="http://www.konkoly.hu/cgi-bin/IBVS?3495" TargetMode="External"/><Relationship Id="rId17" Type="http://schemas.openxmlformats.org/officeDocument/2006/relationships/hyperlink" Target="http://www.konkoly.hu/cgi-bin/IBVS?4263" TargetMode="External"/><Relationship Id="rId25" Type="http://schemas.openxmlformats.org/officeDocument/2006/relationships/hyperlink" Target="http://www.konkoly.hu/cgi-bin/IBVS?4690" TargetMode="External"/><Relationship Id="rId33" Type="http://schemas.openxmlformats.org/officeDocument/2006/relationships/hyperlink" Target="http://www.konkoly.hu/cgi-bin/IBVS?4690" TargetMode="External"/><Relationship Id="rId38" Type="http://schemas.openxmlformats.org/officeDocument/2006/relationships/hyperlink" Target="http://www.konkoly.hu/cgi-bin/IBVS?4340" TargetMode="External"/><Relationship Id="rId46" Type="http://schemas.openxmlformats.org/officeDocument/2006/relationships/hyperlink" Target="http://www.konkoly.hu/cgi-bin/IBVS?4690" TargetMode="External"/><Relationship Id="rId59" Type="http://schemas.openxmlformats.org/officeDocument/2006/relationships/hyperlink" Target="http://www.konkoly.hu/cgi-bin/IBVS?5835" TargetMode="External"/><Relationship Id="rId67" Type="http://schemas.openxmlformats.org/officeDocument/2006/relationships/hyperlink" Target="http://var.astro.cz/oejv/issues/oejv0160.pdf" TargetMode="External"/><Relationship Id="rId20" Type="http://schemas.openxmlformats.org/officeDocument/2006/relationships/hyperlink" Target="http://www.konkoly.hu/cgi-bin/IBVS?3900" TargetMode="External"/><Relationship Id="rId41" Type="http://schemas.openxmlformats.org/officeDocument/2006/relationships/hyperlink" Target="http://www.konkoly.hu/cgi-bin/IBVS?4690" TargetMode="External"/><Relationship Id="rId54" Type="http://schemas.openxmlformats.org/officeDocument/2006/relationships/hyperlink" Target="http://www.konkoly.hu/cgi-bin/IBVS?5313" TargetMode="External"/><Relationship Id="rId62" Type="http://schemas.openxmlformats.org/officeDocument/2006/relationships/hyperlink" Target="http://www.konkoly.hu/cgi-bin/IBVS?5979" TargetMode="External"/><Relationship Id="rId70" Type="http://schemas.openxmlformats.org/officeDocument/2006/relationships/hyperlink" Target="http://www.konkoly.hu/cgi-bin/IBVS?6011" TargetMode="External"/><Relationship Id="rId75" Type="http://schemas.openxmlformats.org/officeDocument/2006/relationships/hyperlink" Target="http://www.bav-astro.de/sfs/BAVM_link.php?BAVMnr=238" TargetMode="External"/><Relationship Id="rId1" Type="http://schemas.openxmlformats.org/officeDocument/2006/relationships/hyperlink" Target="http://www.bav-astro.de/LkDB/index.php?lang=en&amp;sprache_dial=en" TargetMode="External"/><Relationship Id="rId6" Type="http://schemas.openxmlformats.org/officeDocument/2006/relationships/hyperlink" Target="http://www.konkoly.hu/cgi-bin/IBVS?23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66"/>
  <sheetViews>
    <sheetView tabSelected="1" workbookViewId="0">
      <pane xSplit="13" ySplit="22" topLeftCell="N212" activePane="bottomRight" state="frozen"/>
      <selection pane="topRight" activeCell="N1" sqref="N1"/>
      <selection pane="bottomLeft" activeCell="A23" sqref="A23"/>
      <selection pane="bottomRight" activeCell="F234" sqref="F233:F234"/>
    </sheetView>
  </sheetViews>
  <sheetFormatPr defaultColWidth="10.28515625" defaultRowHeight="12.75" x14ac:dyDescent="0.2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9.140625" customWidth="1"/>
    <col min="6" max="6" width="12" customWidth="1"/>
    <col min="7" max="7" width="16.710937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7" ht="20.25" x14ac:dyDescent="0.3">
      <c r="A1" s="1" t="s">
        <v>65</v>
      </c>
    </row>
    <row r="2" spans="1:7" s="27" customFormat="1" ht="12.95" customHeight="1" x14ac:dyDescent="0.2">
      <c r="A2" s="27" t="s">
        <v>22</v>
      </c>
      <c r="B2" s="28" t="s">
        <v>64</v>
      </c>
      <c r="C2" s="29" t="s">
        <v>51</v>
      </c>
    </row>
    <row r="3" spans="1:7" s="27" customFormat="1" ht="12.95" customHeight="1" thickBot="1" x14ac:dyDescent="0.25">
      <c r="C3" s="30" t="s">
        <v>52</v>
      </c>
    </row>
    <row r="4" spans="1:7" s="27" customFormat="1" ht="12.95" customHeight="1" thickTop="1" thickBot="1" x14ac:dyDescent="0.25">
      <c r="A4" s="30" t="s">
        <v>4</v>
      </c>
      <c r="C4" s="31">
        <v>40204.513700000003</v>
      </c>
      <c r="D4" s="32">
        <v>3.4309713999999998</v>
      </c>
    </row>
    <row r="5" spans="1:7" s="27" customFormat="1" ht="12.95" customHeight="1" thickTop="1" x14ac:dyDescent="0.2">
      <c r="A5" s="33" t="s">
        <v>71</v>
      </c>
      <c r="C5" s="34">
        <v>-9.5</v>
      </c>
      <c r="D5" s="27" t="s">
        <v>72</v>
      </c>
    </row>
    <row r="6" spans="1:7" s="27" customFormat="1" ht="12.95" customHeight="1" x14ac:dyDescent="0.2">
      <c r="A6" s="30" t="s">
        <v>5</v>
      </c>
    </row>
    <row r="7" spans="1:7" s="27" customFormat="1" ht="12.95" customHeight="1" x14ac:dyDescent="0.2">
      <c r="A7" s="27" t="s">
        <v>6</v>
      </c>
      <c r="C7" s="27">
        <f>+C4</f>
        <v>40204.513700000003</v>
      </c>
    </row>
    <row r="8" spans="1:7" s="27" customFormat="1" ht="12.95" customHeight="1" x14ac:dyDescent="0.2">
      <c r="A8" s="27" t="s">
        <v>7</v>
      </c>
      <c r="C8" s="27">
        <f>+D4</f>
        <v>3.4309713999999998</v>
      </c>
    </row>
    <row r="9" spans="1:7" s="27" customFormat="1" ht="12.95" customHeight="1" x14ac:dyDescent="0.2">
      <c r="A9" s="35" t="s">
        <v>84</v>
      </c>
      <c r="B9" s="35"/>
      <c r="C9" s="36">
        <v>21</v>
      </c>
      <c r="D9" s="36">
        <v>63</v>
      </c>
    </row>
    <row r="10" spans="1:7" s="27" customFormat="1" ht="12.95" customHeight="1" thickBot="1" x14ac:dyDescent="0.25">
      <c r="C10" s="37" t="s">
        <v>58</v>
      </c>
      <c r="D10" s="37" t="s">
        <v>59</v>
      </c>
    </row>
    <row r="11" spans="1:7" s="27" customFormat="1" ht="12.95" customHeight="1" x14ac:dyDescent="0.2">
      <c r="A11" s="27" t="s">
        <v>19</v>
      </c>
      <c r="C11" s="38">
        <f ca="1">INTERCEPT(INDIRECT(C14):R$934,INDIRECT(C13):$F$934)</f>
        <v>-5.7700346679884461E-3</v>
      </c>
      <c r="D11" s="38">
        <f ca="1">INTERCEPT(INDIRECT(D14):S$934,INDIRECT(D13):$F$934)</f>
        <v>-0.21923853904809018</v>
      </c>
    </row>
    <row r="12" spans="1:7" s="27" customFormat="1" ht="12.95" customHeight="1" x14ac:dyDescent="0.2">
      <c r="A12" s="27" t="s">
        <v>20</v>
      </c>
      <c r="C12" s="38">
        <f ca="1">SLOPE(INDIRECT(C14):R$934,INDIRECT(C13):$F$934)</f>
        <v>-4.2888862940987397E-6</v>
      </c>
      <c r="D12" s="38">
        <f ca="1">SLOPE(INDIRECT(D14):S$934,INDIRECT(D13):$F$934)</f>
        <v>2.6136547019773659E-6</v>
      </c>
    </row>
    <row r="13" spans="1:7" s="27" customFormat="1" ht="12.95" customHeight="1" x14ac:dyDescent="0.2">
      <c r="A13" s="35" t="s">
        <v>85</v>
      </c>
      <c r="B13" s="35"/>
      <c r="C13" s="36" t="str">
        <f>"F"&amp;C9</f>
        <v>F21</v>
      </c>
      <c r="D13" s="36" t="str">
        <f>"F"&amp;D9</f>
        <v>F63</v>
      </c>
    </row>
    <row r="14" spans="1:7" s="27" customFormat="1" ht="12.95" customHeight="1" x14ac:dyDescent="0.2">
      <c r="A14" s="35" t="s">
        <v>86</v>
      </c>
      <c r="B14" s="35"/>
      <c r="C14" s="36" t="str">
        <f>"R"&amp;C9</f>
        <v>R21</v>
      </c>
      <c r="D14" s="36" t="str">
        <f>"S"&amp;D9</f>
        <v>S63</v>
      </c>
      <c r="F14" s="35" t="s">
        <v>73</v>
      </c>
      <c r="G14" s="27">
        <v>1</v>
      </c>
    </row>
    <row r="15" spans="1:7" s="27" customFormat="1" ht="12.95" customHeight="1" x14ac:dyDescent="0.2">
      <c r="A15" s="39" t="s">
        <v>21</v>
      </c>
      <c r="C15" s="40">
        <f ca="1">($C7+C11)+($C8+C12)*INT(MAX($F21:$F3532))</f>
        <v>60004.619128202532</v>
      </c>
      <c r="D15" s="40">
        <f ca="1">($C7+D11)+($C8+D12)*INT(MAX($F21:$F3532))</f>
        <v>60004.44549426224</v>
      </c>
      <c r="F15" s="35" t="s">
        <v>74</v>
      </c>
      <c r="G15" s="41">
        <f ca="1">NOW()+15018.5+$C$5/24</f>
        <v>60324.77762581018</v>
      </c>
    </row>
    <row r="16" spans="1:7" s="27" customFormat="1" ht="12.95" customHeight="1" x14ac:dyDescent="0.2">
      <c r="A16" s="30" t="s">
        <v>8</v>
      </c>
      <c r="C16" s="42">
        <f ca="1">+$C8+C12</f>
        <v>3.4309671111137057</v>
      </c>
      <c r="D16" s="38">
        <f ca="1">+$C8+D12</f>
        <v>3.4309740136547018</v>
      </c>
      <c r="F16" s="35" t="s">
        <v>75</v>
      </c>
      <c r="G16" s="41">
        <f ca="1">ROUND(2*(G15-$C$7)/$C$8,0)/2+G14</f>
        <v>5865.5</v>
      </c>
    </row>
    <row r="17" spans="1:23" s="27" customFormat="1" ht="12.95" customHeight="1" thickBot="1" x14ac:dyDescent="0.25">
      <c r="A17" s="35" t="s">
        <v>88</v>
      </c>
      <c r="C17" s="27">
        <f>COUNT(C21:C1246)</f>
        <v>207</v>
      </c>
      <c r="F17" s="35" t="s">
        <v>76</v>
      </c>
      <c r="G17" s="38">
        <f ca="1">ROUND(2*(G15-$C$15)/$C$16,0)/2+G14</f>
        <v>94.5</v>
      </c>
    </row>
    <row r="18" spans="1:23" s="27" customFormat="1" ht="12.95" customHeight="1" thickTop="1" thickBot="1" x14ac:dyDescent="0.25">
      <c r="A18" s="30" t="s">
        <v>89</v>
      </c>
      <c r="C18" s="31">
        <f ca="1">+C15</f>
        <v>60004.619128202532</v>
      </c>
      <c r="D18" s="32">
        <f ca="1">+C16</f>
        <v>3.4309671111137057</v>
      </c>
      <c r="E18" s="43">
        <f>R19</f>
        <v>113</v>
      </c>
      <c r="F18" s="35" t="s">
        <v>77</v>
      </c>
      <c r="G18" s="44">
        <f ca="1">+$C$15+$C$16*G17-15018.5-$C$5/24</f>
        <v>45310.741353536112</v>
      </c>
    </row>
    <row r="19" spans="1:23" s="27" customFormat="1" ht="12.95" customHeight="1" thickTop="1" thickBot="1" x14ac:dyDescent="0.25">
      <c r="A19" s="30" t="s">
        <v>90</v>
      </c>
      <c r="C19" s="31">
        <f ca="1">+D15</f>
        <v>60004.44549426224</v>
      </c>
      <c r="D19" s="32">
        <f ca="1">+D16</f>
        <v>3.4309740136547018</v>
      </c>
      <c r="E19" s="43">
        <f>S19</f>
        <v>84</v>
      </c>
      <c r="F19" s="45"/>
      <c r="G19" s="45" t="s">
        <v>87</v>
      </c>
      <c r="R19" s="27">
        <f>COUNT(R21:R952)</f>
        <v>113</v>
      </c>
      <c r="S19" s="27">
        <f>COUNT(S21:S949)</f>
        <v>84</v>
      </c>
    </row>
    <row r="20" spans="1:23" s="27" customFormat="1" ht="12.95" customHeight="1" thickTop="1" thickBot="1" x14ac:dyDescent="0.25">
      <c r="A20" s="37" t="s">
        <v>9</v>
      </c>
      <c r="B20" s="37" t="s">
        <v>10</v>
      </c>
      <c r="C20" s="37" t="s">
        <v>11</v>
      </c>
      <c r="D20" s="37" t="s">
        <v>16</v>
      </c>
      <c r="E20" s="37" t="s">
        <v>12</v>
      </c>
      <c r="F20" s="37" t="s">
        <v>13</v>
      </c>
      <c r="G20" s="37" t="s">
        <v>14</v>
      </c>
      <c r="H20" s="46" t="s">
        <v>102</v>
      </c>
      <c r="I20" s="46" t="s">
        <v>104</v>
      </c>
      <c r="J20" s="46" t="s">
        <v>99</v>
      </c>
      <c r="K20" s="46" t="s">
        <v>97</v>
      </c>
      <c r="L20" s="46" t="s">
        <v>23</v>
      </c>
      <c r="M20" s="46" t="s">
        <v>24</v>
      </c>
      <c r="N20" s="46" t="s">
        <v>25</v>
      </c>
      <c r="O20" s="46" t="s">
        <v>61</v>
      </c>
      <c r="P20" s="47" t="s">
        <v>60</v>
      </c>
      <c r="Q20" s="37" t="s">
        <v>18</v>
      </c>
      <c r="R20" s="47" t="s">
        <v>58</v>
      </c>
      <c r="S20" s="47" t="s">
        <v>59</v>
      </c>
      <c r="U20" s="48" t="s">
        <v>601</v>
      </c>
      <c r="V20" s="49" t="s">
        <v>602</v>
      </c>
    </row>
    <row r="21" spans="1:23" s="27" customFormat="1" ht="12.95" customHeight="1" x14ac:dyDescent="0.2">
      <c r="A21" s="50" t="s">
        <v>54</v>
      </c>
      <c r="B21" s="51" t="s">
        <v>53</v>
      </c>
      <c r="C21" s="2">
        <v>15120.678</v>
      </c>
      <c r="D21" s="2" t="s">
        <v>55</v>
      </c>
      <c r="E21" s="50">
        <f t="shared" ref="E21:E52" si="0">+(C21-C$7)/C$8</f>
        <v>-7311.0011059841554</v>
      </c>
      <c r="F21" s="50">
        <f t="shared" ref="F21:F52" si="1">ROUND(2*E21,0)/2</f>
        <v>-7311</v>
      </c>
      <c r="G21" s="50">
        <f>+C21-(C$7+F21*C$8)</f>
        <v>-3.7946000047668349E-3</v>
      </c>
      <c r="H21" s="50"/>
      <c r="I21" s="50"/>
      <c r="J21" s="50">
        <f>G21</f>
        <v>-3.7946000047668349E-3</v>
      </c>
      <c r="K21" s="50"/>
      <c r="L21" s="50"/>
      <c r="M21" s="50"/>
      <c r="N21" s="50"/>
      <c r="O21" s="50">
        <f ca="1">+C$11+C$12*$F21</f>
        <v>2.5586013028167442E-2</v>
      </c>
      <c r="P21" s="50">
        <f ca="1">+D$11+D$12*$F21</f>
        <v>-0.2383469685742467</v>
      </c>
      <c r="Q21" s="52">
        <f t="shared" ref="Q21:Q52" si="2">+C21-15018.5</f>
        <v>102.17799999999988</v>
      </c>
      <c r="R21" s="50">
        <f>G21</f>
        <v>-3.7946000047668349E-3</v>
      </c>
      <c r="S21" s="50"/>
      <c r="T21" s="50"/>
      <c r="U21" s="50"/>
      <c r="V21" s="50"/>
      <c r="W21" s="50"/>
    </row>
    <row r="22" spans="1:23" s="27" customFormat="1" ht="12.95" customHeight="1" x14ac:dyDescent="0.2">
      <c r="A22" s="50" t="s">
        <v>54</v>
      </c>
      <c r="B22" s="51" t="s">
        <v>49</v>
      </c>
      <c r="C22" s="2">
        <v>15770.643</v>
      </c>
      <c r="D22" s="2" t="s">
        <v>55</v>
      </c>
      <c r="E22" s="50">
        <f t="shared" si="0"/>
        <v>-7121.5605877682356</v>
      </c>
      <c r="F22" s="50">
        <f t="shared" si="1"/>
        <v>-7121.5</v>
      </c>
      <c r="G22" s="50">
        <f>+C22-(C$7+F22*C$8)</f>
        <v>-0.20787490000293474</v>
      </c>
      <c r="H22" s="50"/>
      <c r="I22" s="50"/>
      <c r="J22" s="50">
        <f>G22</f>
        <v>-0.20787490000293474</v>
      </c>
      <c r="K22" s="50"/>
      <c r="L22" s="50"/>
      <c r="M22" s="50"/>
      <c r="N22" s="50"/>
      <c r="O22" s="50">
        <f t="shared" ref="O22:O53" ca="1" si="3">+C$11+C$12*F22</f>
        <v>2.4773269075435728E-2</v>
      </c>
      <c r="P22" s="50">
        <f t="shared" ref="P22:P53" ca="1" si="4">+D$11+D$12*$F22</f>
        <v>-0.23785168100822199</v>
      </c>
      <c r="Q22" s="52">
        <f t="shared" si="2"/>
        <v>752.14300000000003</v>
      </c>
      <c r="R22" s="50"/>
      <c r="S22" s="50">
        <f>G22</f>
        <v>-0.20787490000293474</v>
      </c>
      <c r="T22" s="50"/>
      <c r="U22" s="50"/>
      <c r="V22" s="50"/>
      <c r="W22" s="50"/>
    </row>
    <row r="23" spans="1:23" s="27" customFormat="1" ht="12.95" customHeight="1" x14ac:dyDescent="0.2">
      <c r="A23" s="50" t="s">
        <v>54</v>
      </c>
      <c r="B23" s="51" t="s">
        <v>53</v>
      </c>
      <c r="C23" s="2">
        <v>16166.718000000001</v>
      </c>
      <c r="D23" s="2" t="s">
        <v>55</v>
      </c>
      <c r="E23" s="50">
        <f t="shared" si="0"/>
        <v>-7006.1195205532767</v>
      </c>
      <c r="F23" s="50">
        <f t="shared" si="1"/>
        <v>-7006</v>
      </c>
      <c r="H23" s="50"/>
      <c r="I23" s="50"/>
      <c r="J23" s="50"/>
      <c r="K23" s="50"/>
      <c r="L23" s="50"/>
      <c r="M23" s="50"/>
      <c r="N23" s="50"/>
      <c r="O23" s="50">
        <f t="shared" ca="1" si="3"/>
        <v>2.4277902708467324E-2</v>
      </c>
      <c r="P23" s="50">
        <f t="shared" ca="1" si="4"/>
        <v>-0.2375498038901436</v>
      </c>
      <c r="Q23" s="52">
        <f t="shared" si="2"/>
        <v>1148.2180000000008</v>
      </c>
      <c r="R23" s="50"/>
      <c r="S23" s="50"/>
      <c r="T23" s="50"/>
      <c r="U23" s="50">
        <f>+C23-(C$7+F23*C$8)</f>
        <v>-0.41007160000299336</v>
      </c>
      <c r="V23" s="50"/>
      <c r="W23" s="50"/>
    </row>
    <row r="24" spans="1:23" s="27" customFormat="1" ht="12.95" customHeight="1" x14ac:dyDescent="0.2">
      <c r="A24" s="7" t="s">
        <v>54</v>
      </c>
      <c r="B24" s="5" t="s">
        <v>53</v>
      </c>
      <c r="C24" s="4">
        <v>16359.308999999999</v>
      </c>
      <c r="D24" s="2" t="s">
        <v>55</v>
      </c>
      <c r="E24" s="50">
        <f t="shared" si="0"/>
        <v>-6949.9864382431178</v>
      </c>
      <c r="F24" s="50">
        <f t="shared" si="1"/>
        <v>-6950</v>
      </c>
      <c r="G24" s="50">
        <f t="shared" ref="G24:G29" si="5">+C24-(C$7+F24*C$8)</f>
        <v>4.6529999994163518E-2</v>
      </c>
      <c r="H24" s="50"/>
      <c r="I24" s="50"/>
      <c r="J24" s="50">
        <f t="shared" ref="J24:J29" si="6">G24</f>
        <v>4.6529999994163518E-2</v>
      </c>
      <c r="K24" s="50"/>
      <c r="L24" s="50"/>
      <c r="M24" s="50"/>
      <c r="N24" s="50"/>
      <c r="O24" s="50">
        <f t="shared" ca="1" si="3"/>
        <v>2.4037725075997794E-2</v>
      </c>
      <c r="P24" s="50">
        <f t="shared" ca="1" si="4"/>
        <v>-0.23740343922683288</v>
      </c>
      <c r="Q24" s="52">
        <f t="shared" si="2"/>
        <v>1340.8089999999993</v>
      </c>
      <c r="R24" s="50">
        <f>G24</f>
        <v>4.6529999994163518E-2</v>
      </c>
      <c r="S24" s="50"/>
      <c r="T24" s="50"/>
      <c r="U24" s="50"/>
      <c r="V24" s="50"/>
      <c r="W24" s="50"/>
    </row>
    <row r="25" spans="1:23" s="27" customFormat="1" ht="12.95" customHeight="1" x14ac:dyDescent="0.2">
      <c r="A25" s="7" t="s">
        <v>54</v>
      </c>
      <c r="B25" s="5" t="s">
        <v>49</v>
      </c>
      <c r="C25" s="4">
        <v>16360.754000000001</v>
      </c>
      <c r="D25" s="2" t="s">
        <v>55</v>
      </c>
      <c r="E25" s="50">
        <f t="shared" si="0"/>
        <v>-6949.5652747207405</v>
      </c>
      <c r="F25" s="50">
        <f t="shared" si="1"/>
        <v>-6949.5</v>
      </c>
      <c r="G25" s="50">
        <f t="shared" si="5"/>
        <v>-0.22395570000298903</v>
      </c>
      <c r="H25" s="50"/>
      <c r="I25" s="50"/>
      <c r="J25" s="50">
        <f t="shared" si="6"/>
        <v>-0.22395570000298903</v>
      </c>
      <c r="K25" s="50"/>
      <c r="L25" s="50"/>
      <c r="M25" s="50"/>
      <c r="N25" s="50"/>
      <c r="O25" s="50">
        <f t="shared" ca="1" si="3"/>
        <v>2.4035580632850745E-2</v>
      </c>
      <c r="P25" s="50">
        <f t="shared" ca="1" si="4"/>
        <v>-0.23740213239948188</v>
      </c>
      <c r="Q25" s="52">
        <f t="shared" si="2"/>
        <v>1342.2540000000008</v>
      </c>
      <c r="R25" s="50"/>
      <c r="S25" s="50">
        <f>G25</f>
        <v>-0.22395570000298903</v>
      </c>
      <c r="T25" s="50"/>
      <c r="U25" s="50"/>
      <c r="V25" s="50"/>
      <c r="W25" s="50"/>
    </row>
    <row r="26" spans="1:23" s="27" customFormat="1" ht="12.95" customHeight="1" x14ac:dyDescent="0.2">
      <c r="A26" s="7" t="s">
        <v>54</v>
      </c>
      <c r="B26" s="5" t="s">
        <v>49</v>
      </c>
      <c r="C26" s="4">
        <v>16456.772000000001</v>
      </c>
      <c r="D26" s="2" t="s">
        <v>55</v>
      </c>
      <c r="E26" s="50">
        <f t="shared" si="0"/>
        <v>-6921.5796144497162</v>
      </c>
      <c r="F26" s="50">
        <f t="shared" si="1"/>
        <v>-6921.5</v>
      </c>
      <c r="G26" s="50">
        <f t="shared" si="5"/>
        <v>-0.27315490000546561</v>
      </c>
      <c r="H26" s="50"/>
      <c r="I26" s="50"/>
      <c r="J26" s="50">
        <f t="shared" si="6"/>
        <v>-0.27315490000546561</v>
      </c>
      <c r="K26" s="50"/>
      <c r="L26" s="50"/>
      <c r="M26" s="50"/>
      <c r="N26" s="50"/>
      <c r="O26" s="50">
        <f t="shared" ca="1" si="3"/>
        <v>2.391549181661598E-2</v>
      </c>
      <c r="P26" s="50">
        <f t="shared" ca="1" si="4"/>
        <v>-0.23732895006782651</v>
      </c>
      <c r="Q26" s="52">
        <f t="shared" si="2"/>
        <v>1438.2720000000008</v>
      </c>
      <c r="R26" s="50"/>
      <c r="S26" s="50">
        <f>G26</f>
        <v>-0.27315490000546561</v>
      </c>
      <c r="T26" s="50"/>
      <c r="U26" s="50"/>
      <c r="V26" s="50"/>
      <c r="W26" s="50"/>
    </row>
    <row r="27" spans="1:23" s="27" customFormat="1" ht="12.95" customHeight="1" x14ac:dyDescent="0.2">
      <c r="A27" s="7" t="s">
        <v>54</v>
      </c>
      <c r="B27" s="5" t="s">
        <v>53</v>
      </c>
      <c r="C27" s="4">
        <v>16537.618999999999</v>
      </c>
      <c r="D27" s="2" t="s">
        <v>55</v>
      </c>
      <c r="E27" s="50">
        <f t="shared" si="0"/>
        <v>-6898.0157339696871</v>
      </c>
      <c r="F27" s="50">
        <f t="shared" si="1"/>
        <v>-6898</v>
      </c>
      <c r="G27" s="50">
        <f t="shared" si="5"/>
        <v>-5.398280000736122E-2</v>
      </c>
      <c r="H27" s="50"/>
      <c r="I27" s="50"/>
      <c r="J27" s="50">
        <f t="shared" si="6"/>
        <v>-5.398280000736122E-2</v>
      </c>
      <c r="K27" s="50"/>
      <c r="L27" s="50"/>
      <c r="M27" s="50"/>
      <c r="N27" s="50"/>
      <c r="O27" s="50">
        <f t="shared" ca="1" si="3"/>
        <v>2.381470298870466E-2</v>
      </c>
      <c r="P27" s="50">
        <f t="shared" ca="1" si="4"/>
        <v>-0.23726752918233004</v>
      </c>
      <c r="Q27" s="52">
        <f t="shared" si="2"/>
        <v>1519.1189999999988</v>
      </c>
      <c r="R27" s="50">
        <f>G27</f>
        <v>-5.398280000736122E-2</v>
      </c>
      <c r="S27" s="50"/>
      <c r="T27" s="50"/>
      <c r="U27" s="50"/>
      <c r="V27" s="50"/>
      <c r="W27" s="50"/>
    </row>
    <row r="28" spans="1:23" s="27" customFormat="1" ht="12.95" customHeight="1" x14ac:dyDescent="0.2">
      <c r="A28" s="7" t="s">
        <v>54</v>
      </c>
      <c r="B28" s="5" t="s">
        <v>49</v>
      </c>
      <c r="C28" s="4">
        <v>16775.744999999999</v>
      </c>
      <c r="D28" s="2" t="s">
        <v>55</v>
      </c>
      <c r="E28" s="50">
        <f t="shared" si="0"/>
        <v>-6828.6109001083496</v>
      </c>
      <c r="F28" s="50">
        <f t="shared" si="1"/>
        <v>-6828.5</v>
      </c>
      <c r="G28" s="50">
        <f t="shared" si="5"/>
        <v>-0.38049510000564624</v>
      </c>
      <c r="H28" s="50"/>
      <c r="I28" s="50"/>
      <c r="J28" s="50">
        <f t="shared" si="6"/>
        <v>-0.38049510000564624</v>
      </c>
      <c r="K28" s="50"/>
      <c r="L28" s="50"/>
      <c r="M28" s="50"/>
      <c r="N28" s="50"/>
      <c r="O28" s="50">
        <f t="shared" ca="1" si="3"/>
        <v>2.3516625391264798E-2</v>
      </c>
      <c r="P28" s="50">
        <f t="shared" ca="1" si="4"/>
        <v>-0.23708588018054264</v>
      </c>
      <c r="Q28" s="52">
        <f t="shared" si="2"/>
        <v>1757.244999999999</v>
      </c>
      <c r="R28" s="50"/>
      <c r="S28" s="50">
        <f>G28</f>
        <v>-0.38049510000564624</v>
      </c>
      <c r="T28" s="50"/>
      <c r="U28" s="50"/>
      <c r="V28" s="50"/>
      <c r="W28" s="50"/>
    </row>
    <row r="29" spans="1:23" s="27" customFormat="1" ht="12.95" customHeight="1" x14ac:dyDescent="0.2">
      <c r="A29" s="7" t="s">
        <v>54</v>
      </c>
      <c r="B29" s="5" t="s">
        <v>49</v>
      </c>
      <c r="C29" s="4">
        <v>17259.638999999999</v>
      </c>
      <c r="D29" s="2" t="s">
        <v>55</v>
      </c>
      <c r="E29" s="50">
        <f t="shared" si="0"/>
        <v>-6687.5738748507219</v>
      </c>
      <c r="F29" s="50">
        <f t="shared" si="1"/>
        <v>-6687.5</v>
      </c>
      <c r="G29" s="50">
        <f t="shared" si="5"/>
        <v>-0.25346250000438886</v>
      </c>
      <c r="H29" s="50"/>
      <c r="I29" s="50"/>
      <c r="J29" s="50">
        <f t="shared" si="6"/>
        <v>-0.25346250000438886</v>
      </c>
      <c r="K29" s="50"/>
      <c r="L29" s="50"/>
      <c r="M29" s="50"/>
      <c r="N29" s="50"/>
      <c r="O29" s="50">
        <f t="shared" ca="1" si="3"/>
        <v>2.2911892423796876E-2</v>
      </c>
      <c r="P29" s="50">
        <f t="shared" ca="1" si="4"/>
        <v>-0.23671735486756382</v>
      </c>
      <c r="Q29" s="52">
        <f t="shared" si="2"/>
        <v>2241.1389999999992</v>
      </c>
      <c r="R29" s="50"/>
      <c r="S29" s="50">
        <f>G29</f>
        <v>-0.25346250000438886</v>
      </c>
      <c r="T29" s="50"/>
      <c r="U29" s="50"/>
      <c r="V29" s="50"/>
      <c r="W29" s="50"/>
    </row>
    <row r="30" spans="1:23" s="27" customFormat="1" ht="12.95" customHeight="1" x14ac:dyDescent="0.2">
      <c r="A30" s="7" t="s">
        <v>54</v>
      </c>
      <c r="B30" s="5" t="s">
        <v>53</v>
      </c>
      <c r="C30" s="4">
        <v>18284.810000000001</v>
      </c>
      <c r="D30" s="2" t="s">
        <v>55</v>
      </c>
      <c r="E30" s="50">
        <f t="shared" si="0"/>
        <v>-6388.7748233634366</v>
      </c>
      <c r="F30" s="50">
        <f t="shared" si="1"/>
        <v>-6389</v>
      </c>
      <c r="H30" s="50"/>
      <c r="I30" s="50"/>
      <c r="J30" s="50"/>
      <c r="K30" s="50"/>
      <c r="L30" s="50"/>
      <c r="M30" s="50"/>
      <c r="N30" s="50"/>
      <c r="O30" s="50">
        <f t="shared" ca="1" si="3"/>
        <v>2.1631659865008403E-2</v>
      </c>
      <c r="P30" s="50">
        <f t="shared" ca="1" si="4"/>
        <v>-0.23593717893902358</v>
      </c>
      <c r="Q30" s="52">
        <f t="shared" si="2"/>
        <v>3266.3100000000013</v>
      </c>
      <c r="R30" s="50"/>
      <c r="S30" s="50"/>
      <c r="T30" s="50"/>
      <c r="U30" s="50">
        <f>+C30-(C$7+F30*C$8)</f>
        <v>0.77257459999600542</v>
      </c>
      <c r="V30" s="50"/>
      <c r="W30" s="50"/>
    </row>
    <row r="31" spans="1:23" s="27" customFormat="1" ht="12.95" customHeight="1" x14ac:dyDescent="0.2">
      <c r="A31" s="7" t="s">
        <v>54</v>
      </c>
      <c r="B31" s="5" t="s">
        <v>53</v>
      </c>
      <c r="C31" s="4">
        <v>18431.584999999999</v>
      </c>
      <c r="D31" s="2" t="s">
        <v>55</v>
      </c>
      <c r="E31" s="50">
        <f t="shared" si="0"/>
        <v>-6345.9953936077709</v>
      </c>
      <c r="F31" s="50">
        <f t="shared" si="1"/>
        <v>-6346</v>
      </c>
      <c r="G31" s="50">
        <f t="shared" ref="G31:G49" si="7">+C31-(C$7+F31*C$8)</f>
        <v>1.58043999945221E-2</v>
      </c>
      <c r="H31" s="50"/>
      <c r="I31" s="50"/>
      <c r="J31" s="50">
        <f t="shared" ref="J31:J39" si="8">G31</f>
        <v>1.58043999945221E-2</v>
      </c>
      <c r="K31" s="50"/>
      <c r="L31" s="50"/>
      <c r="M31" s="50"/>
      <c r="N31" s="50"/>
      <c r="O31" s="50">
        <f t="shared" ca="1" si="3"/>
        <v>2.1447237754362157E-2</v>
      </c>
      <c r="P31" s="50">
        <f t="shared" ca="1" si="4"/>
        <v>-0.23582479178683854</v>
      </c>
      <c r="Q31" s="52">
        <f t="shared" si="2"/>
        <v>3413.0849999999991</v>
      </c>
      <c r="R31" s="50">
        <f>G31</f>
        <v>1.58043999945221E-2</v>
      </c>
      <c r="S31" s="50"/>
      <c r="T31" s="50"/>
      <c r="U31" s="50"/>
      <c r="V31" s="50"/>
      <c r="W31" s="50"/>
    </row>
    <row r="32" spans="1:23" s="27" customFormat="1" ht="12.95" customHeight="1" x14ac:dyDescent="0.2">
      <c r="A32" s="7" t="s">
        <v>54</v>
      </c>
      <c r="B32" s="5" t="s">
        <v>53</v>
      </c>
      <c r="C32" s="4">
        <v>18592.837</v>
      </c>
      <c r="D32" s="2" t="s">
        <v>55</v>
      </c>
      <c r="E32" s="50">
        <f t="shared" si="0"/>
        <v>-6298.9964591369098</v>
      </c>
      <c r="F32" s="50">
        <f t="shared" si="1"/>
        <v>-6299</v>
      </c>
      <c r="G32" s="50">
        <f t="shared" si="7"/>
        <v>1.214859999527107E-2</v>
      </c>
      <c r="H32" s="50"/>
      <c r="I32" s="50"/>
      <c r="J32" s="50">
        <f t="shared" si="8"/>
        <v>1.214859999527107E-2</v>
      </c>
      <c r="K32" s="50"/>
      <c r="L32" s="50"/>
      <c r="M32" s="50"/>
      <c r="N32" s="50"/>
      <c r="O32" s="50">
        <f t="shared" ca="1" si="3"/>
        <v>2.1245660098539516E-2</v>
      </c>
      <c r="P32" s="50">
        <f t="shared" ca="1" si="4"/>
        <v>-0.2357019500158456</v>
      </c>
      <c r="Q32" s="52">
        <f t="shared" si="2"/>
        <v>3574.3369999999995</v>
      </c>
      <c r="R32" s="50">
        <f>G32</f>
        <v>1.214859999527107E-2</v>
      </c>
      <c r="S32" s="50"/>
      <c r="T32" s="50"/>
      <c r="U32" s="50"/>
      <c r="V32" s="50"/>
      <c r="W32" s="50"/>
    </row>
    <row r="33" spans="1:23" s="27" customFormat="1" ht="12.95" customHeight="1" x14ac:dyDescent="0.2">
      <c r="A33" s="7" t="s">
        <v>54</v>
      </c>
      <c r="B33" s="5" t="s">
        <v>53</v>
      </c>
      <c r="C33" s="4">
        <v>18750.563999999998</v>
      </c>
      <c r="D33" s="2" t="s">
        <v>55</v>
      </c>
      <c r="E33" s="50">
        <f t="shared" si="0"/>
        <v>-6253.0249304905328</v>
      </c>
      <c r="F33" s="50">
        <f t="shared" si="1"/>
        <v>-6253</v>
      </c>
      <c r="G33" s="50">
        <f t="shared" si="7"/>
        <v>-8.5535800004436169E-2</v>
      </c>
      <c r="H33" s="50"/>
      <c r="I33" s="50"/>
      <c r="J33" s="50">
        <f t="shared" si="8"/>
        <v>-8.5535800004436169E-2</v>
      </c>
      <c r="K33" s="50"/>
      <c r="L33" s="50"/>
      <c r="M33" s="50"/>
      <c r="N33" s="50"/>
      <c r="O33" s="50">
        <f t="shared" ca="1" si="3"/>
        <v>2.1048371329010974E-2</v>
      </c>
      <c r="P33" s="50">
        <f t="shared" ca="1" si="4"/>
        <v>-0.23558172189955465</v>
      </c>
      <c r="Q33" s="52">
        <f t="shared" si="2"/>
        <v>3732.0639999999985</v>
      </c>
      <c r="R33" s="50">
        <f>G33</f>
        <v>-8.5535800004436169E-2</v>
      </c>
      <c r="S33" s="50"/>
      <c r="T33" s="50"/>
      <c r="U33" s="50"/>
      <c r="V33" s="50"/>
      <c r="W33" s="50"/>
    </row>
    <row r="34" spans="1:23" s="27" customFormat="1" ht="12.95" customHeight="1" x14ac:dyDescent="0.2">
      <c r="A34" s="7" t="s">
        <v>54</v>
      </c>
      <c r="B34" s="5" t="s">
        <v>53</v>
      </c>
      <c r="C34" s="4">
        <v>20226.021000000001</v>
      </c>
      <c r="D34" s="2" t="s">
        <v>55</v>
      </c>
      <c r="E34" s="50">
        <f t="shared" si="0"/>
        <v>-5822.9843303269754</v>
      </c>
      <c r="F34" s="50">
        <f t="shared" si="1"/>
        <v>-5823</v>
      </c>
      <c r="G34" s="50">
        <f t="shared" si="7"/>
        <v>5.3762199997436255E-2</v>
      </c>
      <c r="H34" s="50"/>
      <c r="I34" s="50"/>
      <c r="J34" s="50">
        <f t="shared" si="8"/>
        <v>5.3762199997436255E-2</v>
      </c>
      <c r="K34" s="50"/>
      <c r="L34" s="50"/>
      <c r="M34" s="50"/>
      <c r="N34" s="50"/>
      <c r="O34" s="50">
        <f t="shared" ca="1" si="3"/>
        <v>1.9204150222548514E-2</v>
      </c>
      <c r="P34" s="50">
        <f t="shared" ca="1" si="4"/>
        <v>-0.23445785037770439</v>
      </c>
      <c r="Q34" s="52">
        <f t="shared" si="2"/>
        <v>5207.5210000000006</v>
      </c>
      <c r="R34" s="50">
        <f>G34</f>
        <v>5.3762199997436255E-2</v>
      </c>
      <c r="S34" s="50"/>
      <c r="T34" s="50"/>
      <c r="U34" s="50"/>
      <c r="V34" s="50"/>
      <c r="W34" s="50"/>
    </row>
    <row r="35" spans="1:23" s="27" customFormat="1" ht="12.95" customHeight="1" x14ac:dyDescent="0.2">
      <c r="A35" s="7" t="s">
        <v>54</v>
      </c>
      <c r="B35" s="5" t="s">
        <v>49</v>
      </c>
      <c r="C35" s="4">
        <v>20227.458999999999</v>
      </c>
      <c r="D35" s="2" t="s">
        <v>55</v>
      </c>
      <c r="E35" s="50">
        <f t="shared" si="0"/>
        <v>-5822.5652070431152</v>
      </c>
      <c r="F35" s="50">
        <f t="shared" si="1"/>
        <v>-5822.5</v>
      </c>
      <c r="G35" s="50">
        <f t="shared" si="7"/>
        <v>-0.22372350000659935</v>
      </c>
      <c r="H35" s="50"/>
      <c r="I35" s="50"/>
      <c r="J35" s="50">
        <f t="shared" si="8"/>
        <v>-0.22372350000659935</v>
      </c>
      <c r="K35" s="50"/>
      <c r="L35" s="50"/>
      <c r="M35" s="50"/>
      <c r="N35" s="50"/>
      <c r="O35" s="50">
        <f t="shared" ca="1" si="3"/>
        <v>1.9202005779401465E-2</v>
      </c>
      <c r="P35" s="50">
        <f t="shared" ca="1" si="4"/>
        <v>-0.23445654355035339</v>
      </c>
      <c r="Q35" s="52">
        <f t="shared" si="2"/>
        <v>5208.9589999999989</v>
      </c>
      <c r="R35" s="50"/>
      <c r="S35" s="50">
        <f>G35</f>
        <v>-0.22372350000659935</v>
      </c>
      <c r="T35" s="50"/>
      <c r="U35" s="50"/>
      <c r="V35" s="50"/>
      <c r="W35" s="50"/>
    </row>
    <row r="36" spans="1:23" s="27" customFormat="1" ht="12.95" customHeight="1" x14ac:dyDescent="0.2">
      <c r="A36" s="7" t="s">
        <v>54</v>
      </c>
      <c r="B36" s="5" t="s">
        <v>53</v>
      </c>
      <c r="C36" s="4">
        <v>20901.705999999998</v>
      </c>
      <c r="D36" s="2" t="s">
        <v>55</v>
      </c>
      <c r="E36" s="50">
        <f t="shared" si="0"/>
        <v>-5626.0473928753836</v>
      </c>
      <c r="F36" s="50">
        <f t="shared" si="1"/>
        <v>-5626</v>
      </c>
      <c r="G36" s="50">
        <f t="shared" si="7"/>
        <v>-0.16260360000524088</v>
      </c>
      <c r="H36" s="50"/>
      <c r="I36" s="50"/>
      <c r="J36" s="50">
        <f t="shared" si="8"/>
        <v>-0.16260360000524088</v>
      </c>
      <c r="K36" s="50"/>
      <c r="L36" s="50"/>
      <c r="M36" s="50"/>
      <c r="N36" s="50"/>
      <c r="O36" s="50">
        <f t="shared" ca="1" si="3"/>
        <v>1.8359239622611063E-2</v>
      </c>
      <c r="P36" s="50">
        <f t="shared" ca="1" si="4"/>
        <v>-0.23394296040141485</v>
      </c>
      <c r="Q36" s="52">
        <f t="shared" si="2"/>
        <v>5883.2059999999983</v>
      </c>
      <c r="R36" s="50">
        <f>G36</f>
        <v>-0.16260360000524088</v>
      </c>
      <c r="S36" s="50"/>
      <c r="T36" s="50"/>
      <c r="U36" s="50"/>
      <c r="V36" s="50"/>
      <c r="W36" s="50"/>
    </row>
    <row r="37" spans="1:23" s="27" customFormat="1" ht="12.95" customHeight="1" x14ac:dyDescent="0.2">
      <c r="A37" s="7" t="s">
        <v>54</v>
      </c>
      <c r="B37" s="5" t="s">
        <v>53</v>
      </c>
      <c r="C37" s="4">
        <v>21577.776999999998</v>
      </c>
      <c r="D37" s="2" t="s">
        <v>55</v>
      </c>
      <c r="E37" s="50">
        <f t="shared" si="0"/>
        <v>-5428.9979508427277</v>
      </c>
      <c r="F37" s="50">
        <f t="shared" si="1"/>
        <v>-5429</v>
      </c>
      <c r="G37" s="50">
        <f t="shared" si="7"/>
        <v>7.0305999943229835E-3</v>
      </c>
      <c r="H37" s="50"/>
      <c r="I37" s="50"/>
      <c r="J37" s="50">
        <f t="shared" si="8"/>
        <v>7.0305999943229835E-3</v>
      </c>
      <c r="K37" s="50"/>
      <c r="L37" s="50"/>
      <c r="M37" s="50"/>
      <c r="N37" s="50"/>
      <c r="O37" s="50">
        <f t="shared" ca="1" si="3"/>
        <v>1.7514329022673612E-2</v>
      </c>
      <c r="P37" s="50">
        <f t="shared" ca="1" si="4"/>
        <v>-0.23342807042512531</v>
      </c>
      <c r="Q37" s="52">
        <f t="shared" si="2"/>
        <v>6559.2769999999982</v>
      </c>
      <c r="R37" s="50">
        <f>G37</f>
        <v>7.0305999943229835E-3</v>
      </c>
      <c r="S37" s="50"/>
      <c r="T37" s="50"/>
      <c r="U37" s="50"/>
      <c r="V37" s="50"/>
      <c r="W37" s="50"/>
    </row>
    <row r="38" spans="1:23" s="27" customFormat="1" ht="12.95" customHeight="1" x14ac:dyDescent="0.2">
      <c r="A38" s="7" t="s">
        <v>54</v>
      </c>
      <c r="B38" s="5" t="s">
        <v>53</v>
      </c>
      <c r="C38" s="4">
        <v>22380.615000000002</v>
      </c>
      <c r="D38" s="2" t="s">
        <v>55</v>
      </c>
      <c r="E38" s="50">
        <f t="shared" si="0"/>
        <v>-5195.0006636604439</v>
      </c>
      <c r="F38" s="50">
        <f t="shared" si="1"/>
        <v>-5195</v>
      </c>
      <c r="G38" s="50">
        <f t="shared" si="7"/>
        <v>-2.2770000032323878E-3</v>
      </c>
      <c r="H38" s="50"/>
      <c r="I38" s="50"/>
      <c r="J38" s="50">
        <f t="shared" si="8"/>
        <v>-2.2770000032323878E-3</v>
      </c>
      <c r="K38" s="50"/>
      <c r="L38" s="50"/>
      <c r="M38" s="50"/>
      <c r="N38" s="50"/>
      <c r="O38" s="50">
        <f t="shared" ca="1" si="3"/>
        <v>1.6510729629854507E-2</v>
      </c>
      <c r="P38" s="50">
        <f t="shared" ca="1" si="4"/>
        <v>-0.2328164752248626</v>
      </c>
      <c r="Q38" s="52">
        <f t="shared" si="2"/>
        <v>7362.1150000000016</v>
      </c>
      <c r="R38" s="50">
        <f>G38</f>
        <v>-2.2770000032323878E-3</v>
      </c>
      <c r="S38" s="50"/>
      <c r="T38" s="50"/>
      <c r="U38" s="50"/>
      <c r="V38" s="50"/>
      <c r="W38" s="50"/>
    </row>
    <row r="39" spans="1:23" s="27" customFormat="1" ht="12.95" customHeight="1" x14ac:dyDescent="0.2">
      <c r="A39" s="7" t="s">
        <v>54</v>
      </c>
      <c r="B39" s="5" t="s">
        <v>49</v>
      </c>
      <c r="C39" s="4">
        <v>22920.719000000001</v>
      </c>
      <c r="D39" s="2" t="s">
        <v>55</v>
      </c>
      <c r="E39" s="50">
        <f t="shared" si="0"/>
        <v>-5037.5805231136592</v>
      </c>
      <c r="F39" s="50">
        <f t="shared" si="1"/>
        <v>-5037.5</v>
      </c>
      <c r="G39" s="50">
        <f t="shared" si="7"/>
        <v>-0.27627250000296044</v>
      </c>
      <c r="H39" s="50"/>
      <c r="I39" s="50"/>
      <c r="J39" s="50">
        <f t="shared" si="8"/>
        <v>-0.27627250000296044</v>
      </c>
      <c r="K39" s="50"/>
      <c r="L39" s="50"/>
      <c r="M39" s="50"/>
      <c r="N39" s="50"/>
      <c r="O39" s="50">
        <f t="shared" ca="1" si="3"/>
        <v>1.5835230038533956E-2</v>
      </c>
      <c r="P39" s="50">
        <f t="shared" ca="1" si="4"/>
        <v>-0.23240482460930117</v>
      </c>
      <c r="Q39" s="52">
        <f t="shared" si="2"/>
        <v>7902.219000000001</v>
      </c>
      <c r="R39" s="50"/>
      <c r="S39" s="50">
        <f>G39</f>
        <v>-0.27627250000296044</v>
      </c>
      <c r="T39" s="50"/>
      <c r="U39" s="50"/>
      <c r="V39" s="50"/>
      <c r="W39" s="50"/>
    </row>
    <row r="40" spans="1:23" s="27" customFormat="1" ht="12.95" customHeight="1" x14ac:dyDescent="0.2">
      <c r="A40" s="53" t="s">
        <v>110</v>
      </c>
      <c r="B40" s="54" t="s">
        <v>49</v>
      </c>
      <c r="C40" s="53">
        <v>22920.778999999999</v>
      </c>
      <c r="D40" s="53" t="s">
        <v>104</v>
      </c>
      <c r="E40" s="7">
        <f t="shared" si="0"/>
        <v>-5037.563035354945</v>
      </c>
      <c r="F40" s="50">
        <f t="shared" si="1"/>
        <v>-5037.5</v>
      </c>
      <c r="G40" s="50">
        <f t="shared" si="7"/>
        <v>-0.21627250000528875</v>
      </c>
      <c r="H40" s="50"/>
      <c r="I40" s="50">
        <f>G40</f>
        <v>-0.21627250000528875</v>
      </c>
      <c r="J40" s="50"/>
      <c r="K40" s="50"/>
      <c r="L40" s="50"/>
      <c r="M40" s="50"/>
      <c r="N40" s="50"/>
      <c r="O40" s="50">
        <f t="shared" ca="1" si="3"/>
        <v>1.5835230038533956E-2</v>
      </c>
      <c r="P40" s="50">
        <f t="shared" ca="1" si="4"/>
        <v>-0.23240482460930117</v>
      </c>
      <c r="Q40" s="52">
        <f t="shared" si="2"/>
        <v>7902.2789999999986</v>
      </c>
      <c r="S40" s="50">
        <f>G40</f>
        <v>-0.21627250000528875</v>
      </c>
      <c r="T40" s="50"/>
      <c r="U40" s="50"/>
      <c r="V40" s="50"/>
      <c r="W40" s="50"/>
    </row>
    <row r="41" spans="1:23" s="27" customFormat="1" ht="12.95" customHeight="1" x14ac:dyDescent="0.2">
      <c r="A41" s="7" t="s">
        <v>54</v>
      </c>
      <c r="B41" s="5" t="s">
        <v>53</v>
      </c>
      <c r="C41" s="4">
        <v>23042.745999999999</v>
      </c>
      <c r="D41" s="2" t="s">
        <v>55</v>
      </c>
      <c r="E41" s="50">
        <f t="shared" si="0"/>
        <v>-5002.0142109024882</v>
      </c>
      <c r="F41" s="50">
        <f t="shared" si="1"/>
        <v>-5002</v>
      </c>
      <c r="G41" s="50">
        <f t="shared" si="7"/>
        <v>-4.8757200005638879E-2</v>
      </c>
      <c r="H41" s="50"/>
      <c r="I41" s="50"/>
      <c r="J41" s="50">
        <f>G41</f>
        <v>-4.8757200005638879E-2</v>
      </c>
      <c r="K41" s="50"/>
      <c r="L41" s="50"/>
      <c r="M41" s="50"/>
      <c r="N41" s="50"/>
      <c r="O41" s="50">
        <f t="shared" ca="1" si="3"/>
        <v>1.5682974575093451E-2</v>
      </c>
      <c r="P41" s="50">
        <f t="shared" ca="1" si="4"/>
        <v>-0.23231203986738097</v>
      </c>
      <c r="Q41" s="52">
        <f t="shared" si="2"/>
        <v>8024.2459999999992</v>
      </c>
      <c r="R41" s="50">
        <f>G41</f>
        <v>-4.8757200005638879E-2</v>
      </c>
      <c r="S41" s="50"/>
      <c r="T41" s="50"/>
      <c r="U41" s="50"/>
      <c r="V41" s="50"/>
      <c r="W41" s="50"/>
    </row>
    <row r="42" spans="1:23" s="27" customFormat="1" ht="12.95" customHeight="1" x14ac:dyDescent="0.2">
      <c r="A42" s="53" t="s">
        <v>110</v>
      </c>
      <c r="B42" s="54" t="s">
        <v>53</v>
      </c>
      <c r="C42" s="53">
        <v>24648.569</v>
      </c>
      <c r="D42" s="53" t="s">
        <v>104</v>
      </c>
      <c r="E42" s="7">
        <f t="shared" si="0"/>
        <v>-4533.9767915290713</v>
      </c>
      <c r="F42" s="50">
        <f t="shared" si="1"/>
        <v>-4534</v>
      </c>
      <c r="G42" s="50">
        <f t="shared" si="7"/>
        <v>7.9627599992818432E-2</v>
      </c>
      <c r="H42" s="50"/>
      <c r="I42" s="50">
        <f>G42</f>
        <v>7.9627599992818432E-2</v>
      </c>
      <c r="J42" s="50"/>
      <c r="K42" s="50"/>
      <c r="L42" s="50"/>
      <c r="M42" s="50"/>
      <c r="N42" s="50"/>
      <c r="O42" s="50">
        <f t="shared" ca="1" si="3"/>
        <v>1.3675775789455238E-2</v>
      </c>
      <c r="P42" s="50">
        <f t="shared" ca="1" si="4"/>
        <v>-0.23108884946685557</v>
      </c>
      <c r="Q42" s="52">
        <f t="shared" si="2"/>
        <v>9630.0689999999995</v>
      </c>
      <c r="R42" s="50">
        <f>G42</f>
        <v>7.9627599992818432E-2</v>
      </c>
      <c r="S42" s="50"/>
      <c r="T42" s="50"/>
      <c r="U42" s="50"/>
      <c r="V42" s="50"/>
      <c r="W42" s="50"/>
    </row>
    <row r="43" spans="1:23" s="27" customFormat="1" ht="12.95" customHeight="1" x14ac:dyDescent="0.2">
      <c r="A43" s="7" t="s">
        <v>54</v>
      </c>
      <c r="B43" s="5" t="s">
        <v>53</v>
      </c>
      <c r="C43" s="4">
        <v>24648.596000000001</v>
      </c>
      <c r="D43" s="2" t="s">
        <v>55</v>
      </c>
      <c r="E43" s="50">
        <f t="shared" si="0"/>
        <v>-4533.9689220376486</v>
      </c>
      <c r="F43" s="50">
        <f t="shared" si="1"/>
        <v>-4534</v>
      </c>
      <c r="G43" s="50">
        <f t="shared" si="7"/>
        <v>0.10662759999468108</v>
      </c>
      <c r="H43" s="50"/>
      <c r="I43" s="50"/>
      <c r="J43" s="50">
        <f t="shared" ref="J43:J49" si="9">G43</f>
        <v>0.10662759999468108</v>
      </c>
      <c r="K43" s="50"/>
      <c r="L43" s="50"/>
      <c r="M43" s="50"/>
      <c r="N43" s="50"/>
      <c r="O43" s="50">
        <f t="shared" ca="1" si="3"/>
        <v>1.3675775789455238E-2</v>
      </c>
      <c r="P43" s="50">
        <f t="shared" ca="1" si="4"/>
        <v>-0.23108884946685557</v>
      </c>
      <c r="Q43" s="52">
        <f t="shared" si="2"/>
        <v>9630.0960000000014</v>
      </c>
      <c r="R43" s="50">
        <f>G43</f>
        <v>0.10662759999468108</v>
      </c>
      <c r="S43" s="50"/>
      <c r="T43" s="50"/>
      <c r="U43" s="50"/>
      <c r="V43" s="50"/>
      <c r="W43" s="50"/>
    </row>
    <row r="44" spans="1:23" s="27" customFormat="1" ht="12.95" customHeight="1" x14ac:dyDescent="0.2">
      <c r="A44" s="7" t="s">
        <v>54</v>
      </c>
      <c r="B44" s="5" t="s">
        <v>53</v>
      </c>
      <c r="C44" s="4">
        <v>24991.572</v>
      </c>
      <c r="D44" s="2" t="s">
        <v>55</v>
      </c>
      <c r="E44" s="50">
        <f t="shared" si="0"/>
        <v>-4434.0042298224944</v>
      </c>
      <c r="F44" s="50">
        <f t="shared" si="1"/>
        <v>-4434</v>
      </c>
      <c r="G44" s="50">
        <f t="shared" si="7"/>
        <v>-1.4512400004605297E-2</v>
      </c>
      <c r="H44" s="50"/>
      <c r="I44" s="50"/>
      <c r="J44" s="50">
        <f t="shared" si="9"/>
        <v>-1.4512400004605297E-2</v>
      </c>
      <c r="K44" s="50"/>
      <c r="L44" s="50"/>
      <c r="M44" s="50"/>
      <c r="N44" s="50"/>
      <c r="O44" s="50">
        <f t="shared" ca="1" si="3"/>
        <v>1.3246887160045365E-2</v>
      </c>
      <c r="P44" s="50">
        <f t="shared" ca="1" si="4"/>
        <v>-0.23082748399665781</v>
      </c>
      <c r="Q44" s="52">
        <f t="shared" si="2"/>
        <v>9973.0720000000001</v>
      </c>
      <c r="R44" s="50">
        <f>G44</f>
        <v>-1.4512400004605297E-2</v>
      </c>
      <c r="S44" s="50"/>
      <c r="T44" s="50"/>
      <c r="U44" s="50"/>
      <c r="V44" s="50"/>
      <c r="W44" s="50"/>
    </row>
    <row r="45" spans="1:23" s="27" customFormat="1" ht="12.95" customHeight="1" x14ac:dyDescent="0.2">
      <c r="A45" s="7" t="s">
        <v>54</v>
      </c>
      <c r="B45" s="5" t="s">
        <v>53</v>
      </c>
      <c r="C45" s="4">
        <v>26000.306</v>
      </c>
      <c r="D45" s="2" t="s">
        <v>55</v>
      </c>
      <c r="E45" s="50">
        <f t="shared" si="0"/>
        <v>-4139.9959498350827</v>
      </c>
      <c r="F45" s="50">
        <f t="shared" si="1"/>
        <v>-4140</v>
      </c>
      <c r="G45" s="50">
        <f t="shared" si="7"/>
        <v>1.3895999996748287E-2</v>
      </c>
      <c r="H45" s="50"/>
      <c r="I45" s="50"/>
      <c r="J45" s="50">
        <f t="shared" si="9"/>
        <v>1.3895999996748287E-2</v>
      </c>
      <c r="K45" s="50"/>
      <c r="L45" s="50"/>
      <c r="M45" s="50"/>
      <c r="N45" s="50"/>
      <c r="O45" s="50">
        <f t="shared" ca="1" si="3"/>
        <v>1.1985954589580336E-2</v>
      </c>
      <c r="P45" s="50">
        <f t="shared" ca="1" si="4"/>
        <v>-0.23005906951427649</v>
      </c>
      <c r="Q45" s="52">
        <f t="shared" si="2"/>
        <v>10981.806</v>
      </c>
      <c r="R45" s="50">
        <f>G45</f>
        <v>1.3895999996748287E-2</v>
      </c>
      <c r="S45" s="50"/>
      <c r="T45" s="50"/>
      <c r="U45" s="50"/>
      <c r="V45" s="50"/>
      <c r="W45" s="50"/>
    </row>
    <row r="46" spans="1:23" s="27" customFormat="1" ht="12.95" customHeight="1" x14ac:dyDescent="0.2">
      <c r="A46" s="7" t="s">
        <v>54</v>
      </c>
      <c r="B46" s="5" t="s">
        <v>49</v>
      </c>
      <c r="C46" s="4">
        <v>26238.45</v>
      </c>
      <c r="D46" s="2" t="s">
        <v>55</v>
      </c>
      <c r="E46" s="50">
        <f t="shared" si="0"/>
        <v>-4070.585869646131</v>
      </c>
      <c r="F46" s="50">
        <f t="shared" si="1"/>
        <v>-4070.5</v>
      </c>
      <c r="G46" s="50">
        <f t="shared" si="7"/>
        <v>-0.2946163000051456</v>
      </c>
      <c r="H46" s="50"/>
      <c r="I46" s="50"/>
      <c r="J46" s="50">
        <f t="shared" si="9"/>
        <v>-0.2946163000051456</v>
      </c>
      <c r="K46" s="50"/>
      <c r="L46" s="50"/>
      <c r="M46" s="50"/>
      <c r="N46" s="50"/>
      <c r="O46" s="50">
        <f t="shared" ca="1" si="3"/>
        <v>1.1687876992140474E-2</v>
      </c>
      <c r="P46" s="50">
        <f t="shared" ca="1" si="4"/>
        <v>-0.22987742051248905</v>
      </c>
      <c r="Q46" s="52">
        <f t="shared" si="2"/>
        <v>11219.95</v>
      </c>
      <c r="R46" s="50"/>
      <c r="S46" s="50">
        <f>G46</f>
        <v>-0.2946163000051456</v>
      </c>
      <c r="T46" s="50"/>
      <c r="U46" s="50"/>
      <c r="V46" s="50"/>
      <c r="W46" s="50"/>
    </row>
    <row r="47" spans="1:23" s="27" customFormat="1" ht="12.95" customHeight="1" x14ac:dyDescent="0.2">
      <c r="A47" s="7" t="s">
        <v>54</v>
      </c>
      <c r="B47" s="5" t="s">
        <v>49</v>
      </c>
      <c r="C47" s="4">
        <v>26303.77</v>
      </c>
      <c r="D47" s="2" t="s">
        <v>55</v>
      </c>
      <c r="E47" s="50">
        <f t="shared" si="0"/>
        <v>-4051.5475296588024</v>
      </c>
      <c r="F47" s="50">
        <f t="shared" si="1"/>
        <v>-4051.5</v>
      </c>
      <c r="G47" s="50">
        <f t="shared" si="7"/>
        <v>-0.16307290000622743</v>
      </c>
      <c r="H47" s="50"/>
      <c r="I47" s="50"/>
      <c r="J47" s="50">
        <f t="shared" si="9"/>
        <v>-0.16307290000622743</v>
      </c>
      <c r="K47" s="50"/>
      <c r="L47" s="50"/>
      <c r="M47" s="50"/>
      <c r="N47" s="50"/>
      <c r="O47" s="50">
        <f t="shared" ca="1" si="3"/>
        <v>1.1606388152552598E-2</v>
      </c>
      <c r="P47" s="50">
        <f t="shared" ca="1" si="4"/>
        <v>-0.22982776107315148</v>
      </c>
      <c r="Q47" s="52">
        <f t="shared" si="2"/>
        <v>11285.27</v>
      </c>
      <c r="R47" s="50"/>
      <c r="S47" s="50">
        <f>G47</f>
        <v>-0.16307290000622743</v>
      </c>
      <c r="T47" s="50"/>
      <c r="U47" s="50"/>
      <c r="V47" s="50"/>
      <c r="W47" s="50"/>
    </row>
    <row r="48" spans="1:23" s="27" customFormat="1" ht="12.95" customHeight="1" x14ac:dyDescent="0.2">
      <c r="A48" s="7" t="s">
        <v>54</v>
      </c>
      <c r="B48" s="5" t="s">
        <v>53</v>
      </c>
      <c r="C48" s="4">
        <v>26422.379000000001</v>
      </c>
      <c r="D48" s="2" t="s">
        <v>55</v>
      </c>
      <c r="E48" s="50">
        <f t="shared" si="0"/>
        <v>-4016.9774367690748</v>
      </c>
      <c r="F48" s="50">
        <f t="shared" si="1"/>
        <v>-4017</v>
      </c>
      <c r="G48" s="50">
        <f t="shared" si="7"/>
        <v>7.741379999788478E-2</v>
      </c>
      <c r="H48" s="50"/>
      <c r="I48" s="50"/>
      <c r="J48" s="50">
        <f t="shared" si="9"/>
        <v>7.741379999788478E-2</v>
      </c>
      <c r="K48" s="50"/>
      <c r="L48" s="50"/>
      <c r="M48" s="50"/>
      <c r="N48" s="50"/>
      <c r="O48" s="50">
        <f t="shared" ca="1" si="3"/>
        <v>1.1458421575406191E-2</v>
      </c>
      <c r="P48" s="50">
        <f t="shared" ca="1" si="4"/>
        <v>-0.22973758998593327</v>
      </c>
      <c r="Q48" s="52">
        <f t="shared" si="2"/>
        <v>11403.879000000001</v>
      </c>
      <c r="R48" s="50">
        <f>G48</f>
        <v>7.741379999788478E-2</v>
      </c>
      <c r="S48" s="50"/>
      <c r="T48" s="50"/>
      <c r="U48" s="50"/>
      <c r="V48" s="50"/>
      <c r="W48" s="50"/>
    </row>
    <row r="49" spans="1:23" s="27" customFormat="1" ht="12.95" customHeight="1" x14ac:dyDescent="0.2">
      <c r="A49" s="7" t="s">
        <v>54</v>
      </c>
      <c r="B49" s="5" t="s">
        <v>53</v>
      </c>
      <c r="C49" s="4">
        <v>26751.616999999998</v>
      </c>
      <c r="D49" s="2" t="s">
        <v>55</v>
      </c>
      <c r="E49" s="50">
        <f t="shared" si="0"/>
        <v>-3921.0168583742802</v>
      </c>
      <c r="F49" s="50">
        <f t="shared" si="1"/>
        <v>-3921</v>
      </c>
      <c r="G49" s="50">
        <f t="shared" si="7"/>
        <v>-5.7840600005874876E-2</v>
      </c>
      <c r="H49" s="50"/>
      <c r="I49" s="50"/>
      <c r="J49" s="50">
        <f t="shared" si="9"/>
        <v>-5.7840600005874876E-2</v>
      </c>
      <c r="K49" s="50"/>
      <c r="L49" s="50"/>
      <c r="M49" s="50"/>
      <c r="N49" s="50"/>
      <c r="O49" s="50">
        <f t="shared" ca="1" si="3"/>
        <v>1.1046688491172713E-2</v>
      </c>
      <c r="P49" s="50">
        <f t="shared" ca="1" si="4"/>
        <v>-0.22948667913454343</v>
      </c>
      <c r="Q49" s="52">
        <f t="shared" si="2"/>
        <v>11733.116999999998</v>
      </c>
      <c r="R49" s="50">
        <f>G49</f>
        <v>-5.7840600005874876E-2</v>
      </c>
      <c r="S49" s="50"/>
      <c r="T49" s="50"/>
      <c r="U49" s="50"/>
      <c r="V49" s="50"/>
      <c r="W49" s="50"/>
    </row>
    <row r="50" spans="1:23" s="27" customFormat="1" ht="12.95" customHeight="1" x14ac:dyDescent="0.2">
      <c r="A50" s="7" t="s">
        <v>54</v>
      </c>
      <c r="B50" s="5" t="s">
        <v>49</v>
      </c>
      <c r="C50" s="4">
        <v>26753.582999999999</v>
      </c>
      <c r="D50" s="2" t="s">
        <v>55</v>
      </c>
      <c r="E50" s="50">
        <f t="shared" si="0"/>
        <v>-3920.4438428137305</v>
      </c>
      <c r="F50" s="50">
        <f t="shared" si="1"/>
        <v>-3920.5</v>
      </c>
      <c r="G50" s="50"/>
      <c r="H50" s="50"/>
      <c r="I50" s="50"/>
      <c r="J50" s="50"/>
      <c r="K50" s="50"/>
      <c r="L50" s="50"/>
      <c r="M50" s="50"/>
      <c r="N50" s="50"/>
      <c r="O50" s="50">
        <f t="shared" ca="1" si="3"/>
        <v>1.1044544048025663E-2</v>
      </c>
      <c r="P50" s="50">
        <f t="shared" ca="1" si="4"/>
        <v>-0.22948537230719243</v>
      </c>
      <c r="Q50" s="52">
        <f t="shared" si="2"/>
        <v>11735.082999999999</v>
      </c>
      <c r="R50" s="50"/>
      <c r="S50" s="41"/>
      <c r="T50" s="50"/>
      <c r="U50" s="50"/>
      <c r="V50" s="41">
        <v>0.19267369999579387</v>
      </c>
      <c r="W50" s="50"/>
    </row>
    <row r="51" spans="1:23" s="27" customFormat="1" ht="12.95" customHeight="1" x14ac:dyDescent="0.2">
      <c r="A51" s="53" t="s">
        <v>166</v>
      </c>
      <c r="B51" s="54" t="s">
        <v>53</v>
      </c>
      <c r="C51" s="53">
        <v>26988.406999999999</v>
      </c>
      <c r="D51" s="53" t="s">
        <v>104</v>
      </c>
      <c r="E51" s="7">
        <f t="shared" si="0"/>
        <v>-3852.0014186069884</v>
      </c>
      <c r="F51" s="50">
        <f t="shared" si="1"/>
        <v>-3852</v>
      </c>
      <c r="G51" s="50">
        <f t="shared" ref="G51:G91" si="10">+C51-(C$7+F51*C$8)</f>
        <v>-4.8672000048100017E-3</v>
      </c>
      <c r="H51" s="50"/>
      <c r="I51" s="50">
        <f>G51</f>
        <v>-4.8672000048100017E-3</v>
      </c>
      <c r="J51" s="50"/>
      <c r="K51" s="50"/>
      <c r="L51" s="50"/>
      <c r="M51" s="50"/>
      <c r="N51" s="50"/>
      <c r="O51" s="50">
        <f t="shared" ca="1" si="3"/>
        <v>1.07507553368799E-2</v>
      </c>
      <c r="P51" s="50">
        <f t="shared" ca="1" si="4"/>
        <v>-0.22930633696010699</v>
      </c>
      <c r="Q51" s="52">
        <f t="shared" si="2"/>
        <v>11969.906999999999</v>
      </c>
      <c r="R51" s="50">
        <f t="shared" ref="R51:R66" si="11">G51</f>
        <v>-4.8672000048100017E-3</v>
      </c>
      <c r="S51" s="50"/>
      <c r="T51" s="50"/>
      <c r="U51" s="50"/>
      <c r="V51" s="50"/>
      <c r="W51" s="50"/>
    </row>
    <row r="52" spans="1:23" s="27" customFormat="1" ht="12.95" customHeight="1" x14ac:dyDescent="0.2">
      <c r="A52" s="53" t="s">
        <v>166</v>
      </c>
      <c r="B52" s="54" t="s">
        <v>53</v>
      </c>
      <c r="C52" s="53">
        <v>26988.44</v>
      </c>
      <c r="D52" s="53" t="s">
        <v>104</v>
      </c>
      <c r="E52" s="7">
        <f t="shared" si="0"/>
        <v>-3851.9918003396956</v>
      </c>
      <c r="F52" s="50">
        <f t="shared" si="1"/>
        <v>-3852</v>
      </c>
      <c r="G52" s="50">
        <f t="shared" si="10"/>
        <v>2.8132799994637026E-2</v>
      </c>
      <c r="H52" s="50"/>
      <c r="I52" s="50">
        <f>G52</f>
        <v>2.8132799994637026E-2</v>
      </c>
      <c r="J52" s="50"/>
      <c r="K52" s="50"/>
      <c r="L52" s="50"/>
      <c r="M52" s="50"/>
      <c r="N52" s="50"/>
      <c r="O52" s="50">
        <f t="shared" ca="1" si="3"/>
        <v>1.07507553368799E-2</v>
      </c>
      <c r="P52" s="50">
        <f t="shared" ca="1" si="4"/>
        <v>-0.22930633696010699</v>
      </c>
      <c r="Q52" s="52">
        <f t="shared" si="2"/>
        <v>11969.939999999999</v>
      </c>
      <c r="R52" s="50">
        <f t="shared" si="11"/>
        <v>2.8132799994637026E-2</v>
      </c>
      <c r="S52" s="50"/>
      <c r="T52" s="50"/>
      <c r="U52" s="50"/>
      <c r="V52" s="50"/>
      <c r="W52" s="50"/>
    </row>
    <row r="53" spans="1:23" s="27" customFormat="1" ht="12.95" customHeight="1" x14ac:dyDescent="0.2">
      <c r="A53" s="7" t="s">
        <v>54</v>
      </c>
      <c r="B53" s="5" t="s">
        <v>53</v>
      </c>
      <c r="C53" s="4">
        <v>26988.454000000002</v>
      </c>
      <c r="D53" s="2" t="s">
        <v>55</v>
      </c>
      <c r="E53" s="50">
        <f t="shared" ref="E53:E84" si="12">+(C53-C$7)/C$8</f>
        <v>-3851.9877198626614</v>
      </c>
      <c r="F53" s="50">
        <f t="shared" ref="F53:F84" si="13">ROUND(2*E53,0)/2</f>
        <v>-3852</v>
      </c>
      <c r="G53" s="50">
        <f t="shared" si="10"/>
        <v>4.2132799997489201E-2</v>
      </c>
      <c r="H53" s="50"/>
      <c r="I53" s="50"/>
      <c r="J53" s="50">
        <f>G53</f>
        <v>4.2132799997489201E-2</v>
      </c>
      <c r="K53" s="50"/>
      <c r="L53" s="50"/>
      <c r="M53" s="50"/>
      <c r="N53" s="50"/>
      <c r="O53" s="50">
        <f t="shared" ca="1" si="3"/>
        <v>1.07507553368799E-2</v>
      </c>
      <c r="P53" s="50">
        <f t="shared" ca="1" si="4"/>
        <v>-0.22930633696010699</v>
      </c>
      <c r="Q53" s="52">
        <f t="shared" ref="Q53:Q84" si="14">+C53-15018.5</f>
        <v>11969.954000000002</v>
      </c>
      <c r="R53" s="50">
        <f t="shared" si="11"/>
        <v>4.2132799997489201E-2</v>
      </c>
      <c r="S53" s="50"/>
      <c r="T53" s="50"/>
      <c r="U53" s="50"/>
      <c r="V53" s="50"/>
      <c r="W53" s="50"/>
    </row>
    <row r="54" spans="1:23" s="27" customFormat="1" ht="12.95" customHeight="1" x14ac:dyDescent="0.2">
      <c r="A54" s="53" t="s">
        <v>166</v>
      </c>
      <c r="B54" s="54" t="s">
        <v>53</v>
      </c>
      <c r="C54" s="53">
        <v>26988.473999999998</v>
      </c>
      <c r="D54" s="53" t="s">
        <v>104</v>
      </c>
      <c r="E54" s="7">
        <f t="shared" si="12"/>
        <v>-3851.9818906097571</v>
      </c>
      <c r="F54" s="50">
        <f t="shared" si="13"/>
        <v>-3852</v>
      </c>
      <c r="G54" s="50">
        <f t="shared" si="10"/>
        <v>6.213279999428778E-2</v>
      </c>
      <c r="H54" s="50"/>
      <c r="I54" s="50">
        <f>G54</f>
        <v>6.213279999428778E-2</v>
      </c>
      <c r="J54" s="50"/>
      <c r="K54" s="50"/>
      <c r="L54" s="50"/>
      <c r="M54" s="50"/>
      <c r="N54" s="50"/>
      <c r="O54" s="50">
        <f t="shared" ref="O54:O85" ca="1" si="15">+C$11+C$12*F54</f>
        <v>1.07507553368799E-2</v>
      </c>
      <c r="P54" s="50">
        <f t="shared" ref="P54:P85" ca="1" si="16">+D$11+D$12*$F54</f>
        <v>-0.22930633696010699</v>
      </c>
      <c r="Q54" s="52">
        <f t="shared" si="14"/>
        <v>11969.973999999998</v>
      </c>
      <c r="R54" s="50">
        <f t="shared" si="11"/>
        <v>6.213279999428778E-2</v>
      </c>
      <c r="S54" s="50"/>
      <c r="T54" s="50"/>
      <c r="U54" s="50"/>
      <c r="V54" s="50"/>
      <c r="W54" s="50"/>
    </row>
    <row r="55" spans="1:23" s="27" customFormat="1" ht="12.95" customHeight="1" x14ac:dyDescent="0.2">
      <c r="A55" s="53" t="s">
        <v>166</v>
      </c>
      <c r="B55" s="54" t="s">
        <v>53</v>
      </c>
      <c r="C55" s="53">
        <v>26988.495999999999</v>
      </c>
      <c r="D55" s="53" t="s">
        <v>104</v>
      </c>
      <c r="E55" s="7">
        <f t="shared" si="12"/>
        <v>-3851.9754784315614</v>
      </c>
      <c r="F55" s="50">
        <f t="shared" si="13"/>
        <v>-3852</v>
      </c>
      <c r="G55" s="50">
        <f t="shared" si="10"/>
        <v>8.4132799995131791E-2</v>
      </c>
      <c r="H55" s="50"/>
      <c r="I55" s="50">
        <f>G55</f>
        <v>8.4132799995131791E-2</v>
      </c>
      <c r="J55" s="50"/>
      <c r="K55" s="50"/>
      <c r="L55" s="50"/>
      <c r="M55" s="50"/>
      <c r="N55" s="50"/>
      <c r="O55" s="50">
        <f t="shared" ca="1" si="15"/>
        <v>1.07507553368799E-2</v>
      </c>
      <c r="P55" s="50">
        <f t="shared" ca="1" si="16"/>
        <v>-0.22930633696010699</v>
      </c>
      <c r="Q55" s="52">
        <f t="shared" si="14"/>
        <v>11969.995999999999</v>
      </c>
      <c r="R55" s="50">
        <f t="shared" si="11"/>
        <v>8.4132799995131791E-2</v>
      </c>
      <c r="S55" s="50"/>
      <c r="T55" s="50"/>
      <c r="U55" s="50"/>
      <c r="V55" s="50"/>
      <c r="W55" s="50"/>
    </row>
    <row r="56" spans="1:23" s="27" customFormat="1" ht="12.95" customHeight="1" x14ac:dyDescent="0.2">
      <c r="A56" s="7" t="s">
        <v>54</v>
      </c>
      <c r="B56" s="5" t="s">
        <v>53</v>
      </c>
      <c r="C56" s="4">
        <v>27187.554</v>
      </c>
      <c r="D56" s="2" t="s">
        <v>55</v>
      </c>
      <c r="E56" s="50">
        <f t="shared" si="12"/>
        <v>-3793.957507194611</v>
      </c>
      <c r="F56" s="50">
        <f t="shared" si="13"/>
        <v>-3794</v>
      </c>
      <c r="G56" s="50">
        <f t="shared" si="10"/>
        <v>0.14579159999630065</v>
      </c>
      <c r="H56" s="50"/>
      <c r="I56" s="50"/>
      <c r="J56" s="50">
        <f>G56</f>
        <v>0.14579159999630065</v>
      </c>
      <c r="K56" s="50"/>
      <c r="L56" s="50"/>
      <c r="M56" s="50"/>
      <c r="N56" s="50"/>
      <c r="O56" s="50">
        <f t="shared" ca="1" si="15"/>
        <v>1.0501999931822173E-2</v>
      </c>
      <c r="P56" s="50">
        <f t="shared" ca="1" si="16"/>
        <v>-0.2291547449873923</v>
      </c>
      <c r="Q56" s="52">
        <f t="shared" si="14"/>
        <v>12169.054</v>
      </c>
      <c r="R56" s="50">
        <f t="shared" si="11"/>
        <v>0.14579159999630065</v>
      </c>
      <c r="S56" s="50"/>
      <c r="T56" s="50"/>
      <c r="U56" s="50"/>
      <c r="V56" s="50"/>
      <c r="W56" s="50"/>
    </row>
    <row r="57" spans="1:23" s="27" customFormat="1" ht="12.95" customHeight="1" x14ac:dyDescent="0.2">
      <c r="A57" s="53" t="s">
        <v>166</v>
      </c>
      <c r="B57" s="54" t="s">
        <v>53</v>
      </c>
      <c r="C57" s="53">
        <v>28127.437000000002</v>
      </c>
      <c r="D57" s="53" t="s">
        <v>104</v>
      </c>
      <c r="E57" s="7">
        <f t="shared" si="12"/>
        <v>-3520.0167217948838</v>
      </c>
      <c r="F57" s="50">
        <f t="shared" si="13"/>
        <v>-3520</v>
      </c>
      <c r="G57" s="50">
        <f t="shared" si="10"/>
        <v>-5.7372000002942514E-2</v>
      </c>
      <c r="H57" s="50"/>
      <c r="I57" s="50">
        <f>G57</f>
        <v>-5.7372000002942514E-2</v>
      </c>
      <c r="J57" s="50"/>
      <c r="K57" s="50"/>
      <c r="L57" s="50"/>
      <c r="M57" s="50"/>
      <c r="N57" s="50"/>
      <c r="O57" s="50">
        <f t="shared" ca="1" si="15"/>
        <v>9.3268450872391172E-3</v>
      </c>
      <c r="P57" s="50">
        <f t="shared" ca="1" si="16"/>
        <v>-0.22843860359905052</v>
      </c>
      <c r="Q57" s="52">
        <f t="shared" si="14"/>
        <v>13108.937000000002</v>
      </c>
      <c r="R57" s="50">
        <f t="shared" si="11"/>
        <v>-5.7372000002942514E-2</v>
      </c>
      <c r="S57" s="50"/>
      <c r="T57" s="50"/>
      <c r="U57" s="50"/>
      <c r="V57" s="50"/>
      <c r="W57" s="50"/>
    </row>
    <row r="58" spans="1:23" s="27" customFormat="1" ht="12.95" customHeight="1" x14ac:dyDescent="0.2">
      <c r="A58" s="53" t="s">
        <v>166</v>
      </c>
      <c r="B58" s="54" t="s">
        <v>53</v>
      </c>
      <c r="C58" s="53">
        <v>28127.46</v>
      </c>
      <c r="D58" s="53" t="s">
        <v>104</v>
      </c>
      <c r="E58" s="7">
        <f t="shared" si="12"/>
        <v>-3520.0100181540438</v>
      </c>
      <c r="F58" s="50">
        <f t="shared" si="13"/>
        <v>-3520</v>
      </c>
      <c r="G58" s="50">
        <f t="shared" si="10"/>
        <v>-3.4372000005532755E-2</v>
      </c>
      <c r="H58" s="50"/>
      <c r="I58" s="50">
        <f>G58</f>
        <v>-3.4372000005532755E-2</v>
      </c>
      <c r="J58" s="50"/>
      <c r="K58" s="50"/>
      <c r="L58" s="50"/>
      <c r="M58" s="50"/>
      <c r="N58" s="50"/>
      <c r="O58" s="50">
        <f t="shared" ca="1" si="15"/>
        <v>9.3268450872391172E-3</v>
      </c>
      <c r="P58" s="50">
        <f t="shared" ca="1" si="16"/>
        <v>-0.22843860359905052</v>
      </c>
      <c r="Q58" s="52">
        <f t="shared" si="14"/>
        <v>13108.96</v>
      </c>
      <c r="R58" s="50">
        <f t="shared" si="11"/>
        <v>-3.4372000005532755E-2</v>
      </c>
      <c r="S58" s="50"/>
      <c r="T58" s="50"/>
      <c r="U58" s="50"/>
      <c r="V58" s="50"/>
      <c r="W58" s="50"/>
    </row>
    <row r="59" spans="1:23" s="27" customFormat="1" ht="12.95" customHeight="1" x14ac:dyDescent="0.2">
      <c r="A59" s="7" t="s">
        <v>54</v>
      </c>
      <c r="B59" s="5" t="s">
        <v>53</v>
      </c>
      <c r="C59" s="4">
        <v>28127.473999999998</v>
      </c>
      <c r="D59" s="2" t="s">
        <v>55</v>
      </c>
      <c r="E59" s="50">
        <f t="shared" si="12"/>
        <v>-3520.0059376770105</v>
      </c>
      <c r="F59" s="50">
        <f t="shared" si="13"/>
        <v>-3520</v>
      </c>
      <c r="G59" s="50">
        <f t="shared" si="10"/>
        <v>-2.0372000006318558E-2</v>
      </c>
      <c r="H59" s="50"/>
      <c r="I59" s="50"/>
      <c r="J59" s="50">
        <f>G59</f>
        <v>-2.0372000006318558E-2</v>
      </c>
      <c r="K59" s="50"/>
      <c r="L59" s="50"/>
      <c r="M59" s="50"/>
      <c r="N59" s="50"/>
      <c r="O59" s="50">
        <f t="shared" ca="1" si="15"/>
        <v>9.3268450872391172E-3</v>
      </c>
      <c r="P59" s="50">
        <f t="shared" ca="1" si="16"/>
        <v>-0.22843860359905052</v>
      </c>
      <c r="Q59" s="52">
        <f t="shared" si="14"/>
        <v>13108.973999999998</v>
      </c>
      <c r="R59" s="50">
        <f t="shared" si="11"/>
        <v>-2.0372000006318558E-2</v>
      </c>
      <c r="S59" s="50"/>
      <c r="T59" s="50"/>
      <c r="U59" s="50"/>
      <c r="V59" s="50"/>
      <c r="W59" s="50"/>
    </row>
    <row r="60" spans="1:23" s="27" customFormat="1" ht="12.95" customHeight="1" x14ac:dyDescent="0.2">
      <c r="A60" s="53" t="s">
        <v>166</v>
      </c>
      <c r="B60" s="54" t="s">
        <v>53</v>
      </c>
      <c r="C60" s="53">
        <v>28127.525000000001</v>
      </c>
      <c r="D60" s="53" t="s">
        <v>104</v>
      </c>
      <c r="E60" s="7">
        <f t="shared" si="12"/>
        <v>-3519.991073082102</v>
      </c>
      <c r="F60" s="50">
        <f t="shared" si="13"/>
        <v>-3520</v>
      </c>
      <c r="G60" s="50">
        <f t="shared" si="10"/>
        <v>3.0627999996795552E-2</v>
      </c>
      <c r="H60" s="50"/>
      <c r="I60" s="50">
        <f>G60</f>
        <v>3.0627999996795552E-2</v>
      </c>
      <c r="J60" s="50"/>
      <c r="K60" s="50"/>
      <c r="L60" s="50"/>
      <c r="M60" s="50"/>
      <c r="N60" s="50"/>
      <c r="O60" s="50">
        <f t="shared" ca="1" si="15"/>
        <v>9.3268450872391172E-3</v>
      </c>
      <c r="P60" s="50">
        <f t="shared" ca="1" si="16"/>
        <v>-0.22843860359905052</v>
      </c>
      <c r="Q60" s="52">
        <f t="shared" si="14"/>
        <v>13109.025000000001</v>
      </c>
      <c r="R60" s="50">
        <f t="shared" si="11"/>
        <v>3.0627999996795552E-2</v>
      </c>
      <c r="S60" s="50"/>
      <c r="T60" s="50"/>
      <c r="U60" s="50"/>
      <c r="V60" s="50"/>
      <c r="W60" s="50"/>
    </row>
    <row r="61" spans="1:23" s="27" customFormat="1" ht="12.95" customHeight="1" x14ac:dyDescent="0.2">
      <c r="A61" s="7" t="s">
        <v>54</v>
      </c>
      <c r="B61" s="5" t="s">
        <v>53</v>
      </c>
      <c r="C61" s="4">
        <v>29194.530999999999</v>
      </c>
      <c r="D61" s="2" t="s">
        <v>55</v>
      </c>
      <c r="E61" s="50">
        <f t="shared" si="12"/>
        <v>-3208.9986818310422</v>
      </c>
      <c r="F61" s="50">
        <f t="shared" si="13"/>
        <v>-3209</v>
      </c>
      <c r="G61" s="50">
        <f t="shared" si="10"/>
        <v>4.5225999965623487E-3</v>
      </c>
      <c r="H61" s="50"/>
      <c r="I61" s="50"/>
      <c r="J61" s="50">
        <f t="shared" ref="J61:J71" si="17">G61</f>
        <v>4.5225999965623487E-3</v>
      </c>
      <c r="K61" s="50"/>
      <c r="L61" s="50"/>
      <c r="M61" s="50"/>
      <c r="N61" s="50"/>
      <c r="O61" s="50">
        <f t="shared" ca="1" si="15"/>
        <v>7.99300144977441E-3</v>
      </c>
      <c r="P61" s="50">
        <f t="shared" ca="1" si="16"/>
        <v>-0.22762575698673554</v>
      </c>
      <c r="Q61" s="52">
        <f t="shared" si="14"/>
        <v>14176.030999999999</v>
      </c>
      <c r="R61" s="50">
        <f t="shared" si="11"/>
        <v>4.5225999965623487E-3</v>
      </c>
      <c r="S61" s="50"/>
      <c r="T61" s="50"/>
      <c r="U61" s="50"/>
      <c r="V61" s="50"/>
      <c r="W61" s="50"/>
    </row>
    <row r="62" spans="1:23" s="27" customFormat="1" ht="12.95" customHeight="1" x14ac:dyDescent="0.2">
      <c r="A62" s="7" t="s">
        <v>54</v>
      </c>
      <c r="B62" s="5" t="s">
        <v>53</v>
      </c>
      <c r="C62" s="4">
        <v>29204.819</v>
      </c>
      <c r="D62" s="2" t="s">
        <v>55</v>
      </c>
      <c r="E62" s="50">
        <f t="shared" si="12"/>
        <v>-3206.0001141367729</v>
      </c>
      <c r="F62" s="50">
        <f t="shared" si="13"/>
        <v>-3206</v>
      </c>
      <c r="G62" s="50">
        <f t="shared" si="10"/>
        <v>-3.9160000233096071E-4</v>
      </c>
      <c r="H62" s="50"/>
      <c r="I62" s="50"/>
      <c r="J62" s="50">
        <f t="shared" si="17"/>
        <v>-3.9160000233096071E-4</v>
      </c>
      <c r="K62" s="50"/>
      <c r="L62" s="50"/>
      <c r="M62" s="50"/>
      <c r="N62" s="50"/>
      <c r="O62" s="50">
        <f t="shared" ca="1" si="15"/>
        <v>7.9801347908921138E-3</v>
      </c>
      <c r="P62" s="50">
        <f t="shared" ca="1" si="16"/>
        <v>-0.22761791602262962</v>
      </c>
      <c r="Q62" s="52">
        <f t="shared" si="14"/>
        <v>14186.319</v>
      </c>
      <c r="R62" s="50">
        <f t="shared" si="11"/>
        <v>-3.9160000233096071E-4</v>
      </c>
      <c r="S62" s="50"/>
      <c r="T62" s="50"/>
      <c r="U62" s="50"/>
      <c r="V62" s="50"/>
      <c r="W62" s="50"/>
    </row>
    <row r="63" spans="1:23" s="27" customFormat="1" ht="12.95" customHeight="1" x14ac:dyDescent="0.2">
      <c r="A63" s="7" t="s">
        <v>54</v>
      </c>
      <c r="B63" s="5" t="s">
        <v>53</v>
      </c>
      <c r="C63" s="4">
        <v>30381.87</v>
      </c>
      <c r="D63" s="2" t="s">
        <v>55</v>
      </c>
      <c r="E63" s="50">
        <f t="shared" si="12"/>
        <v>-2862.9337160898526</v>
      </c>
      <c r="F63" s="50">
        <f t="shared" si="13"/>
        <v>-2863</v>
      </c>
      <c r="G63" s="50">
        <f t="shared" si="10"/>
        <v>0.22741819999282598</v>
      </c>
      <c r="H63" s="50"/>
      <c r="I63" s="50"/>
      <c r="J63" s="50">
        <f t="shared" si="17"/>
        <v>0.22741819999282598</v>
      </c>
      <c r="K63" s="50"/>
      <c r="L63" s="50"/>
      <c r="M63" s="50"/>
      <c r="N63" s="50"/>
      <c r="O63" s="50">
        <f t="shared" ca="1" si="15"/>
        <v>6.5090467920162452E-3</v>
      </c>
      <c r="P63" s="50">
        <f t="shared" ca="1" si="16"/>
        <v>-0.22672143245985138</v>
      </c>
      <c r="Q63" s="52">
        <f t="shared" si="14"/>
        <v>15363.369999999999</v>
      </c>
      <c r="R63" s="50">
        <f t="shared" si="11"/>
        <v>0.22741819999282598</v>
      </c>
      <c r="S63" s="50"/>
      <c r="T63" s="50"/>
      <c r="U63" s="50"/>
      <c r="V63" s="50"/>
      <c r="W63" s="50"/>
    </row>
    <row r="64" spans="1:23" s="27" customFormat="1" ht="12.95" customHeight="1" x14ac:dyDescent="0.2">
      <c r="A64" s="7" t="s">
        <v>54</v>
      </c>
      <c r="B64" s="5" t="s">
        <v>53</v>
      </c>
      <c r="C64" s="4">
        <v>32275.545999999998</v>
      </c>
      <c r="D64" s="2" t="s">
        <v>55</v>
      </c>
      <c r="E64" s="50">
        <f t="shared" si="12"/>
        <v>-2310.9978998950573</v>
      </c>
      <c r="F64" s="50">
        <f t="shared" si="13"/>
        <v>-2311</v>
      </c>
      <c r="G64" s="50">
        <f t="shared" si="10"/>
        <v>7.2053999938361812E-3</v>
      </c>
      <c r="H64" s="50"/>
      <c r="I64" s="50"/>
      <c r="J64" s="50">
        <f t="shared" si="17"/>
        <v>7.2053999938361812E-3</v>
      </c>
      <c r="K64" s="50"/>
      <c r="L64" s="50"/>
      <c r="M64" s="50"/>
      <c r="N64" s="50"/>
      <c r="O64" s="50">
        <f t="shared" ca="1" si="15"/>
        <v>4.1415815576737406E-3</v>
      </c>
      <c r="P64" s="50">
        <f t="shared" ca="1" si="16"/>
        <v>-0.22527869506435988</v>
      </c>
      <c r="Q64" s="52">
        <f t="shared" si="14"/>
        <v>17257.045999999998</v>
      </c>
      <c r="R64" s="50">
        <f t="shared" si="11"/>
        <v>7.2053999938361812E-3</v>
      </c>
      <c r="S64" s="50"/>
      <c r="T64" s="50"/>
      <c r="U64" s="50"/>
      <c r="V64" s="50"/>
      <c r="W64" s="50"/>
    </row>
    <row r="65" spans="1:23" s="27" customFormat="1" ht="12.95" customHeight="1" x14ac:dyDescent="0.2">
      <c r="A65" s="7" t="s">
        <v>54</v>
      </c>
      <c r="B65" s="5" t="s">
        <v>53</v>
      </c>
      <c r="C65" s="4">
        <v>32937.701999999997</v>
      </c>
      <c r="D65" s="2" t="s">
        <v>55</v>
      </c>
      <c r="E65" s="50">
        <f t="shared" si="12"/>
        <v>-2118.0041605709703</v>
      </c>
      <c r="F65" s="50">
        <f t="shared" si="13"/>
        <v>-2118</v>
      </c>
      <c r="G65" s="50">
        <f t="shared" si="10"/>
        <v>-1.4274800007115118E-2</v>
      </c>
      <c r="H65" s="50"/>
      <c r="I65" s="50"/>
      <c r="J65" s="50">
        <f t="shared" si="17"/>
        <v>-1.4274800007115118E-2</v>
      </c>
      <c r="K65" s="50"/>
      <c r="L65" s="50"/>
      <c r="M65" s="50"/>
      <c r="N65" s="50"/>
      <c r="O65" s="50">
        <f t="shared" ca="1" si="15"/>
        <v>3.3138265029126843E-3</v>
      </c>
      <c r="P65" s="50">
        <f t="shared" ca="1" si="16"/>
        <v>-0.22477425970687825</v>
      </c>
      <c r="Q65" s="52">
        <f t="shared" si="14"/>
        <v>17919.201999999997</v>
      </c>
      <c r="R65" s="50">
        <f t="shared" si="11"/>
        <v>-1.4274800007115118E-2</v>
      </c>
      <c r="S65" s="50"/>
      <c r="T65" s="50"/>
      <c r="U65" s="50"/>
      <c r="V65" s="50"/>
      <c r="W65" s="50"/>
    </row>
    <row r="66" spans="1:23" s="27" customFormat="1" ht="12.95" customHeight="1" x14ac:dyDescent="0.2">
      <c r="A66" s="7" t="s">
        <v>54</v>
      </c>
      <c r="B66" s="5" t="s">
        <v>53</v>
      </c>
      <c r="C66" s="4">
        <v>36612.31</v>
      </c>
      <c r="D66" s="2" t="s">
        <v>55</v>
      </c>
      <c r="E66" s="50">
        <f t="shared" si="12"/>
        <v>-1046.9931926567519</v>
      </c>
      <c r="F66" s="50">
        <f t="shared" si="13"/>
        <v>-1047</v>
      </c>
      <c r="G66" s="50">
        <f t="shared" si="10"/>
        <v>2.3355799996352289E-2</v>
      </c>
      <c r="H66" s="50"/>
      <c r="I66" s="50"/>
      <c r="J66" s="50">
        <f t="shared" si="17"/>
        <v>2.3355799996352289E-2</v>
      </c>
      <c r="K66" s="50"/>
      <c r="L66" s="50"/>
      <c r="M66" s="50"/>
      <c r="N66" s="50"/>
      <c r="O66" s="50">
        <f t="shared" ca="1" si="15"/>
        <v>-1.2795707180670657E-3</v>
      </c>
      <c r="P66" s="50">
        <f t="shared" ca="1" si="16"/>
        <v>-0.22197503552106049</v>
      </c>
      <c r="Q66" s="52">
        <f t="shared" si="14"/>
        <v>21593.809999999998</v>
      </c>
      <c r="R66" s="50">
        <f t="shared" si="11"/>
        <v>2.3355799996352289E-2</v>
      </c>
      <c r="S66" s="50"/>
      <c r="T66" s="50"/>
      <c r="U66" s="50"/>
      <c r="V66" s="50"/>
      <c r="W66" s="50"/>
    </row>
    <row r="67" spans="1:23" s="27" customFormat="1" ht="12.95" customHeight="1" x14ac:dyDescent="0.2">
      <c r="A67" s="7" t="s">
        <v>54</v>
      </c>
      <c r="B67" s="5" t="s">
        <v>49</v>
      </c>
      <c r="C67" s="4">
        <v>39859.4902</v>
      </c>
      <c r="D67" s="2" t="s">
        <v>56</v>
      </c>
      <c r="E67" s="50">
        <f t="shared" si="12"/>
        <v>-100.56146198129282</v>
      </c>
      <c r="F67" s="50">
        <f t="shared" si="13"/>
        <v>-100.5</v>
      </c>
      <c r="G67" s="50">
        <f t="shared" si="10"/>
        <v>-0.21087430000625318</v>
      </c>
      <c r="H67" s="50"/>
      <c r="I67" s="50"/>
      <c r="J67" s="50">
        <f t="shared" si="17"/>
        <v>-0.21087430000625318</v>
      </c>
      <c r="K67" s="50"/>
      <c r="L67" s="50"/>
      <c r="M67" s="50"/>
      <c r="N67" s="50"/>
      <c r="O67" s="50">
        <f t="shared" ca="1" si="15"/>
        <v>-5.339001595431523E-3</v>
      </c>
      <c r="P67" s="50">
        <f t="shared" ca="1" si="16"/>
        <v>-0.21950121134563891</v>
      </c>
      <c r="Q67" s="52">
        <f t="shared" si="14"/>
        <v>24840.9902</v>
      </c>
      <c r="R67" s="50"/>
      <c r="S67" s="50">
        <f>G67</f>
        <v>-0.21087430000625318</v>
      </c>
      <c r="T67" s="50"/>
      <c r="U67" s="50"/>
      <c r="V67" s="50"/>
      <c r="W67" s="50"/>
    </row>
    <row r="68" spans="1:23" s="27" customFormat="1" ht="12.95" customHeight="1" x14ac:dyDescent="0.2">
      <c r="A68" s="7" t="s">
        <v>54</v>
      </c>
      <c r="B68" s="5" t="s">
        <v>49</v>
      </c>
      <c r="C68" s="4">
        <v>39890.369200000001</v>
      </c>
      <c r="D68" s="2" t="s">
        <v>56</v>
      </c>
      <c r="E68" s="50">
        <f t="shared" si="12"/>
        <v>-91.561386958807688</v>
      </c>
      <c r="F68" s="50">
        <f t="shared" si="13"/>
        <v>-91.5</v>
      </c>
      <c r="G68" s="50">
        <f t="shared" si="10"/>
        <v>-0.21061690000351518</v>
      </c>
      <c r="H68" s="50"/>
      <c r="I68" s="50"/>
      <c r="J68" s="50">
        <f t="shared" si="17"/>
        <v>-0.21061690000351518</v>
      </c>
      <c r="K68" s="50"/>
      <c r="L68" s="50"/>
      <c r="M68" s="50"/>
      <c r="N68" s="50"/>
      <c r="O68" s="50">
        <f t="shared" ca="1" si="15"/>
        <v>-5.3776015720784116E-3</v>
      </c>
      <c r="P68" s="50">
        <f t="shared" ca="1" si="16"/>
        <v>-0.21947768845332111</v>
      </c>
      <c r="Q68" s="52">
        <f t="shared" si="14"/>
        <v>24871.869200000001</v>
      </c>
      <c r="R68" s="50"/>
      <c r="S68" s="50">
        <f>G68</f>
        <v>-0.21061690000351518</v>
      </c>
      <c r="T68" s="50"/>
      <c r="U68" s="50"/>
      <c r="V68" s="50"/>
      <c r="W68" s="50"/>
    </row>
    <row r="69" spans="1:23" s="27" customFormat="1" ht="12.95" customHeight="1" x14ac:dyDescent="0.2">
      <c r="A69" s="7" t="s">
        <v>54</v>
      </c>
      <c r="B69" s="5" t="s">
        <v>49</v>
      </c>
      <c r="C69" s="4">
        <v>39924.681400000001</v>
      </c>
      <c r="D69" s="2" t="s">
        <v>56</v>
      </c>
      <c r="E69" s="50">
        <f t="shared" si="12"/>
        <v>-81.560662382671524</v>
      </c>
      <c r="F69" s="50">
        <f t="shared" si="13"/>
        <v>-81.5</v>
      </c>
      <c r="G69" s="50">
        <f t="shared" si="10"/>
        <v>-0.20813089999865042</v>
      </c>
      <c r="H69" s="50"/>
      <c r="I69" s="50"/>
      <c r="J69" s="50">
        <f t="shared" si="17"/>
        <v>-0.20813089999865042</v>
      </c>
      <c r="K69" s="50"/>
      <c r="L69" s="50"/>
      <c r="M69" s="50"/>
      <c r="N69" s="50"/>
      <c r="O69" s="50">
        <f t="shared" ca="1" si="15"/>
        <v>-5.420490435019399E-3</v>
      </c>
      <c r="P69" s="50">
        <f t="shared" ca="1" si="16"/>
        <v>-0.21945155190630133</v>
      </c>
      <c r="Q69" s="52">
        <f t="shared" si="14"/>
        <v>24906.181400000001</v>
      </c>
      <c r="R69" s="50"/>
      <c r="S69" s="50">
        <f>G69</f>
        <v>-0.20813089999865042</v>
      </c>
      <c r="T69" s="50"/>
      <c r="U69" s="50"/>
      <c r="V69" s="50"/>
      <c r="W69" s="50"/>
    </row>
    <row r="70" spans="1:23" s="27" customFormat="1" ht="12.95" customHeight="1" x14ac:dyDescent="0.2">
      <c r="A70" s="7" t="s">
        <v>54</v>
      </c>
      <c r="B70" s="5" t="s">
        <v>53</v>
      </c>
      <c r="C70" s="4">
        <v>40132.460400000004</v>
      </c>
      <c r="D70" s="2" t="s">
        <v>56</v>
      </c>
      <c r="E70" s="50">
        <f t="shared" si="12"/>
        <v>-21.000845416548675</v>
      </c>
      <c r="F70" s="50">
        <f t="shared" si="13"/>
        <v>-21</v>
      </c>
      <c r="G70" s="50">
        <f t="shared" si="10"/>
        <v>-2.9005999967921525E-3</v>
      </c>
      <c r="H70" s="50"/>
      <c r="I70" s="50"/>
      <c r="J70" s="50">
        <f t="shared" si="17"/>
        <v>-2.9005999967921525E-3</v>
      </c>
      <c r="K70" s="50"/>
      <c r="L70" s="50"/>
      <c r="M70" s="50"/>
      <c r="N70" s="50"/>
      <c r="O70" s="50">
        <f t="shared" ca="1" si="15"/>
        <v>-5.6799680558123726E-3</v>
      </c>
      <c r="P70" s="50">
        <f t="shared" ca="1" si="16"/>
        <v>-0.2192934257968317</v>
      </c>
      <c r="Q70" s="52">
        <f t="shared" si="14"/>
        <v>25113.960400000004</v>
      </c>
      <c r="R70" s="50">
        <f t="shared" ref="R70:R76" si="18">G70</f>
        <v>-2.9005999967921525E-3</v>
      </c>
      <c r="S70" s="50"/>
      <c r="T70" s="50"/>
      <c r="U70" s="50"/>
      <c r="V70" s="50"/>
      <c r="W70" s="50"/>
    </row>
    <row r="71" spans="1:23" s="27" customFormat="1" ht="12.95" customHeight="1" x14ac:dyDescent="0.2">
      <c r="A71" s="7" t="s">
        <v>15</v>
      </c>
      <c r="B71" s="7"/>
      <c r="C71" s="4">
        <v>40204.513700000003</v>
      </c>
      <c r="D71" s="2" t="s">
        <v>17</v>
      </c>
      <c r="E71" s="50">
        <f t="shared" si="12"/>
        <v>0</v>
      </c>
      <c r="F71" s="50">
        <f t="shared" si="13"/>
        <v>0</v>
      </c>
      <c r="G71" s="50">
        <f t="shared" si="10"/>
        <v>0</v>
      </c>
      <c r="H71" s="50"/>
      <c r="I71" s="50"/>
      <c r="J71" s="50">
        <f t="shared" si="17"/>
        <v>0</v>
      </c>
      <c r="K71" s="50"/>
      <c r="L71" s="50"/>
      <c r="M71" s="50"/>
      <c r="N71" s="50"/>
      <c r="O71" s="50">
        <f t="shared" ca="1" si="15"/>
        <v>-5.7700346679884461E-3</v>
      </c>
      <c r="P71" s="50">
        <f t="shared" ca="1" si="16"/>
        <v>-0.21923853904809018</v>
      </c>
      <c r="Q71" s="52">
        <f t="shared" si="14"/>
        <v>25186.013700000003</v>
      </c>
      <c r="R71" s="50">
        <f t="shared" si="18"/>
        <v>0</v>
      </c>
      <c r="S71" s="50"/>
      <c r="T71" s="50"/>
      <c r="U71" s="50"/>
      <c r="V71" s="50"/>
      <c r="W71" s="50"/>
    </row>
    <row r="72" spans="1:23" s="27" customFormat="1" ht="12.95" customHeight="1" x14ac:dyDescent="0.2">
      <c r="A72" s="7" t="s">
        <v>54</v>
      </c>
      <c r="B72" s="5" t="s">
        <v>53</v>
      </c>
      <c r="C72" s="4">
        <v>40204.513700000003</v>
      </c>
      <c r="D72" s="2" t="s">
        <v>56</v>
      </c>
      <c r="E72" s="50">
        <f t="shared" si="12"/>
        <v>0</v>
      </c>
      <c r="F72" s="50">
        <f t="shared" si="13"/>
        <v>0</v>
      </c>
      <c r="G72" s="50">
        <f t="shared" si="10"/>
        <v>0</v>
      </c>
      <c r="H72" s="50"/>
      <c r="I72" s="50"/>
      <c r="J72" s="50"/>
      <c r="K72" s="50"/>
      <c r="L72" s="50"/>
      <c r="M72" s="50"/>
      <c r="N72" s="50"/>
      <c r="O72" s="50">
        <f t="shared" ca="1" si="15"/>
        <v>-5.7700346679884461E-3</v>
      </c>
      <c r="P72" s="50">
        <f t="shared" ca="1" si="16"/>
        <v>-0.21923853904809018</v>
      </c>
      <c r="Q72" s="52">
        <f t="shared" si="14"/>
        <v>25186.013700000003</v>
      </c>
      <c r="R72" s="50">
        <f t="shared" si="18"/>
        <v>0</v>
      </c>
      <c r="S72" s="50"/>
      <c r="T72" s="50"/>
      <c r="U72" s="50"/>
      <c r="V72" s="50"/>
      <c r="W72" s="50"/>
    </row>
    <row r="73" spans="1:23" s="27" customFormat="1" ht="12.95" customHeight="1" x14ac:dyDescent="0.2">
      <c r="A73" s="7" t="s">
        <v>54</v>
      </c>
      <c r="B73" s="5" t="s">
        <v>53</v>
      </c>
      <c r="C73" s="4">
        <v>40269.6996</v>
      </c>
      <c r="D73" s="2" t="s">
        <v>56</v>
      </c>
      <c r="E73" s="50">
        <f t="shared" si="12"/>
        <v>18.999254846600227</v>
      </c>
      <c r="F73" s="50">
        <f t="shared" si="13"/>
        <v>19</v>
      </c>
      <c r="G73" s="50">
        <f t="shared" si="10"/>
        <v>-2.5566000040271319E-3</v>
      </c>
      <c r="H73" s="50"/>
      <c r="I73" s="50"/>
      <c r="J73" s="50">
        <f t="shared" ref="J73:J91" si="19">G73</f>
        <v>-2.5566000040271319E-3</v>
      </c>
      <c r="K73" s="50"/>
      <c r="L73" s="50"/>
      <c r="M73" s="50"/>
      <c r="N73" s="50"/>
      <c r="O73" s="50">
        <f t="shared" ca="1" si="15"/>
        <v>-5.8515235075763221E-3</v>
      </c>
      <c r="P73" s="50">
        <f t="shared" ca="1" si="16"/>
        <v>-0.21918887960875261</v>
      </c>
      <c r="Q73" s="52">
        <f t="shared" si="14"/>
        <v>25251.1996</v>
      </c>
      <c r="R73" s="50">
        <f t="shared" si="18"/>
        <v>-2.5566000040271319E-3</v>
      </c>
      <c r="S73" s="50"/>
      <c r="T73" s="50"/>
      <c r="U73" s="50"/>
      <c r="V73" s="50"/>
      <c r="W73" s="50"/>
    </row>
    <row r="74" spans="1:23" s="27" customFormat="1" ht="12.95" customHeight="1" x14ac:dyDescent="0.2">
      <c r="A74" s="4" t="s">
        <v>62</v>
      </c>
      <c r="B74" s="5"/>
      <c r="C74" s="4">
        <v>40626.521500000003</v>
      </c>
      <c r="D74" s="2">
        <v>5.0000000000000001E-4</v>
      </c>
      <c r="E74" s="50">
        <f t="shared" si="12"/>
        <v>122.999509701538</v>
      </c>
      <c r="F74" s="50">
        <f t="shared" si="13"/>
        <v>123</v>
      </c>
      <c r="G74" s="50">
        <f t="shared" si="10"/>
        <v>-1.6822000034153461E-3</v>
      </c>
      <c r="H74" s="50"/>
      <c r="I74" s="50"/>
      <c r="J74" s="50">
        <f t="shared" si="19"/>
        <v>-1.6822000034153461E-3</v>
      </c>
      <c r="K74" s="50"/>
      <c r="L74" s="50"/>
      <c r="M74" s="50"/>
      <c r="N74" s="50"/>
      <c r="O74" s="50">
        <f t="shared" ca="1" si="15"/>
        <v>-6.2975676821625907E-3</v>
      </c>
      <c r="P74" s="50">
        <f t="shared" ca="1" si="16"/>
        <v>-0.21891705951974696</v>
      </c>
      <c r="Q74" s="52">
        <f t="shared" si="14"/>
        <v>25608.021500000003</v>
      </c>
      <c r="R74" s="50">
        <f t="shared" si="18"/>
        <v>-1.6822000034153461E-3</v>
      </c>
      <c r="S74" s="50"/>
      <c r="T74" s="50"/>
      <c r="U74" s="50"/>
      <c r="V74" s="50"/>
      <c r="W74" s="50"/>
    </row>
    <row r="75" spans="1:23" s="27" customFormat="1" ht="12.95" customHeight="1" x14ac:dyDescent="0.2">
      <c r="A75" s="4" t="s">
        <v>62</v>
      </c>
      <c r="B75" s="5"/>
      <c r="C75" s="4">
        <v>40626.523000000001</v>
      </c>
      <c r="D75" s="2">
        <v>6.9999999999999999E-4</v>
      </c>
      <c r="E75" s="50">
        <f t="shared" si="12"/>
        <v>122.99994689550543</v>
      </c>
      <c r="F75" s="50">
        <f t="shared" si="13"/>
        <v>123</v>
      </c>
      <c r="G75" s="50">
        <f t="shared" si="10"/>
        <v>-1.8220000492874533E-4</v>
      </c>
      <c r="H75" s="50"/>
      <c r="I75" s="50"/>
      <c r="J75" s="50">
        <f t="shared" si="19"/>
        <v>-1.8220000492874533E-4</v>
      </c>
      <c r="K75" s="50"/>
      <c r="L75" s="50"/>
      <c r="M75" s="50"/>
      <c r="N75" s="50"/>
      <c r="O75" s="50">
        <f t="shared" ca="1" si="15"/>
        <v>-6.2975676821625907E-3</v>
      </c>
      <c r="P75" s="50">
        <f t="shared" ca="1" si="16"/>
        <v>-0.21891705951974696</v>
      </c>
      <c r="Q75" s="52">
        <f t="shared" si="14"/>
        <v>25608.023000000001</v>
      </c>
      <c r="R75" s="50">
        <f t="shared" si="18"/>
        <v>-1.8220000492874533E-4</v>
      </c>
      <c r="S75" s="50"/>
      <c r="T75" s="50"/>
      <c r="U75" s="50"/>
      <c r="V75" s="50"/>
      <c r="W75" s="50"/>
    </row>
    <row r="76" spans="1:23" s="27" customFormat="1" ht="12.95" customHeight="1" x14ac:dyDescent="0.2">
      <c r="A76" s="7" t="s">
        <v>54</v>
      </c>
      <c r="B76" s="5" t="s">
        <v>53</v>
      </c>
      <c r="C76" s="4">
        <v>40911.296999999999</v>
      </c>
      <c r="D76" s="2" t="s">
        <v>56</v>
      </c>
      <c r="E76" s="50">
        <f t="shared" si="12"/>
        <v>206.00093023217727</v>
      </c>
      <c r="F76" s="50">
        <f t="shared" si="13"/>
        <v>206</v>
      </c>
      <c r="G76" s="50">
        <f t="shared" si="10"/>
        <v>3.1915999934426509E-3</v>
      </c>
      <c r="H76" s="50"/>
      <c r="I76" s="50"/>
      <c r="J76" s="50">
        <f t="shared" si="19"/>
        <v>3.1915999934426509E-3</v>
      </c>
      <c r="K76" s="50"/>
      <c r="L76" s="50"/>
      <c r="M76" s="50"/>
      <c r="N76" s="50"/>
      <c r="O76" s="50">
        <f t="shared" ca="1" si="15"/>
        <v>-6.6535452445727868E-3</v>
      </c>
      <c r="P76" s="50">
        <f t="shared" ca="1" si="16"/>
        <v>-0.21870012617948284</v>
      </c>
      <c r="Q76" s="52">
        <f t="shared" si="14"/>
        <v>25892.796999999999</v>
      </c>
      <c r="R76" s="50">
        <f t="shared" si="18"/>
        <v>3.1915999934426509E-3</v>
      </c>
      <c r="S76" s="50"/>
      <c r="T76" s="50"/>
      <c r="U76" s="50"/>
      <c r="V76" s="50"/>
      <c r="W76" s="50"/>
    </row>
    <row r="77" spans="1:23" s="27" customFormat="1" ht="12.95" customHeight="1" x14ac:dyDescent="0.2">
      <c r="A77" s="7" t="s">
        <v>54</v>
      </c>
      <c r="B77" s="5" t="s">
        <v>49</v>
      </c>
      <c r="C77" s="4">
        <v>40957.392999999996</v>
      </c>
      <c r="D77" s="2" t="s">
        <v>56</v>
      </c>
      <c r="E77" s="50">
        <f t="shared" si="12"/>
        <v>219.43619232733718</v>
      </c>
      <c r="F77" s="50">
        <f t="shared" si="13"/>
        <v>219.5</v>
      </c>
      <c r="G77" s="50">
        <f t="shared" si="10"/>
        <v>-0.21892230000958079</v>
      </c>
      <c r="H77" s="50"/>
      <c r="I77" s="50"/>
      <c r="J77" s="50">
        <f t="shared" si="19"/>
        <v>-0.21892230000958079</v>
      </c>
      <c r="K77" s="50"/>
      <c r="L77" s="50"/>
      <c r="M77" s="50"/>
      <c r="N77" s="50"/>
      <c r="O77" s="50">
        <f t="shared" ca="1" si="15"/>
        <v>-6.7114452095431197E-3</v>
      </c>
      <c r="P77" s="50">
        <f t="shared" ca="1" si="16"/>
        <v>-0.21866484184100615</v>
      </c>
      <c r="Q77" s="52">
        <f t="shared" si="14"/>
        <v>25938.892999999996</v>
      </c>
      <c r="R77" s="50"/>
      <c r="S77" s="50">
        <f>G77</f>
        <v>-0.21892230000958079</v>
      </c>
      <c r="T77" s="50"/>
      <c r="U77" s="50"/>
      <c r="V77" s="50"/>
      <c r="W77" s="50"/>
    </row>
    <row r="78" spans="1:23" s="27" customFormat="1" ht="12.95" customHeight="1" x14ac:dyDescent="0.2">
      <c r="A78" s="7" t="s">
        <v>54</v>
      </c>
      <c r="B78" s="5" t="s">
        <v>53</v>
      </c>
      <c r="C78" s="4">
        <v>40959.326999999997</v>
      </c>
      <c r="D78" s="2" t="s">
        <v>56</v>
      </c>
      <c r="E78" s="50">
        <f t="shared" si="12"/>
        <v>219.9998810832391</v>
      </c>
      <c r="F78" s="50">
        <f t="shared" si="13"/>
        <v>220</v>
      </c>
      <c r="G78" s="50">
        <f t="shared" si="10"/>
        <v>-4.0800000715535134E-4</v>
      </c>
      <c r="H78" s="50"/>
      <c r="I78" s="50"/>
      <c r="J78" s="50">
        <f t="shared" si="19"/>
        <v>-4.0800000715535134E-4</v>
      </c>
      <c r="K78" s="50"/>
      <c r="L78" s="50"/>
      <c r="M78" s="50"/>
      <c r="N78" s="50"/>
      <c r="O78" s="50">
        <f t="shared" ca="1" si="15"/>
        <v>-6.7135896526901691E-3</v>
      </c>
      <c r="P78" s="50">
        <f t="shared" ca="1" si="16"/>
        <v>-0.21866353501365515</v>
      </c>
      <c r="Q78" s="52">
        <f t="shared" si="14"/>
        <v>25940.826999999997</v>
      </c>
      <c r="R78" s="50">
        <f>G78</f>
        <v>-4.0800000715535134E-4</v>
      </c>
      <c r="S78" s="50"/>
      <c r="T78" s="50"/>
      <c r="U78" s="50"/>
      <c r="V78" s="50"/>
      <c r="W78" s="50"/>
    </row>
    <row r="79" spans="1:23" s="27" customFormat="1" ht="12.95" customHeight="1" x14ac:dyDescent="0.2">
      <c r="A79" s="7" t="s">
        <v>54</v>
      </c>
      <c r="B79" s="5" t="s">
        <v>49</v>
      </c>
      <c r="C79" s="4">
        <v>40988.275999999998</v>
      </c>
      <c r="D79" s="2" t="s">
        <v>56</v>
      </c>
      <c r="E79" s="50">
        <f t="shared" si="12"/>
        <v>228.43743320040352</v>
      </c>
      <c r="F79" s="50">
        <f t="shared" si="13"/>
        <v>228.5</v>
      </c>
      <c r="G79" s="50">
        <f t="shared" si="10"/>
        <v>-0.21466490000602789</v>
      </c>
      <c r="H79" s="50"/>
      <c r="I79" s="50"/>
      <c r="J79" s="50">
        <f t="shared" si="19"/>
        <v>-0.21466490000602789</v>
      </c>
      <c r="K79" s="50"/>
      <c r="L79" s="50"/>
      <c r="M79" s="50"/>
      <c r="N79" s="50"/>
      <c r="O79" s="50">
        <f t="shared" ca="1" si="15"/>
        <v>-6.7500451861900084E-3</v>
      </c>
      <c r="P79" s="50">
        <f t="shared" ca="1" si="16"/>
        <v>-0.21864131894868835</v>
      </c>
      <c r="Q79" s="52">
        <f t="shared" si="14"/>
        <v>25969.775999999998</v>
      </c>
      <c r="R79" s="50"/>
      <c r="S79" s="50">
        <f>G79</f>
        <v>-0.21466490000602789</v>
      </c>
      <c r="T79" s="50"/>
      <c r="U79" s="50"/>
      <c r="V79" s="50"/>
      <c r="W79" s="50"/>
    </row>
    <row r="80" spans="1:23" s="27" customFormat="1" ht="12.95" customHeight="1" x14ac:dyDescent="0.2">
      <c r="A80" s="7" t="s">
        <v>54</v>
      </c>
      <c r="B80" s="5" t="s">
        <v>53</v>
      </c>
      <c r="C80" s="4">
        <v>40990.201999999997</v>
      </c>
      <c r="D80" s="2" t="s">
        <v>56</v>
      </c>
      <c r="E80" s="50">
        <f t="shared" si="12"/>
        <v>228.99879025514301</v>
      </c>
      <c r="F80" s="50">
        <f t="shared" si="13"/>
        <v>229</v>
      </c>
      <c r="G80" s="50">
        <f t="shared" si="10"/>
        <v>-4.1506000052322634E-3</v>
      </c>
      <c r="H80" s="50"/>
      <c r="I80" s="50"/>
      <c r="J80" s="50">
        <f t="shared" si="19"/>
        <v>-4.1506000052322634E-3</v>
      </c>
      <c r="K80" s="50"/>
      <c r="L80" s="50"/>
      <c r="M80" s="50"/>
      <c r="N80" s="50"/>
      <c r="O80" s="50">
        <f t="shared" ca="1" si="15"/>
        <v>-6.7521896293370577E-3</v>
      </c>
      <c r="P80" s="50">
        <f t="shared" ca="1" si="16"/>
        <v>-0.21864001212133735</v>
      </c>
      <c r="Q80" s="52">
        <f t="shared" si="14"/>
        <v>25971.701999999997</v>
      </c>
      <c r="R80" s="50">
        <f>G80</f>
        <v>-4.1506000052322634E-3</v>
      </c>
      <c r="S80" s="50"/>
      <c r="T80" s="50"/>
      <c r="U80" s="50"/>
      <c r="V80" s="50"/>
      <c r="W80" s="50"/>
    </row>
    <row r="81" spans="1:23" s="27" customFormat="1" ht="12.95" customHeight="1" x14ac:dyDescent="0.2">
      <c r="A81" s="7" t="s">
        <v>54</v>
      </c>
      <c r="B81" s="5" t="s">
        <v>49</v>
      </c>
      <c r="C81" s="4">
        <v>40995.137999999999</v>
      </c>
      <c r="D81" s="2" t="s">
        <v>56</v>
      </c>
      <c r="E81" s="50">
        <f t="shared" si="12"/>
        <v>230.43744987206711</v>
      </c>
      <c r="F81" s="50">
        <f t="shared" si="13"/>
        <v>230.5</v>
      </c>
      <c r="G81" s="50">
        <f t="shared" si="10"/>
        <v>-0.21460770000703633</v>
      </c>
      <c r="H81" s="50"/>
      <c r="I81" s="50"/>
      <c r="J81" s="50">
        <f t="shared" si="19"/>
        <v>-0.21460770000703633</v>
      </c>
      <c r="K81" s="50"/>
      <c r="L81" s="50"/>
      <c r="M81" s="50"/>
      <c r="N81" s="50"/>
      <c r="O81" s="50">
        <f t="shared" ca="1" si="15"/>
        <v>-6.7586229587782059E-3</v>
      </c>
      <c r="P81" s="50">
        <f t="shared" ca="1" si="16"/>
        <v>-0.21863609163928441</v>
      </c>
      <c r="Q81" s="52">
        <f t="shared" si="14"/>
        <v>25976.637999999999</v>
      </c>
      <c r="R81" s="50"/>
      <c r="S81" s="50">
        <f>G81</f>
        <v>-0.21460770000703633</v>
      </c>
      <c r="T81" s="50"/>
      <c r="U81" s="50"/>
      <c r="V81" s="50"/>
      <c r="W81" s="50"/>
    </row>
    <row r="82" spans="1:23" s="27" customFormat="1" ht="12.95" customHeight="1" x14ac:dyDescent="0.2">
      <c r="A82" s="4" t="s">
        <v>62</v>
      </c>
      <c r="B82" s="5"/>
      <c r="C82" s="4">
        <v>41007.359400000001</v>
      </c>
      <c r="D82" s="2">
        <v>2.9999999999999997E-4</v>
      </c>
      <c r="E82" s="50">
        <f t="shared" si="12"/>
        <v>233.99953144465096</v>
      </c>
      <c r="F82" s="50">
        <f t="shared" si="13"/>
        <v>234</v>
      </c>
      <c r="G82" s="50">
        <f t="shared" si="10"/>
        <v>-1.6076000028988346E-3</v>
      </c>
      <c r="H82" s="50"/>
      <c r="I82" s="50"/>
      <c r="J82" s="50">
        <f t="shared" si="19"/>
        <v>-1.6076000028988346E-3</v>
      </c>
      <c r="K82" s="50"/>
      <c r="L82" s="50"/>
      <c r="M82" s="50"/>
      <c r="N82" s="50"/>
      <c r="O82" s="50">
        <f t="shared" ca="1" si="15"/>
        <v>-6.7736340608075514E-3</v>
      </c>
      <c r="P82" s="50">
        <f t="shared" ca="1" si="16"/>
        <v>-0.21862694384782747</v>
      </c>
      <c r="Q82" s="52">
        <f t="shared" si="14"/>
        <v>25988.859400000001</v>
      </c>
      <c r="R82" s="50">
        <f>G82</f>
        <v>-1.6076000028988346E-3</v>
      </c>
      <c r="S82" s="50"/>
      <c r="T82" s="50"/>
      <c r="U82" s="50"/>
      <c r="V82" s="50"/>
      <c r="W82" s="50"/>
    </row>
    <row r="83" spans="1:23" s="27" customFormat="1" ht="12.95" customHeight="1" x14ac:dyDescent="0.2">
      <c r="A83" s="4" t="s">
        <v>62</v>
      </c>
      <c r="B83" s="5"/>
      <c r="C83" s="4">
        <v>41007.3606</v>
      </c>
      <c r="D83" s="2">
        <v>2.9999999999999997E-4</v>
      </c>
      <c r="E83" s="50">
        <f t="shared" si="12"/>
        <v>233.9998811998249</v>
      </c>
      <c r="F83" s="50">
        <f t="shared" si="13"/>
        <v>234</v>
      </c>
      <c r="G83" s="50">
        <f t="shared" si="10"/>
        <v>-4.0760000410955399E-4</v>
      </c>
      <c r="H83" s="50"/>
      <c r="I83" s="50"/>
      <c r="J83" s="50">
        <f t="shared" si="19"/>
        <v>-4.0760000410955399E-4</v>
      </c>
      <c r="K83" s="50"/>
      <c r="L83" s="50"/>
      <c r="M83" s="50"/>
      <c r="N83" s="50"/>
      <c r="O83" s="50">
        <f t="shared" ca="1" si="15"/>
        <v>-6.7736340608075514E-3</v>
      </c>
      <c r="P83" s="50">
        <f t="shared" ca="1" si="16"/>
        <v>-0.21862694384782747</v>
      </c>
      <c r="Q83" s="52">
        <f t="shared" si="14"/>
        <v>25988.8606</v>
      </c>
      <c r="R83" s="50">
        <f>G83</f>
        <v>-4.0760000410955399E-4</v>
      </c>
      <c r="S83" s="50"/>
      <c r="T83" s="50"/>
      <c r="U83" s="50"/>
      <c r="V83" s="50"/>
      <c r="W83" s="50"/>
    </row>
    <row r="84" spans="1:23" s="27" customFormat="1" ht="12.95" customHeight="1" x14ac:dyDescent="0.2">
      <c r="A84" s="4" t="s">
        <v>63</v>
      </c>
      <c r="B84" s="5" t="s">
        <v>49</v>
      </c>
      <c r="C84" s="4">
        <v>41547.527300000002</v>
      </c>
      <c r="D84" s="2"/>
      <c r="E84" s="50">
        <f t="shared" si="12"/>
        <v>391.43829645446726</v>
      </c>
      <c r="F84" s="50">
        <f t="shared" si="13"/>
        <v>391.5</v>
      </c>
      <c r="G84" s="50">
        <f t="shared" si="10"/>
        <v>-0.21170310000161408</v>
      </c>
      <c r="H84" s="50"/>
      <c r="I84" s="50"/>
      <c r="J84" s="50">
        <f t="shared" si="19"/>
        <v>-0.21170310000161408</v>
      </c>
      <c r="K84" s="50"/>
      <c r="L84" s="50"/>
      <c r="M84" s="50"/>
      <c r="N84" s="50"/>
      <c r="O84" s="50">
        <f t="shared" ca="1" si="15"/>
        <v>-7.4491336521281025E-3</v>
      </c>
      <c r="P84" s="50">
        <f t="shared" ca="1" si="16"/>
        <v>-0.21821529323226604</v>
      </c>
      <c r="Q84" s="52">
        <f t="shared" si="14"/>
        <v>26529.027300000002</v>
      </c>
      <c r="R84" s="50"/>
      <c r="S84" s="50">
        <f>G84</f>
        <v>-0.21170310000161408</v>
      </c>
      <c r="T84" s="50"/>
      <c r="U84" s="50"/>
      <c r="V84" s="50"/>
      <c r="W84" s="50"/>
    </row>
    <row r="85" spans="1:23" s="27" customFormat="1" ht="12.95" customHeight="1" x14ac:dyDescent="0.2">
      <c r="A85" s="7" t="s">
        <v>54</v>
      </c>
      <c r="B85" s="5" t="s">
        <v>49</v>
      </c>
      <c r="C85" s="4">
        <v>41547.527800000003</v>
      </c>
      <c r="D85" s="2" t="s">
        <v>56</v>
      </c>
      <c r="E85" s="50">
        <f t="shared" ref="E85:E116" si="20">+(C85-C$7)/C$8</f>
        <v>391.43844218579039</v>
      </c>
      <c r="F85" s="50">
        <f t="shared" ref="F85:F116" si="21">ROUND(2*E85,0)/2</f>
        <v>391.5</v>
      </c>
      <c r="G85" s="50">
        <f t="shared" si="10"/>
        <v>-0.21120309999969322</v>
      </c>
      <c r="H85" s="50"/>
      <c r="I85" s="50"/>
      <c r="J85" s="50">
        <f t="shared" si="19"/>
        <v>-0.21120309999969322</v>
      </c>
      <c r="K85" s="50"/>
      <c r="L85" s="50"/>
      <c r="M85" s="50"/>
      <c r="N85" s="50"/>
      <c r="O85" s="50">
        <f t="shared" ca="1" si="15"/>
        <v>-7.4491336521281025E-3</v>
      </c>
      <c r="P85" s="50">
        <f t="shared" ca="1" si="16"/>
        <v>-0.21821529323226604</v>
      </c>
      <c r="Q85" s="52">
        <f t="shared" ref="Q85:Q116" si="22">+C85-15018.5</f>
        <v>26529.027800000003</v>
      </c>
      <c r="R85" s="50"/>
      <c r="S85" s="50">
        <f>G85</f>
        <v>-0.21120309999969322</v>
      </c>
      <c r="T85" s="50"/>
      <c r="U85" s="50"/>
      <c r="V85" s="50"/>
      <c r="W85" s="50"/>
    </row>
    <row r="86" spans="1:23" s="27" customFormat="1" ht="12.95" customHeight="1" x14ac:dyDescent="0.2">
      <c r="A86" s="4" t="s">
        <v>63</v>
      </c>
      <c r="B86" s="5" t="s">
        <v>49</v>
      </c>
      <c r="C86" s="4">
        <v>41547.528200000001</v>
      </c>
      <c r="D86" s="2"/>
      <c r="E86" s="50">
        <f t="shared" si="20"/>
        <v>391.43855877084769</v>
      </c>
      <c r="F86" s="50">
        <f t="shared" si="21"/>
        <v>391.5</v>
      </c>
      <c r="G86" s="50">
        <f t="shared" si="10"/>
        <v>-0.21080310000252211</v>
      </c>
      <c r="H86" s="50"/>
      <c r="I86" s="50"/>
      <c r="J86" s="50">
        <f t="shared" si="19"/>
        <v>-0.21080310000252211</v>
      </c>
      <c r="K86" s="50"/>
      <c r="L86" s="50"/>
      <c r="M86" s="50"/>
      <c r="N86" s="50"/>
      <c r="O86" s="50">
        <f t="shared" ref="O86:O117" ca="1" si="23">+C$11+C$12*F86</f>
        <v>-7.4491336521281025E-3</v>
      </c>
      <c r="P86" s="50">
        <f t="shared" ref="P86:P117" ca="1" si="24">+D$11+D$12*$F86</f>
        <v>-0.21821529323226604</v>
      </c>
      <c r="Q86" s="52">
        <f t="shared" si="22"/>
        <v>26529.028200000001</v>
      </c>
      <c r="R86" s="50"/>
      <c r="S86" s="50">
        <f>G86</f>
        <v>-0.21080310000252211</v>
      </c>
      <c r="T86" s="50"/>
      <c r="U86" s="50"/>
      <c r="V86" s="50"/>
      <c r="W86" s="50"/>
    </row>
    <row r="87" spans="1:23" s="27" customFormat="1" ht="12.95" customHeight="1" x14ac:dyDescent="0.2">
      <c r="A87" s="4" t="s">
        <v>63</v>
      </c>
      <c r="B87" s="5" t="s">
        <v>49</v>
      </c>
      <c r="C87" s="4">
        <v>41578.406499999997</v>
      </c>
      <c r="D87" s="2"/>
      <c r="E87" s="50">
        <f t="shared" si="20"/>
        <v>400.43842976947991</v>
      </c>
      <c r="F87" s="50">
        <f t="shared" si="21"/>
        <v>400.5</v>
      </c>
      <c r="G87" s="50">
        <f t="shared" si="10"/>
        <v>-0.2112457000039285</v>
      </c>
      <c r="H87" s="50"/>
      <c r="I87" s="50"/>
      <c r="J87" s="50">
        <f t="shared" si="19"/>
        <v>-0.2112457000039285</v>
      </c>
      <c r="K87" s="50"/>
      <c r="L87" s="50"/>
      <c r="M87" s="50"/>
      <c r="N87" s="50"/>
      <c r="O87" s="50">
        <f t="shared" ca="1" si="23"/>
        <v>-7.4877336287749912E-3</v>
      </c>
      <c r="P87" s="50">
        <f t="shared" ca="1" si="24"/>
        <v>-0.21819177033994824</v>
      </c>
      <c r="Q87" s="52">
        <f t="shared" si="22"/>
        <v>26559.906499999997</v>
      </c>
      <c r="R87" s="50"/>
      <c r="S87" s="50">
        <f>G87</f>
        <v>-0.2112457000039285</v>
      </c>
      <c r="T87" s="50"/>
      <c r="U87" s="50"/>
      <c r="V87" s="50"/>
      <c r="W87" s="50"/>
    </row>
    <row r="88" spans="1:23" s="27" customFormat="1" ht="12.95" customHeight="1" x14ac:dyDescent="0.2">
      <c r="A88" s="7" t="s">
        <v>54</v>
      </c>
      <c r="B88" s="5" t="s">
        <v>49</v>
      </c>
      <c r="C88" s="4">
        <v>41578.406499999997</v>
      </c>
      <c r="D88" s="2" t="s">
        <v>56</v>
      </c>
      <c r="E88" s="50">
        <f t="shared" si="20"/>
        <v>400.43842976947991</v>
      </c>
      <c r="F88" s="50">
        <f t="shared" si="21"/>
        <v>400.5</v>
      </c>
      <c r="G88" s="50">
        <f t="shared" si="10"/>
        <v>-0.2112457000039285</v>
      </c>
      <c r="H88" s="50"/>
      <c r="I88" s="50"/>
      <c r="J88" s="50">
        <f t="shared" si="19"/>
        <v>-0.2112457000039285</v>
      </c>
      <c r="K88" s="50"/>
      <c r="L88" s="50"/>
      <c r="M88" s="50"/>
      <c r="N88" s="50"/>
      <c r="O88" s="50">
        <f t="shared" ca="1" si="23"/>
        <v>-7.4877336287749912E-3</v>
      </c>
      <c r="P88" s="50">
        <f t="shared" ca="1" si="24"/>
        <v>-0.21819177033994824</v>
      </c>
      <c r="Q88" s="52">
        <f t="shared" si="22"/>
        <v>26559.906499999997</v>
      </c>
      <c r="R88" s="50"/>
      <c r="S88" s="50">
        <f>G88</f>
        <v>-0.2112457000039285</v>
      </c>
      <c r="T88" s="50"/>
      <c r="U88" s="50"/>
      <c r="V88" s="50"/>
      <c r="W88" s="50"/>
    </row>
    <row r="89" spans="1:23" s="27" customFormat="1" ht="12.95" customHeight="1" x14ac:dyDescent="0.2">
      <c r="A89" s="4" t="s">
        <v>63</v>
      </c>
      <c r="B89" s="5" t="s">
        <v>49</v>
      </c>
      <c r="C89" s="4">
        <v>41580.332999999999</v>
      </c>
      <c r="D89" s="2"/>
      <c r="E89" s="50">
        <f t="shared" si="20"/>
        <v>400.99993255554261</v>
      </c>
      <c r="F89" s="50">
        <f t="shared" si="21"/>
        <v>401</v>
      </c>
      <c r="G89" s="50">
        <f t="shared" si="10"/>
        <v>-2.314000012120232E-4</v>
      </c>
      <c r="H89" s="50"/>
      <c r="I89" s="50"/>
      <c r="J89" s="50">
        <f t="shared" si="19"/>
        <v>-2.314000012120232E-4</v>
      </c>
      <c r="K89" s="50"/>
      <c r="L89" s="50"/>
      <c r="M89" s="50"/>
      <c r="N89" s="50"/>
      <c r="O89" s="50">
        <f t="shared" ca="1" si="23"/>
        <v>-7.4898780719220405E-3</v>
      </c>
      <c r="P89" s="50">
        <f t="shared" ca="1" si="24"/>
        <v>-0.21819046351259724</v>
      </c>
      <c r="Q89" s="52">
        <f t="shared" si="22"/>
        <v>26561.832999999999</v>
      </c>
      <c r="R89" s="50">
        <f>G89</f>
        <v>-2.314000012120232E-4</v>
      </c>
      <c r="S89" s="50"/>
      <c r="T89" s="50"/>
      <c r="U89" s="50"/>
      <c r="V89" s="50"/>
      <c r="W89" s="50"/>
    </row>
    <row r="90" spans="1:23" s="27" customFormat="1" ht="12.95" customHeight="1" x14ac:dyDescent="0.2">
      <c r="A90" s="7" t="s">
        <v>54</v>
      </c>
      <c r="B90" s="5" t="s">
        <v>53</v>
      </c>
      <c r="C90" s="4">
        <v>41580.333400000003</v>
      </c>
      <c r="D90" s="2" t="s">
        <v>56</v>
      </c>
      <c r="E90" s="50">
        <f t="shared" si="20"/>
        <v>401.00004914060202</v>
      </c>
      <c r="F90" s="50">
        <f t="shared" si="21"/>
        <v>401</v>
      </c>
      <c r="G90" s="50">
        <f t="shared" si="10"/>
        <v>1.686000032350421E-4</v>
      </c>
      <c r="H90" s="50"/>
      <c r="I90" s="50"/>
      <c r="J90" s="50">
        <f t="shared" si="19"/>
        <v>1.686000032350421E-4</v>
      </c>
      <c r="K90" s="50"/>
      <c r="L90" s="50"/>
      <c r="M90" s="50"/>
      <c r="N90" s="50"/>
      <c r="O90" s="50">
        <f t="shared" ca="1" si="23"/>
        <v>-7.4898780719220405E-3</v>
      </c>
      <c r="P90" s="50">
        <f t="shared" ca="1" si="24"/>
        <v>-0.21819046351259724</v>
      </c>
      <c r="Q90" s="52">
        <f t="shared" si="22"/>
        <v>26561.833400000003</v>
      </c>
      <c r="R90" s="50">
        <f>G90</f>
        <v>1.686000032350421E-4</v>
      </c>
      <c r="S90" s="50"/>
      <c r="T90" s="50"/>
      <c r="U90" s="50"/>
      <c r="V90" s="50"/>
      <c r="W90" s="50"/>
    </row>
    <row r="91" spans="1:23" s="27" customFormat="1" ht="12.95" customHeight="1" x14ac:dyDescent="0.2">
      <c r="A91" s="4" t="s">
        <v>63</v>
      </c>
      <c r="B91" s="5"/>
      <c r="C91" s="4">
        <v>41580.3338</v>
      </c>
      <c r="D91" s="2"/>
      <c r="E91" s="50">
        <f t="shared" si="20"/>
        <v>401.00016572565931</v>
      </c>
      <c r="F91" s="50">
        <f t="shared" si="21"/>
        <v>401</v>
      </c>
      <c r="G91" s="50">
        <f t="shared" si="10"/>
        <v>5.6860000040614977E-4</v>
      </c>
      <c r="H91" s="50"/>
      <c r="I91" s="50"/>
      <c r="J91" s="50">
        <f t="shared" si="19"/>
        <v>5.6860000040614977E-4</v>
      </c>
      <c r="K91" s="50"/>
      <c r="L91" s="50"/>
      <c r="M91" s="50"/>
      <c r="N91" s="50"/>
      <c r="O91" s="50">
        <f t="shared" ca="1" si="23"/>
        <v>-7.4898780719220405E-3</v>
      </c>
      <c r="P91" s="50">
        <f t="shared" ca="1" si="24"/>
        <v>-0.21819046351259724</v>
      </c>
      <c r="Q91" s="52">
        <f t="shared" si="22"/>
        <v>26561.8338</v>
      </c>
      <c r="R91" s="50">
        <f>G91</f>
        <v>5.6860000040614977E-4</v>
      </c>
      <c r="S91" s="50"/>
      <c r="T91" s="50"/>
      <c r="U91" s="55"/>
      <c r="V91" s="50"/>
      <c r="W91" s="50"/>
    </row>
    <row r="92" spans="1:23" s="27" customFormat="1" ht="12.95" customHeight="1" x14ac:dyDescent="0.2">
      <c r="A92" s="7" t="s">
        <v>26</v>
      </c>
      <c r="B92" s="5"/>
      <c r="C92" s="4">
        <v>42363.294000000002</v>
      </c>
      <c r="D92" s="2"/>
      <c r="E92" s="50">
        <f t="shared" si="20"/>
        <v>629.20381673831457</v>
      </c>
      <c r="F92" s="50">
        <f t="shared" si="21"/>
        <v>629</v>
      </c>
      <c r="G92" s="50"/>
      <c r="H92" s="50"/>
      <c r="I92" s="50"/>
      <c r="J92" s="50"/>
      <c r="K92" s="50"/>
      <c r="L92" s="50"/>
      <c r="M92" s="50"/>
      <c r="N92" s="50"/>
      <c r="O92" s="50">
        <f t="shared" ca="1" si="23"/>
        <v>-8.4677441469765535E-3</v>
      </c>
      <c r="P92" s="50">
        <f t="shared" ca="1" si="24"/>
        <v>-0.21759455024054641</v>
      </c>
      <c r="Q92" s="52">
        <f t="shared" si="22"/>
        <v>27344.794000000002</v>
      </c>
      <c r="R92" s="41"/>
      <c r="S92" s="50"/>
      <c r="T92" s="50"/>
      <c r="U92" s="55">
        <v>0.69928939999954309</v>
      </c>
      <c r="V92" s="50"/>
      <c r="W92" s="50"/>
    </row>
    <row r="93" spans="1:23" s="27" customFormat="1" ht="12.95" customHeight="1" x14ac:dyDescent="0.2">
      <c r="A93" s="7" t="s">
        <v>26</v>
      </c>
      <c r="B93" s="5"/>
      <c r="C93" s="4">
        <v>42363.322</v>
      </c>
      <c r="D93" s="2"/>
      <c r="E93" s="50">
        <f t="shared" si="20"/>
        <v>629.21197769238097</v>
      </c>
      <c r="F93" s="50">
        <f t="shared" si="21"/>
        <v>629</v>
      </c>
      <c r="G93" s="50"/>
      <c r="H93" s="50"/>
      <c r="I93" s="50"/>
      <c r="J93" s="50"/>
      <c r="K93" s="50"/>
      <c r="L93" s="50"/>
      <c r="M93" s="50"/>
      <c r="N93" s="50"/>
      <c r="O93" s="50">
        <f t="shared" ca="1" si="23"/>
        <v>-8.4677441469765535E-3</v>
      </c>
      <c r="P93" s="50">
        <f t="shared" ca="1" si="24"/>
        <v>-0.21759455024054641</v>
      </c>
      <c r="Q93" s="52">
        <f t="shared" si="22"/>
        <v>27344.822</v>
      </c>
      <c r="R93" s="41"/>
      <c r="S93" s="50"/>
      <c r="T93" s="50"/>
      <c r="U93" s="55">
        <v>0.72728939999797149</v>
      </c>
      <c r="V93" s="50"/>
      <c r="W93" s="50"/>
    </row>
    <row r="94" spans="1:23" s="27" customFormat="1" ht="12.95" customHeight="1" x14ac:dyDescent="0.2">
      <c r="A94" s="7" t="s">
        <v>26</v>
      </c>
      <c r="B94" s="5"/>
      <c r="C94" s="4">
        <v>42369.243000000002</v>
      </c>
      <c r="D94" s="2"/>
      <c r="E94" s="50">
        <f t="shared" si="20"/>
        <v>630.93772801487046</v>
      </c>
      <c r="F94" s="50">
        <f t="shared" si="21"/>
        <v>631</v>
      </c>
      <c r="H94" s="50"/>
      <c r="I94" s="50"/>
      <c r="J94" s="50"/>
      <c r="K94" s="50"/>
      <c r="L94" s="50"/>
      <c r="M94" s="50"/>
      <c r="N94" s="50"/>
      <c r="O94" s="50">
        <f t="shared" ca="1" si="23"/>
        <v>-8.4763219195647509E-3</v>
      </c>
      <c r="P94" s="50">
        <f t="shared" ca="1" si="24"/>
        <v>-0.21758932293114247</v>
      </c>
      <c r="Q94" s="52">
        <f t="shared" si="22"/>
        <v>27350.743000000002</v>
      </c>
      <c r="R94" s="7"/>
      <c r="S94" s="50"/>
      <c r="T94" s="50"/>
      <c r="U94" s="55">
        <f>+C94-(C$7+F94*C$8)</f>
        <v>-0.213653400001931</v>
      </c>
      <c r="V94" s="50"/>
      <c r="W94" s="50"/>
    </row>
    <row r="95" spans="1:23" s="27" customFormat="1" ht="12.95" customHeight="1" x14ac:dyDescent="0.2">
      <c r="A95" s="7" t="s">
        <v>26</v>
      </c>
      <c r="B95" s="5"/>
      <c r="C95" s="4">
        <v>42369.245000000003</v>
      </c>
      <c r="D95" s="2"/>
      <c r="E95" s="50">
        <f t="shared" si="20"/>
        <v>630.93831094016105</v>
      </c>
      <c r="F95" s="50">
        <f t="shared" si="21"/>
        <v>631</v>
      </c>
      <c r="H95" s="50"/>
      <c r="I95" s="50"/>
      <c r="J95" s="50"/>
      <c r="K95" s="50"/>
      <c r="L95" s="50"/>
      <c r="M95" s="50"/>
      <c r="N95" s="50"/>
      <c r="O95" s="50">
        <f t="shared" ca="1" si="23"/>
        <v>-8.4763219195647509E-3</v>
      </c>
      <c r="P95" s="50">
        <f t="shared" ca="1" si="24"/>
        <v>-0.21758932293114247</v>
      </c>
      <c r="Q95" s="52">
        <f t="shared" si="22"/>
        <v>27350.745000000003</v>
      </c>
      <c r="R95" s="7"/>
      <c r="S95" s="50"/>
      <c r="T95" s="50"/>
      <c r="U95" s="55">
        <f>+C95-(C$7+F95*C$8)</f>
        <v>-0.21165340000152355</v>
      </c>
      <c r="V95" s="50"/>
      <c r="W95" s="50"/>
    </row>
    <row r="96" spans="1:23" s="27" customFormat="1" ht="12.95" customHeight="1" x14ac:dyDescent="0.2">
      <c r="A96" s="7" t="s">
        <v>26</v>
      </c>
      <c r="B96" s="5"/>
      <c r="C96" s="4">
        <v>42373.394999999997</v>
      </c>
      <c r="D96" s="2"/>
      <c r="E96" s="50">
        <f t="shared" si="20"/>
        <v>632.14788091792127</v>
      </c>
      <c r="F96" s="50">
        <f t="shared" si="21"/>
        <v>632</v>
      </c>
      <c r="G96" s="50"/>
      <c r="H96" s="50"/>
      <c r="I96" s="50"/>
      <c r="J96" s="50"/>
      <c r="K96" s="50"/>
      <c r="L96" s="50"/>
      <c r="M96" s="50"/>
      <c r="N96" s="50"/>
      <c r="O96" s="50">
        <f t="shared" ca="1" si="23"/>
        <v>-8.4806108058588497E-3</v>
      </c>
      <c r="P96" s="50">
        <f t="shared" ca="1" si="24"/>
        <v>-0.2175867092764405</v>
      </c>
      <c r="Q96" s="52">
        <f t="shared" si="22"/>
        <v>27354.894999999997</v>
      </c>
      <c r="R96" s="41"/>
      <c r="S96" s="50"/>
      <c r="T96" s="50"/>
      <c r="U96" s="55">
        <v>0.50737519999529468</v>
      </c>
      <c r="V96" s="50"/>
      <c r="W96" s="50"/>
    </row>
    <row r="97" spans="1:23" s="27" customFormat="1" ht="12.95" customHeight="1" x14ac:dyDescent="0.2">
      <c r="A97" s="7" t="s">
        <v>28</v>
      </c>
      <c r="B97" s="5"/>
      <c r="C97" s="4">
        <v>42460.42</v>
      </c>
      <c r="D97" s="2"/>
      <c r="E97" s="50">
        <f t="shared" si="20"/>
        <v>657.51241762026791</v>
      </c>
      <c r="F97" s="50">
        <f t="shared" si="21"/>
        <v>657.5</v>
      </c>
      <c r="H97" s="50"/>
      <c r="I97" s="50"/>
      <c r="J97" s="41"/>
      <c r="K97" s="50"/>
      <c r="L97" s="50"/>
      <c r="M97" s="50"/>
      <c r="N97" s="50"/>
      <c r="O97" s="50">
        <f t="shared" ca="1" si="23"/>
        <v>-8.5899774063583675E-3</v>
      </c>
      <c r="P97" s="50">
        <f t="shared" ca="1" si="24"/>
        <v>-0.21752006108154007</v>
      </c>
      <c r="Q97" s="52">
        <f t="shared" si="22"/>
        <v>27441.919999999998</v>
      </c>
      <c r="R97" s="50"/>
      <c r="S97" s="50"/>
      <c r="T97" s="50"/>
      <c r="U97" s="41"/>
      <c r="V97" s="50">
        <f>+C97-(C$7+F97*C$8)</f>
        <v>4.2604499998560641E-2</v>
      </c>
      <c r="W97" s="50"/>
    </row>
    <row r="98" spans="1:23" s="27" customFormat="1" ht="12.95" customHeight="1" x14ac:dyDescent="0.2">
      <c r="A98" s="7" t="s">
        <v>54</v>
      </c>
      <c r="B98" s="5" t="s">
        <v>53</v>
      </c>
      <c r="C98" s="4">
        <v>42460.42</v>
      </c>
      <c r="D98" s="2" t="s">
        <v>57</v>
      </c>
      <c r="E98" s="50">
        <f t="shared" si="20"/>
        <v>657.51241762026791</v>
      </c>
      <c r="F98" s="50">
        <f t="shared" si="21"/>
        <v>657.5</v>
      </c>
      <c r="H98" s="50"/>
      <c r="I98" s="41"/>
      <c r="J98" s="50"/>
      <c r="K98" s="50"/>
      <c r="L98" s="50"/>
      <c r="M98" s="50"/>
      <c r="N98" s="50"/>
      <c r="O98" s="50">
        <f t="shared" ca="1" si="23"/>
        <v>-8.5899774063583675E-3</v>
      </c>
      <c r="P98" s="50">
        <f t="shared" ca="1" si="24"/>
        <v>-0.21752006108154007</v>
      </c>
      <c r="Q98" s="52">
        <f t="shared" si="22"/>
        <v>27441.919999999998</v>
      </c>
      <c r="R98" s="50"/>
      <c r="S98" s="50"/>
      <c r="T98" s="50"/>
      <c r="V98" s="50">
        <f>+C98-(C$7+F98*C$8)</f>
        <v>4.2604499998560641E-2</v>
      </c>
      <c r="W98" s="50"/>
    </row>
    <row r="99" spans="1:23" s="27" customFormat="1" ht="12.95" customHeight="1" x14ac:dyDescent="0.2">
      <c r="A99" s="53" t="s">
        <v>29</v>
      </c>
      <c r="B99" s="54" t="s">
        <v>49</v>
      </c>
      <c r="C99" s="53">
        <v>44937.326200000003</v>
      </c>
      <c r="D99" s="53" t="s">
        <v>104</v>
      </c>
      <c r="E99" s="7">
        <f t="shared" si="20"/>
        <v>1379.4380506931652</v>
      </c>
      <c r="F99" s="50">
        <f t="shared" si="21"/>
        <v>1379.5</v>
      </c>
      <c r="G99" s="50">
        <f t="shared" ref="G99:G130" si="25">+C99-(C$7+F99*C$8)</f>
        <v>-0.21254629999748431</v>
      </c>
      <c r="H99" s="50"/>
      <c r="I99" s="50"/>
      <c r="J99" s="50">
        <f t="shared" ref="J99:J106" si="26">G99</f>
        <v>-0.21254629999748431</v>
      </c>
      <c r="K99" s="50"/>
      <c r="L99" s="50"/>
      <c r="M99" s="50"/>
      <c r="N99" s="50"/>
      <c r="O99" s="50">
        <f t="shared" ca="1" si="23"/>
        <v>-1.1686553310697657E-2</v>
      </c>
      <c r="P99" s="50">
        <f t="shared" ca="1" si="24"/>
        <v>-0.2156330023867124</v>
      </c>
      <c r="Q99" s="52">
        <f t="shared" si="22"/>
        <v>29918.826200000003</v>
      </c>
      <c r="S99" s="50">
        <f>G99</f>
        <v>-0.21254629999748431</v>
      </c>
      <c r="T99" s="50"/>
      <c r="U99" s="50"/>
      <c r="V99" s="50"/>
      <c r="W99" s="50"/>
    </row>
    <row r="100" spans="1:23" s="27" customFormat="1" ht="12.95" customHeight="1" x14ac:dyDescent="0.2">
      <c r="A100" s="7" t="s">
        <v>54</v>
      </c>
      <c r="B100" s="5" t="s">
        <v>53</v>
      </c>
      <c r="C100" s="4">
        <v>44939.241499999996</v>
      </c>
      <c r="D100" s="2" t="s">
        <v>56</v>
      </c>
      <c r="E100" s="50">
        <f t="shared" si="20"/>
        <v>1379.9962890975989</v>
      </c>
      <c r="F100" s="50">
        <f t="shared" si="21"/>
        <v>1380</v>
      </c>
      <c r="G100" s="50">
        <f t="shared" si="25"/>
        <v>-1.2732000010146294E-2</v>
      </c>
      <c r="H100" s="50"/>
      <c r="I100" s="50"/>
      <c r="J100" s="50">
        <f t="shared" si="26"/>
        <v>-1.2732000010146294E-2</v>
      </c>
      <c r="K100" s="50"/>
      <c r="L100" s="50"/>
      <c r="M100" s="50"/>
      <c r="N100" s="50"/>
      <c r="O100" s="50">
        <f t="shared" ca="1" si="23"/>
        <v>-1.1688697753844707E-2</v>
      </c>
      <c r="P100" s="50">
        <f t="shared" ca="1" si="24"/>
        <v>-0.2156316955593614</v>
      </c>
      <c r="Q100" s="52">
        <f t="shared" si="22"/>
        <v>29920.741499999996</v>
      </c>
      <c r="R100" s="50">
        <f>G100</f>
        <v>-1.2732000010146294E-2</v>
      </c>
      <c r="S100" s="50"/>
      <c r="T100" s="50"/>
      <c r="U100" s="50"/>
      <c r="V100" s="50"/>
      <c r="W100" s="50"/>
    </row>
    <row r="101" spans="1:23" s="27" customFormat="1" ht="12.95" customHeight="1" x14ac:dyDescent="0.2">
      <c r="A101" s="7" t="s">
        <v>29</v>
      </c>
      <c r="B101" s="5"/>
      <c r="C101" s="4">
        <v>44939.245699999999</v>
      </c>
      <c r="D101" s="2"/>
      <c r="E101" s="50">
        <f t="shared" si="20"/>
        <v>1379.9975132407098</v>
      </c>
      <c r="F101" s="50">
        <f t="shared" si="21"/>
        <v>1380</v>
      </c>
      <c r="G101" s="50">
        <f t="shared" si="25"/>
        <v>-8.5320000071078539E-3</v>
      </c>
      <c r="H101" s="50"/>
      <c r="I101" s="50"/>
      <c r="J101" s="50">
        <f t="shared" si="26"/>
        <v>-8.5320000071078539E-3</v>
      </c>
      <c r="K101" s="50"/>
      <c r="L101" s="50"/>
      <c r="M101" s="50"/>
      <c r="N101" s="50"/>
      <c r="O101" s="50">
        <f t="shared" ca="1" si="23"/>
        <v>-1.1688697753844707E-2</v>
      </c>
      <c r="P101" s="50">
        <f t="shared" ca="1" si="24"/>
        <v>-0.2156316955593614</v>
      </c>
      <c r="Q101" s="52">
        <f t="shared" si="22"/>
        <v>29920.745699999999</v>
      </c>
      <c r="R101" s="50">
        <f>G101</f>
        <v>-8.5320000071078539E-3</v>
      </c>
      <c r="S101" s="50"/>
      <c r="T101" s="50"/>
      <c r="U101" s="50"/>
      <c r="V101" s="50"/>
      <c r="W101" s="50"/>
    </row>
    <row r="102" spans="1:23" s="27" customFormat="1" ht="12.95" customHeight="1" x14ac:dyDescent="0.2">
      <c r="A102" s="7" t="s">
        <v>54</v>
      </c>
      <c r="B102" s="5" t="s">
        <v>49</v>
      </c>
      <c r="C102" s="4">
        <v>44940.7526</v>
      </c>
      <c r="D102" s="2" t="s">
        <v>56</v>
      </c>
      <c r="E102" s="50">
        <f t="shared" si="20"/>
        <v>1380.4367183008278</v>
      </c>
      <c r="F102" s="50">
        <f t="shared" si="21"/>
        <v>1380.5</v>
      </c>
      <c r="G102" s="50">
        <f t="shared" si="25"/>
        <v>-0.21711770000547403</v>
      </c>
      <c r="H102" s="50"/>
      <c r="I102" s="50"/>
      <c r="J102" s="50">
        <f t="shared" si="26"/>
        <v>-0.21711770000547403</v>
      </c>
      <c r="K102" s="50"/>
      <c r="L102" s="50"/>
      <c r="M102" s="50"/>
      <c r="N102" s="50"/>
      <c r="O102" s="50">
        <f t="shared" ca="1" si="23"/>
        <v>-1.1690842196991756E-2</v>
      </c>
      <c r="P102" s="50">
        <f t="shared" ca="1" si="24"/>
        <v>-0.21563038873201043</v>
      </c>
      <c r="Q102" s="52">
        <f t="shared" si="22"/>
        <v>29922.2526</v>
      </c>
      <c r="R102" s="50"/>
      <c r="S102" s="50">
        <f>G102</f>
        <v>-0.21711770000547403</v>
      </c>
      <c r="T102" s="50"/>
      <c r="U102" s="50"/>
      <c r="V102" s="50"/>
      <c r="W102" s="50"/>
    </row>
    <row r="103" spans="1:23" s="27" customFormat="1" ht="12.95" customHeight="1" x14ac:dyDescent="0.2">
      <c r="A103" s="7" t="s">
        <v>30</v>
      </c>
      <c r="B103" s="5" t="s">
        <v>49</v>
      </c>
      <c r="C103" s="4">
        <v>45002.514000000003</v>
      </c>
      <c r="D103" s="2"/>
      <c r="E103" s="50">
        <f t="shared" si="20"/>
        <v>1398.4378593187923</v>
      </c>
      <c r="F103" s="50">
        <f t="shared" si="21"/>
        <v>1398.5</v>
      </c>
      <c r="G103" s="50">
        <f t="shared" si="25"/>
        <v>-0.21320289999857778</v>
      </c>
      <c r="H103" s="50"/>
      <c r="I103" s="50"/>
      <c r="J103" s="50">
        <f t="shared" si="26"/>
        <v>-0.21320289999857778</v>
      </c>
      <c r="K103" s="50"/>
      <c r="L103" s="50"/>
      <c r="M103" s="50"/>
      <c r="N103" s="50"/>
      <c r="O103" s="50">
        <f t="shared" ca="1" si="23"/>
        <v>-1.1768042150285533E-2</v>
      </c>
      <c r="P103" s="50">
        <f t="shared" ca="1" si="24"/>
        <v>-0.21558334294737483</v>
      </c>
      <c r="Q103" s="52">
        <f t="shared" si="22"/>
        <v>29984.014000000003</v>
      </c>
      <c r="R103" s="50"/>
      <c r="S103" s="50">
        <f>G103</f>
        <v>-0.21320289999857778</v>
      </c>
      <c r="T103" s="50"/>
      <c r="U103" s="50"/>
      <c r="V103" s="50"/>
      <c r="W103" s="50"/>
    </row>
    <row r="104" spans="1:23" s="27" customFormat="1" ht="12.95" customHeight="1" x14ac:dyDescent="0.2">
      <c r="A104" s="7" t="s">
        <v>31</v>
      </c>
      <c r="B104" s="5"/>
      <c r="C104" s="4">
        <v>46397.408499999998</v>
      </c>
      <c r="D104" s="2"/>
      <c r="E104" s="50">
        <f t="shared" si="20"/>
        <v>1804.9975001248902</v>
      </c>
      <c r="F104" s="50">
        <f t="shared" si="21"/>
        <v>1805</v>
      </c>
      <c r="G104" s="50">
        <f t="shared" si="25"/>
        <v>-8.5770000077900477E-3</v>
      </c>
      <c r="H104" s="50"/>
      <c r="J104" s="50">
        <f t="shared" si="26"/>
        <v>-8.5770000077900477E-3</v>
      </c>
      <c r="K104" s="50"/>
      <c r="L104" s="50"/>
      <c r="M104" s="50"/>
      <c r="N104" s="50"/>
      <c r="O104" s="50">
        <f t="shared" ca="1" si="23"/>
        <v>-1.351147442883667E-2</v>
      </c>
      <c r="P104" s="50">
        <f t="shared" ca="1" si="24"/>
        <v>-0.21452089231102103</v>
      </c>
      <c r="Q104" s="52">
        <f t="shared" si="22"/>
        <v>31378.908499999998</v>
      </c>
      <c r="R104" s="50">
        <f t="shared" ref="R104:R113" si="27">G104</f>
        <v>-8.5770000077900477E-3</v>
      </c>
      <c r="S104" s="50"/>
      <c r="T104" s="50"/>
      <c r="U104" s="50"/>
      <c r="V104" s="50"/>
      <c r="W104" s="50"/>
    </row>
    <row r="105" spans="1:23" s="27" customFormat="1" ht="12.95" customHeight="1" x14ac:dyDescent="0.2">
      <c r="A105" s="7" t="s">
        <v>54</v>
      </c>
      <c r="B105" s="5" t="s">
        <v>53</v>
      </c>
      <c r="C105" s="4">
        <v>46397.408499999998</v>
      </c>
      <c r="D105" s="2" t="s">
        <v>56</v>
      </c>
      <c r="E105" s="50">
        <f t="shared" si="20"/>
        <v>1804.9975001248902</v>
      </c>
      <c r="F105" s="50">
        <f t="shared" si="21"/>
        <v>1805</v>
      </c>
      <c r="G105" s="50">
        <f t="shared" si="25"/>
        <v>-8.5770000077900477E-3</v>
      </c>
      <c r="H105" s="50"/>
      <c r="I105" s="50"/>
      <c r="J105" s="50">
        <f t="shared" si="26"/>
        <v>-8.5770000077900477E-3</v>
      </c>
      <c r="K105" s="50"/>
      <c r="L105" s="50"/>
      <c r="M105" s="50"/>
      <c r="N105" s="50"/>
      <c r="O105" s="50">
        <f t="shared" ca="1" si="23"/>
        <v>-1.351147442883667E-2</v>
      </c>
      <c r="P105" s="50">
        <f t="shared" ca="1" si="24"/>
        <v>-0.21452089231102103</v>
      </c>
      <c r="Q105" s="52">
        <f t="shared" si="22"/>
        <v>31378.908499999998</v>
      </c>
      <c r="R105" s="50">
        <f t="shared" si="27"/>
        <v>-8.5770000077900477E-3</v>
      </c>
      <c r="S105" s="50"/>
      <c r="T105" s="50"/>
      <c r="U105" s="50"/>
      <c r="V105" s="50"/>
      <c r="W105" s="50"/>
    </row>
    <row r="106" spans="1:23" s="27" customFormat="1" ht="12.95" customHeight="1" x14ac:dyDescent="0.2">
      <c r="A106" s="53" t="s">
        <v>306</v>
      </c>
      <c r="B106" s="54" t="s">
        <v>53</v>
      </c>
      <c r="C106" s="53">
        <v>46397.408799999997</v>
      </c>
      <c r="D106" s="53" t="s">
        <v>104</v>
      </c>
      <c r="E106" s="7">
        <f t="shared" si="20"/>
        <v>1804.9975875636837</v>
      </c>
      <c r="F106" s="50">
        <f t="shared" si="21"/>
        <v>1805</v>
      </c>
      <c r="G106" s="50">
        <f t="shared" si="25"/>
        <v>-8.2770000080927275E-3</v>
      </c>
      <c r="H106" s="50"/>
      <c r="I106" s="50"/>
      <c r="J106" s="50">
        <f t="shared" si="26"/>
        <v>-8.2770000080927275E-3</v>
      </c>
      <c r="K106" s="50"/>
      <c r="L106" s="50"/>
      <c r="M106" s="50"/>
      <c r="N106" s="50"/>
      <c r="O106" s="50">
        <f t="shared" ca="1" si="23"/>
        <v>-1.351147442883667E-2</v>
      </c>
      <c r="P106" s="50">
        <f t="shared" ca="1" si="24"/>
        <v>-0.21452089231102103</v>
      </c>
      <c r="Q106" s="52">
        <f t="shared" si="22"/>
        <v>31378.908799999997</v>
      </c>
      <c r="R106" s="50">
        <f t="shared" si="27"/>
        <v>-8.2770000080927275E-3</v>
      </c>
      <c r="S106" s="50"/>
      <c r="T106" s="50"/>
      <c r="U106" s="50"/>
      <c r="V106" s="50"/>
      <c r="W106" s="50"/>
    </row>
    <row r="107" spans="1:23" s="27" customFormat="1" ht="12.95" customHeight="1" x14ac:dyDescent="0.2">
      <c r="A107" s="7" t="s">
        <v>32</v>
      </c>
      <c r="B107" s="5"/>
      <c r="C107" s="4">
        <v>46500.330999999998</v>
      </c>
      <c r="D107" s="2"/>
      <c r="E107" s="50">
        <f t="shared" si="20"/>
        <v>1834.9955642300008</v>
      </c>
      <c r="F107" s="50">
        <f t="shared" si="21"/>
        <v>1835</v>
      </c>
      <c r="G107" s="50">
        <f t="shared" si="25"/>
        <v>-1.5219000000797678E-2</v>
      </c>
      <c r="H107" s="50"/>
      <c r="I107" s="50">
        <f>G107</f>
        <v>-1.5219000000797678E-2</v>
      </c>
      <c r="J107" s="50"/>
      <c r="K107" s="50"/>
      <c r="L107" s="50"/>
      <c r="M107" s="50"/>
      <c r="N107" s="50"/>
      <c r="O107" s="50">
        <f t="shared" ca="1" si="23"/>
        <v>-1.3640141017659634E-2</v>
      </c>
      <c r="P107" s="50">
        <f t="shared" ca="1" si="24"/>
        <v>-0.21444248266996171</v>
      </c>
      <c r="Q107" s="52">
        <f t="shared" si="22"/>
        <v>31481.830999999998</v>
      </c>
      <c r="R107" s="50">
        <f t="shared" si="27"/>
        <v>-1.5219000000797678E-2</v>
      </c>
      <c r="S107" s="50"/>
      <c r="T107" s="50"/>
      <c r="U107" s="50"/>
      <c r="V107" s="50"/>
      <c r="W107" s="50"/>
    </row>
    <row r="108" spans="1:23" s="27" customFormat="1" ht="12.95" customHeight="1" x14ac:dyDescent="0.2">
      <c r="A108" s="7" t="s">
        <v>54</v>
      </c>
      <c r="B108" s="5" t="s">
        <v>53</v>
      </c>
      <c r="C108" s="4">
        <v>46500.330999999998</v>
      </c>
      <c r="D108" s="2" t="s">
        <v>56</v>
      </c>
      <c r="E108" s="50">
        <f t="shared" si="20"/>
        <v>1834.9955642300008</v>
      </c>
      <c r="F108" s="50">
        <f t="shared" si="21"/>
        <v>1835</v>
      </c>
      <c r="G108" s="50">
        <f t="shared" si="25"/>
        <v>-1.5219000000797678E-2</v>
      </c>
      <c r="H108" s="50"/>
      <c r="I108" s="50"/>
      <c r="J108" s="50">
        <f>G108</f>
        <v>-1.5219000000797678E-2</v>
      </c>
      <c r="K108" s="50"/>
      <c r="L108" s="50"/>
      <c r="M108" s="50"/>
      <c r="N108" s="50"/>
      <c r="O108" s="50">
        <f t="shared" ca="1" si="23"/>
        <v>-1.3640141017659634E-2</v>
      </c>
      <c r="P108" s="50">
        <f t="shared" ca="1" si="24"/>
        <v>-0.21444248266996171</v>
      </c>
      <c r="Q108" s="52">
        <f t="shared" si="22"/>
        <v>31481.830999999998</v>
      </c>
      <c r="R108" s="50">
        <f t="shared" si="27"/>
        <v>-1.5219000000797678E-2</v>
      </c>
      <c r="S108" s="50"/>
      <c r="T108" s="50"/>
      <c r="U108" s="50"/>
      <c r="V108" s="50"/>
      <c r="W108" s="50"/>
    </row>
    <row r="109" spans="1:23" s="27" customFormat="1" ht="12.95" customHeight="1" x14ac:dyDescent="0.2">
      <c r="A109" s="7" t="s">
        <v>33</v>
      </c>
      <c r="B109" s="5"/>
      <c r="C109" s="4">
        <v>46771.381000000001</v>
      </c>
      <c r="D109" s="2"/>
      <c r="E109" s="50">
        <f t="shared" si="20"/>
        <v>1913.9965142233475</v>
      </c>
      <c r="F109" s="50">
        <f t="shared" si="21"/>
        <v>1914</v>
      </c>
      <c r="G109" s="50">
        <f t="shared" si="25"/>
        <v>-1.1959600000409409E-2</v>
      </c>
      <c r="H109" s="50"/>
      <c r="I109" s="50"/>
      <c r="J109" s="50"/>
      <c r="K109" s="50">
        <f>G109</f>
        <v>-1.1959600000409409E-2</v>
      </c>
      <c r="L109" s="50"/>
      <c r="M109" s="50"/>
      <c r="N109" s="50"/>
      <c r="O109" s="50">
        <f t="shared" ca="1" si="23"/>
        <v>-1.3978963034893434E-2</v>
      </c>
      <c r="P109" s="50">
        <f t="shared" ca="1" si="24"/>
        <v>-0.2142360039485055</v>
      </c>
      <c r="Q109" s="52">
        <f t="shared" si="22"/>
        <v>31752.881000000001</v>
      </c>
      <c r="R109" s="50">
        <f t="shared" si="27"/>
        <v>-1.1959600000409409E-2</v>
      </c>
      <c r="S109" s="50"/>
      <c r="T109" s="50"/>
      <c r="U109" s="50"/>
      <c r="V109" s="50"/>
      <c r="W109" s="50"/>
    </row>
    <row r="110" spans="1:23" s="27" customFormat="1" ht="12.95" customHeight="1" x14ac:dyDescent="0.2">
      <c r="A110" s="7" t="s">
        <v>54</v>
      </c>
      <c r="B110" s="5" t="s">
        <v>53</v>
      </c>
      <c r="C110" s="4">
        <v>46771.381000000001</v>
      </c>
      <c r="D110" s="2" t="s">
        <v>56</v>
      </c>
      <c r="E110" s="50">
        <f t="shared" si="20"/>
        <v>1913.9965142233475</v>
      </c>
      <c r="F110" s="50">
        <f t="shared" si="21"/>
        <v>1914</v>
      </c>
      <c r="G110" s="50">
        <f t="shared" si="25"/>
        <v>-1.1959600000409409E-2</v>
      </c>
      <c r="H110" s="50"/>
      <c r="I110" s="50"/>
      <c r="J110" s="50">
        <f>G110</f>
        <v>-1.1959600000409409E-2</v>
      </c>
      <c r="K110" s="50"/>
      <c r="L110" s="50"/>
      <c r="M110" s="50"/>
      <c r="N110" s="50"/>
      <c r="O110" s="50">
        <f t="shared" ca="1" si="23"/>
        <v>-1.3978963034893434E-2</v>
      </c>
      <c r="P110" s="50">
        <f t="shared" ca="1" si="24"/>
        <v>-0.2142360039485055</v>
      </c>
      <c r="Q110" s="52">
        <f t="shared" si="22"/>
        <v>31752.881000000001</v>
      </c>
      <c r="R110" s="50">
        <f t="shared" si="27"/>
        <v>-1.1959600000409409E-2</v>
      </c>
      <c r="S110" s="50"/>
      <c r="T110" s="50"/>
      <c r="U110" s="50"/>
      <c r="V110" s="50"/>
      <c r="W110" s="50"/>
    </row>
    <row r="111" spans="1:23" s="27" customFormat="1" ht="12.95" customHeight="1" x14ac:dyDescent="0.2">
      <c r="A111" s="7" t="s">
        <v>34</v>
      </c>
      <c r="B111" s="5"/>
      <c r="C111" s="4">
        <v>47138.494200000001</v>
      </c>
      <c r="D111" s="2"/>
      <c r="E111" s="50">
        <f t="shared" si="20"/>
        <v>2020.9962985992825</v>
      </c>
      <c r="F111" s="50">
        <f t="shared" si="21"/>
        <v>2021</v>
      </c>
      <c r="G111" s="50">
        <f t="shared" si="25"/>
        <v>-1.2699400002020411E-2</v>
      </c>
      <c r="H111" s="50"/>
      <c r="J111" s="50">
        <f>G111</f>
        <v>-1.2699400002020411E-2</v>
      </c>
      <c r="K111" s="50"/>
      <c r="L111" s="50"/>
      <c r="M111" s="50"/>
      <c r="N111" s="50"/>
      <c r="O111" s="50">
        <f t="shared" ca="1" si="23"/>
        <v>-1.4437873868361999E-2</v>
      </c>
      <c r="P111" s="50">
        <f t="shared" ca="1" si="24"/>
        <v>-0.21395634289539392</v>
      </c>
      <c r="Q111" s="52">
        <f t="shared" si="22"/>
        <v>32119.994200000001</v>
      </c>
      <c r="R111" s="50">
        <f t="shared" si="27"/>
        <v>-1.2699400002020411E-2</v>
      </c>
      <c r="S111" s="50"/>
      <c r="T111" s="50"/>
      <c r="U111" s="50"/>
      <c r="V111" s="50"/>
      <c r="W111" s="50"/>
    </row>
    <row r="112" spans="1:23" s="27" customFormat="1" ht="12.95" customHeight="1" x14ac:dyDescent="0.2">
      <c r="A112" s="7" t="s">
        <v>54</v>
      </c>
      <c r="B112" s="5" t="s">
        <v>53</v>
      </c>
      <c r="C112" s="4">
        <v>47138.495600000002</v>
      </c>
      <c r="D112" s="2" t="s">
        <v>56</v>
      </c>
      <c r="E112" s="50">
        <f t="shared" si="20"/>
        <v>2020.9967066469862</v>
      </c>
      <c r="F112" s="50">
        <f t="shared" si="21"/>
        <v>2021</v>
      </c>
      <c r="G112" s="50">
        <f t="shared" si="25"/>
        <v>-1.1299400001007598E-2</v>
      </c>
      <c r="H112" s="50"/>
      <c r="I112" s="50"/>
      <c r="J112" s="50">
        <f>G112</f>
        <v>-1.1299400001007598E-2</v>
      </c>
      <c r="K112" s="50"/>
      <c r="L112" s="50"/>
      <c r="M112" s="50"/>
      <c r="N112" s="50"/>
      <c r="O112" s="50">
        <f t="shared" ca="1" si="23"/>
        <v>-1.4437873868361999E-2</v>
      </c>
      <c r="P112" s="50">
        <f t="shared" ca="1" si="24"/>
        <v>-0.21395634289539392</v>
      </c>
      <c r="Q112" s="52">
        <f t="shared" si="22"/>
        <v>32119.995600000002</v>
      </c>
      <c r="R112" s="50">
        <f t="shared" si="27"/>
        <v>-1.1299400001007598E-2</v>
      </c>
      <c r="S112" s="50"/>
      <c r="T112" s="50"/>
      <c r="U112" s="50"/>
      <c r="V112" s="50"/>
      <c r="W112" s="50"/>
    </row>
    <row r="113" spans="1:23" s="27" customFormat="1" ht="12.95" customHeight="1" x14ac:dyDescent="0.2">
      <c r="A113" s="7" t="s">
        <v>34</v>
      </c>
      <c r="B113" s="5"/>
      <c r="C113" s="4">
        <v>47138.497000000003</v>
      </c>
      <c r="D113" s="2"/>
      <c r="E113" s="50">
        <f t="shared" si="20"/>
        <v>2020.9971146946898</v>
      </c>
      <c r="F113" s="50">
        <f t="shared" si="21"/>
        <v>2021</v>
      </c>
      <c r="G113" s="50">
        <f t="shared" si="25"/>
        <v>-9.8993999999947846E-3</v>
      </c>
      <c r="H113" s="50"/>
      <c r="I113" s="50">
        <f>G113</f>
        <v>-9.8993999999947846E-3</v>
      </c>
      <c r="J113" s="50"/>
      <c r="K113" s="50"/>
      <c r="L113" s="50"/>
      <c r="M113" s="50"/>
      <c r="N113" s="50"/>
      <c r="O113" s="50">
        <f t="shared" ca="1" si="23"/>
        <v>-1.4437873868361999E-2</v>
      </c>
      <c r="P113" s="50">
        <f t="shared" ca="1" si="24"/>
        <v>-0.21395634289539392</v>
      </c>
      <c r="Q113" s="52">
        <f t="shared" si="22"/>
        <v>32119.997000000003</v>
      </c>
      <c r="R113" s="50">
        <f t="shared" si="27"/>
        <v>-9.8993999999947846E-3</v>
      </c>
      <c r="S113" s="50"/>
      <c r="T113" s="50"/>
      <c r="U113" s="50"/>
      <c r="V113" s="50"/>
      <c r="W113" s="50"/>
    </row>
    <row r="114" spans="1:23" s="27" customFormat="1" ht="12.95" customHeight="1" x14ac:dyDescent="0.2">
      <c r="A114" s="7" t="s">
        <v>35</v>
      </c>
      <c r="B114" s="5" t="s">
        <v>49</v>
      </c>
      <c r="C114" s="4">
        <v>47270.3851</v>
      </c>
      <c r="D114" s="2"/>
      <c r="E114" s="50">
        <f t="shared" si="20"/>
        <v>2059.4375691968744</v>
      </c>
      <c r="F114" s="50">
        <f t="shared" si="21"/>
        <v>2059.5</v>
      </c>
      <c r="G114" s="50">
        <f t="shared" si="25"/>
        <v>-0.2141983000037726</v>
      </c>
      <c r="H114" s="50"/>
      <c r="I114" s="50">
        <f>G114</f>
        <v>-0.2141983000037726</v>
      </c>
      <c r="J114" s="50"/>
      <c r="K114" s="50"/>
      <c r="L114" s="50"/>
      <c r="M114" s="50"/>
      <c r="N114" s="50"/>
      <c r="O114" s="50">
        <f t="shared" ca="1" si="23"/>
        <v>-1.46029959906848E-2</v>
      </c>
      <c r="P114" s="50">
        <f t="shared" ca="1" si="24"/>
        <v>-0.2138557171893678</v>
      </c>
      <c r="Q114" s="52">
        <f t="shared" si="22"/>
        <v>32251.8851</v>
      </c>
      <c r="R114" s="50"/>
      <c r="S114" s="50">
        <f>G114</f>
        <v>-0.2141983000037726</v>
      </c>
      <c r="T114" s="50"/>
      <c r="U114" s="50"/>
      <c r="V114" s="50"/>
      <c r="W114" s="50"/>
    </row>
    <row r="115" spans="1:23" s="27" customFormat="1" ht="12.95" customHeight="1" x14ac:dyDescent="0.2">
      <c r="A115" s="7" t="s">
        <v>54</v>
      </c>
      <c r="B115" s="5" t="s">
        <v>49</v>
      </c>
      <c r="C115" s="4">
        <v>47270.3851</v>
      </c>
      <c r="D115" s="2" t="s">
        <v>56</v>
      </c>
      <c r="E115" s="50">
        <f t="shared" si="20"/>
        <v>2059.4375691968744</v>
      </c>
      <c r="F115" s="50">
        <f t="shared" si="21"/>
        <v>2059.5</v>
      </c>
      <c r="G115" s="50">
        <f t="shared" si="25"/>
        <v>-0.2141983000037726</v>
      </c>
      <c r="H115" s="50"/>
      <c r="I115" s="50"/>
      <c r="J115" s="50">
        <f t="shared" ref="J115:J123" si="28">G115</f>
        <v>-0.2141983000037726</v>
      </c>
      <c r="K115" s="50"/>
      <c r="L115" s="50"/>
      <c r="M115" s="50"/>
      <c r="N115" s="50"/>
      <c r="O115" s="50">
        <f t="shared" ca="1" si="23"/>
        <v>-1.46029959906848E-2</v>
      </c>
      <c r="P115" s="50">
        <f t="shared" ca="1" si="24"/>
        <v>-0.2138557171893678</v>
      </c>
      <c r="Q115" s="52">
        <f t="shared" si="22"/>
        <v>32251.8851</v>
      </c>
      <c r="R115" s="50"/>
      <c r="S115" s="50">
        <f>G115</f>
        <v>-0.2141983000037726</v>
      </c>
      <c r="T115" s="50"/>
      <c r="U115" s="50"/>
      <c r="V115" s="50"/>
      <c r="W115" s="50"/>
    </row>
    <row r="116" spans="1:23" s="27" customFormat="1" ht="12.95" customHeight="1" x14ac:dyDescent="0.2">
      <c r="A116" s="7" t="s">
        <v>54</v>
      </c>
      <c r="B116" s="5" t="s">
        <v>53</v>
      </c>
      <c r="C116" s="4">
        <v>47443.848299999998</v>
      </c>
      <c r="D116" s="2" t="s">
        <v>56</v>
      </c>
      <c r="E116" s="50">
        <f t="shared" si="20"/>
        <v>2109.9956123213369</v>
      </c>
      <c r="F116" s="50">
        <f t="shared" si="21"/>
        <v>2110</v>
      </c>
      <c r="G116" s="50">
        <f t="shared" si="25"/>
        <v>-1.5054000003146939E-2</v>
      </c>
      <c r="H116" s="50"/>
      <c r="I116" s="50"/>
      <c r="J116" s="50">
        <f t="shared" si="28"/>
        <v>-1.5054000003146939E-2</v>
      </c>
      <c r="K116" s="50"/>
      <c r="L116" s="50"/>
      <c r="M116" s="50"/>
      <c r="N116" s="50"/>
      <c r="O116" s="50">
        <f t="shared" ca="1" si="23"/>
        <v>-1.4819584748536787E-2</v>
      </c>
      <c r="P116" s="50">
        <f t="shared" ca="1" si="24"/>
        <v>-0.21372372762691794</v>
      </c>
      <c r="Q116" s="52">
        <f t="shared" si="22"/>
        <v>32425.348299999998</v>
      </c>
      <c r="R116" s="50">
        <f>G116</f>
        <v>-1.5054000003146939E-2</v>
      </c>
      <c r="S116" s="50"/>
      <c r="T116" s="50"/>
      <c r="U116" s="50"/>
      <c r="V116" s="50"/>
      <c r="W116" s="50"/>
    </row>
    <row r="117" spans="1:23" s="27" customFormat="1" ht="12.95" customHeight="1" x14ac:dyDescent="0.2">
      <c r="A117" s="7" t="s">
        <v>54</v>
      </c>
      <c r="B117" s="5" t="s">
        <v>49</v>
      </c>
      <c r="C117" s="4">
        <v>47465.951999999997</v>
      </c>
      <c r="D117" s="2" t="s">
        <v>56</v>
      </c>
      <c r="E117" s="50">
        <f t="shared" ref="E117:E148" si="29">+(C117-C$7)/C$8</f>
        <v>2116.4380151930136</v>
      </c>
      <c r="F117" s="50">
        <f t="shared" ref="F117:F148" si="30">ROUND(2*E117,0)/2</f>
        <v>2116.5</v>
      </c>
      <c r="G117" s="50">
        <f t="shared" si="25"/>
        <v>-0.21266810000815894</v>
      </c>
      <c r="H117" s="50"/>
      <c r="I117" s="50"/>
      <c r="J117" s="50">
        <f t="shared" si="28"/>
        <v>-0.21266810000815894</v>
      </c>
      <c r="K117" s="50"/>
      <c r="L117" s="50"/>
      <c r="M117" s="50"/>
      <c r="N117" s="50"/>
      <c r="O117" s="50">
        <f t="shared" ca="1" si="23"/>
        <v>-1.4847462509448428E-2</v>
      </c>
      <c r="P117" s="50">
        <f t="shared" ca="1" si="24"/>
        <v>-0.21370673887135508</v>
      </c>
      <c r="Q117" s="52">
        <f t="shared" ref="Q117:Q148" si="31">+C117-15018.5</f>
        <v>32447.451999999997</v>
      </c>
      <c r="R117" s="50"/>
      <c r="S117" s="50">
        <f>G117</f>
        <v>-0.21266810000815894</v>
      </c>
      <c r="T117" s="50"/>
      <c r="U117" s="50"/>
      <c r="V117" s="50"/>
      <c r="W117" s="50"/>
    </row>
    <row r="118" spans="1:23" s="27" customFormat="1" ht="12.95" customHeight="1" x14ac:dyDescent="0.2">
      <c r="A118" s="7" t="s">
        <v>36</v>
      </c>
      <c r="B118" s="5" t="s">
        <v>49</v>
      </c>
      <c r="C118" s="4">
        <v>47524.275300000001</v>
      </c>
      <c r="D118" s="2"/>
      <c r="E118" s="50">
        <f t="shared" si="29"/>
        <v>2133.4370784903654</v>
      </c>
      <c r="F118" s="50">
        <f t="shared" si="30"/>
        <v>2133.5</v>
      </c>
      <c r="G118" s="50">
        <f t="shared" si="25"/>
        <v>-0.21588190000329632</v>
      </c>
      <c r="H118" s="50"/>
      <c r="I118" s="50"/>
      <c r="J118" s="50">
        <f t="shared" si="28"/>
        <v>-0.21588190000329632</v>
      </c>
      <c r="K118" s="50"/>
      <c r="L118" s="50"/>
      <c r="M118" s="50"/>
      <c r="N118" s="50"/>
      <c r="O118" s="50">
        <f t="shared" ref="O118:O149" ca="1" si="32">+C$11+C$12*F118</f>
        <v>-1.4920373576448107E-2</v>
      </c>
      <c r="P118" s="50">
        <f t="shared" ref="P118:P149" ca="1" si="33">+D$11+D$12*$F118</f>
        <v>-0.21366230674142148</v>
      </c>
      <c r="Q118" s="52">
        <f t="shared" si="31"/>
        <v>32505.775300000001</v>
      </c>
      <c r="R118" s="50"/>
      <c r="S118" s="50">
        <f>G118</f>
        <v>-0.21588190000329632</v>
      </c>
      <c r="T118" s="50"/>
      <c r="U118" s="50"/>
      <c r="V118" s="50"/>
      <c r="W118" s="50"/>
    </row>
    <row r="119" spans="1:23" s="27" customFormat="1" ht="12.95" customHeight="1" x14ac:dyDescent="0.2">
      <c r="A119" s="6" t="s">
        <v>36</v>
      </c>
      <c r="B119" s="5" t="s">
        <v>49</v>
      </c>
      <c r="C119" s="4">
        <v>47524.275300000001</v>
      </c>
      <c r="D119" s="2"/>
      <c r="E119" s="50">
        <f t="shared" si="29"/>
        <v>2133.4370784903654</v>
      </c>
      <c r="F119" s="50">
        <f t="shared" si="30"/>
        <v>2133.5</v>
      </c>
      <c r="G119" s="50">
        <f t="shared" si="25"/>
        <v>-0.21588190000329632</v>
      </c>
      <c r="H119" s="50"/>
      <c r="I119" s="50"/>
      <c r="J119" s="50">
        <f t="shared" si="28"/>
        <v>-0.21588190000329632</v>
      </c>
      <c r="K119" s="50"/>
      <c r="L119" s="50"/>
      <c r="M119" s="50"/>
      <c r="N119" s="50"/>
      <c r="O119" s="50">
        <f t="shared" ca="1" si="32"/>
        <v>-1.4920373576448107E-2</v>
      </c>
      <c r="P119" s="50">
        <f t="shared" ca="1" si="33"/>
        <v>-0.21366230674142148</v>
      </c>
      <c r="Q119" s="52">
        <f t="shared" si="31"/>
        <v>32505.775300000001</v>
      </c>
      <c r="R119" s="50"/>
      <c r="S119" s="50">
        <f>G119</f>
        <v>-0.21588190000329632</v>
      </c>
      <c r="T119" s="50"/>
      <c r="U119" s="50"/>
      <c r="V119" s="50"/>
      <c r="W119" s="50"/>
    </row>
    <row r="120" spans="1:23" s="27" customFormat="1" ht="12.95" customHeight="1" x14ac:dyDescent="0.2">
      <c r="A120" s="7" t="s">
        <v>36</v>
      </c>
      <c r="B120" s="5" t="s">
        <v>49</v>
      </c>
      <c r="C120" s="4">
        <v>47524.276299999998</v>
      </c>
      <c r="D120" s="2"/>
      <c r="E120" s="50">
        <f t="shared" si="29"/>
        <v>2133.4373699530097</v>
      </c>
      <c r="F120" s="50">
        <f t="shared" si="30"/>
        <v>2133.5</v>
      </c>
      <c r="G120" s="50">
        <f t="shared" si="25"/>
        <v>-0.21488190000673058</v>
      </c>
      <c r="H120" s="50"/>
      <c r="I120" s="50"/>
      <c r="J120" s="50">
        <f t="shared" si="28"/>
        <v>-0.21488190000673058</v>
      </c>
      <c r="K120" s="50"/>
      <c r="L120" s="50"/>
      <c r="M120" s="50"/>
      <c r="N120" s="50"/>
      <c r="O120" s="50">
        <f t="shared" ca="1" si="32"/>
        <v>-1.4920373576448107E-2</v>
      </c>
      <c r="P120" s="50">
        <f t="shared" ca="1" si="33"/>
        <v>-0.21366230674142148</v>
      </c>
      <c r="Q120" s="52">
        <f t="shared" si="31"/>
        <v>32505.776299999998</v>
      </c>
      <c r="R120" s="50"/>
      <c r="S120" s="50">
        <f>G120</f>
        <v>-0.21488190000673058</v>
      </c>
      <c r="T120" s="50"/>
      <c r="U120" s="50"/>
      <c r="V120" s="50"/>
      <c r="W120" s="50"/>
    </row>
    <row r="121" spans="1:23" s="27" customFormat="1" ht="12.95" customHeight="1" x14ac:dyDescent="0.2">
      <c r="A121" s="6" t="s">
        <v>36</v>
      </c>
      <c r="B121" s="5" t="s">
        <v>49</v>
      </c>
      <c r="C121" s="4">
        <v>47524.276299999998</v>
      </c>
      <c r="D121" s="2"/>
      <c r="E121" s="50">
        <f t="shared" si="29"/>
        <v>2133.4373699530097</v>
      </c>
      <c r="F121" s="50">
        <f t="shared" si="30"/>
        <v>2133.5</v>
      </c>
      <c r="G121" s="50">
        <f t="shared" si="25"/>
        <v>-0.21488190000673058</v>
      </c>
      <c r="H121" s="50"/>
      <c r="I121" s="50"/>
      <c r="J121" s="50">
        <f t="shared" si="28"/>
        <v>-0.21488190000673058</v>
      </c>
      <c r="K121" s="50"/>
      <c r="L121" s="50"/>
      <c r="M121" s="50"/>
      <c r="N121" s="50"/>
      <c r="O121" s="50">
        <f t="shared" ca="1" si="32"/>
        <v>-1.4920373576448107E-2</v>
      </c>
      <c r="P121" s="50">
        <f t="shared" ca="1" si="33"/>
        <v>-0.21366230674142148</v>
      </c>
      <c r="Q121" s="52">
        <f t="shared" si="31"/>
        <v>32505.776299999998</v>
      </c>
      <c r="R121" s="50"/>
      <c r="S121" s="50">
        <f>G121</f>
        <v>-0.21488190000673058</v>
      </c>
      <c r="T121" s="50"/>
      <c r="U121" s="50"/>
      <c r="V121" s="50"/>
      <c r="W121" s="50"/>
    </row>
    <row r="122" spans="1:23" s="27" customFormat="1" ht="12.95" customHeight="1" x14ac:dyDescent="0.2">
      <c r="A122" s="7" t="s">
        <v>38</v>
      </c>
      <c r="B122" s="5"/>
      <c r="C122" s="4">
        <v>47553.641000000003</v>
      </c>
      <c r="D122" s="2"/>
      <c r="E122" s="50">
        <f t="shared" si="29"/>
        <v>2141.9960830918035</v>
      </c>
      <c r="F122" s="50">
        <f t="shared" si="30"/>
        <v>2142</v>
      </c>
      <c r="G122" s="50">
        <f t="shared" si="25"/>
        <v>-1.3438800000585616E-2</v>
      </c>
      <c r="H122" s="50"/>
      <c r="I122" s="50"/>
      <c r="J122" s="50">
        <f t="shared" si="28"/>
        <v>-1.3438800000585616E-2</v>
      </c>
      <c r="K122" s="50"/>
      <c r="L122" s="50"/>
      <c r="M122" s="50"/>
      <c r="N122" s="50"/>
      <c r="O122" s="50">
        <f t="shared" ca="1" si="32"/>
        <v>-1.4956829109947946E-2</v>
      </c>
      <c r="P122" s="50">
        <f t="shared" ca="1" si="33"/>
        <v>-0.21364009067645467</v>
      </c>
      <c r="Q122" s="52">
        <f t="shared" si="31"/>
        <v>32535.141000000003</v>
      </c>
      <c r="R122" s="50">
        <f>G122</f>
        <v>-1.3438800000585616E-2</v>
      </c>
      <c r="S122" s="50"/>
      <c r="T122" s="50"/>
      <c r="U122" s="50"/>
      <c r="V122" s="50"/>
      <c r="W122" s="50"/>
    </row>
    <row r="123" spans="1:23" s="27" customFormat="1" ht="12.95" customHeight="1" x14ac:dyDescent="0.2">
      <c r="A123" s="7" t="s">
        <v>54</v>
      </c>
      <c r="B123" s="5" t="s">
        <v>53</v>
      </c>
      <c r="C123" s="4">
        <v>47553.641000000003</v>
      </c>
      <c r="D123" s="2" t="s">
        <v>56</v>
      </c>
      <c r="E123" s="50">
        <f t="shared" si="29"/>
        <v>2141.9960830918035</v>
      </c>
      <c r="F123" s="50">
        <f t="shared" si="30"/>
        <v>2142</v>
      </c>
      <c r="G123" s="50">
        <f t="shared" si="25"/>
        <v>-1.3438800000585616E-2</v>
      </c>
      <c r="H123" s="50"/>
      <c r="I123" s="50"/>
      <c r="J123" s="50">
        <f t="shared" si="28"/>
        <v>-1.3438800000585616E-2</v>
      </c>
      <c r="K123" s="50"/>
      <c r="L123" s="50"/>
      <c r="M123" s="50"/>
      <c r="N123" s="50"/>
      <c r="O123" s="50">
        <f t="shared" ca="1" si="32"/>
        <v>-1.4956829109947946E-2</v>
      </c>
      <c r="P123" s="50">
        <f t="shared" ca="1" si="33"/>
        <v>-0.21364009067645467</v>
      </c>
      <c r="Q123" s="52">
        <f t="shared" si="31"/>
        <v>32535.141000000003</v>
      </c>
      <c r="R123" s="50">
        <f>G123</f>
        <v>-1.3438800000585616E-2</v>
      </c>
      <c r="S123" s="50"/>
      <c r="T123" s="50"/>
      <c r="U123" s="50"/>
      <c r="V123" s="50"/>
      <c r="W123" s="50"/>
    </row>
    <row r="124" spans="1:23" s="27" customFormat="1" ht="12.95" customHeight="1" x14ac:dyDescent="0.2">
      <c r="A124" s="7" t="s">
        <v>39</v>
      </c>
      <c r="B124" s="5"/>
      <c r="C124" s="4">
        <v>47893.311999999998</v>
      </c>
      <c r="D124" s="2"/>
      <c r="E124" s="50">
        <f t="shared" si="29"/>
        <v>2240.9974912644261</v>
      </c>
      <c r="F124" s="50">
        <f t="shared" si="30"/>
        <v>2241</v>
      </c>
      <c r="G124" s="50">
        <f t="shared" si="25"/>
        <v>-8.6074000064400025E-3</v>
      </c>
      <c r="H124" s="50"/>
      <c r="I124" s="50">
        <f>G124</f>
        <v>-8.6074000064400025E-3</v>
      </c>
      <c r="J124" s="50"/>
      <c r="K124" s="50"/>
      <c r="L124" s="50"/>
      <c r="M124" s="50"/>
      <c r="N124" s="50"/>
      <c r="O124" s="50">
        <f t="shared" ca="1" si="32"/>
        <v>-1.5381428853063721E-2</v>
      </c>
      <c r="P124" s="50">
        <f t="shared" ca="1" si="33"/>
        <v>-0.21338133886095889</v>
      </c>
      <c r="Q124" s="52">
        <f t="shared" si="31"/>
        <v>32874.811999999998</v>
      </c>
      <c r="R124" s="50">
        <f>G124</f>
        <v>-8.6074000064400025E-3</v>
      </c>
      <c r="S124" s="50"/>
      <c r="T124" s="50"/>
      <c r="U124" s="50"/>
      <c r="V124" s="50"/>
      <c r="W124" s="50"/>
    </row>
    <row r="125" spans="1:23" s="27" customFormat="1" ht="12.95" customHeight="1" x14ac:dyDescent="0.2">
      <c r="A125" s="7" t="s">
        <v>40</v>
      </c>
      <c r="B125" s="5"/>
      <c r="C125" s="4">
        <v>47893.313999999998</v>
      </c>
      <c r="D125" s="2"/>
      <c r="E125" s="50">
        <f t="shared" si="29"/>
        <v>2240.9980741897166</v>
      </c>
      <c r="F125" s="50">
        <f t="shared" si="30"/>
        <v>2241</v>
      </c>
      <c r="G125" s="50">
        <f t="shared" si="25"/>
        <v>-6.6074000060325488E-3</v>
      </c>
      <c r="H125" s="50"/>
      <c r="I125" s="50">
        <f>G125</f>
        <v>-6.6074000060325488E-3</v>
      </c>
      <c r="J125" s="50"/>
      <c r="K125" s="50"/>
      <c r="L125" s="50"/>
      <c r="M125" s="50"/>
      <c r="N125" s="50"/>
      <c r="O125" s="50">
        <f t="shared" ca="1" si="32"/>
        <v>-1.5381428853063721E-2</v>
      </c>
      <c r="P125" s="50">
        <f t="shared" ca="1" si="33"/>
        <v>-0.21338133886095889</v>
      </c>
      <c r="Q125" s="52">
        <f t="shared" si="31"/>
        <v>32874.813999999998</v>
      </c>
      <c r="R125" s="50">
        <f>G125</f>
        <v>-6.6074000060325488E-3</v>
      </c>
      <c r="S125" s="50"/>
      <c r="T125" s="50"/>
      <c r="U125" s="50"/>
      <c r="V125" s="50"/>
      <c r="W125" s="50"/>
    </row>
    <row r="126" spans="1:23" s="27" customFormat="1" ht="12.95" customHeight="1" x14ac:dyDescent="0.2">
      <c r="A126" s="7" t="s">
        <v>54</v>
      </c>
      <c r="B126" s="5" t="s">
        <v>53</v>
      </c>
      <c r="C126" s="4">
        <v>47893.313999999998</v>
      </c>
      <c r="D126" s="2" t="s">
        <v>56</v>
      </c>
      <c r="E126" s="50">
        <f t="shared" si="29"/>
        <v>2240.9980741897166</v>
      </c>
      <c r="F126" s="50">
        <f t="shared" si="30"/>
        <v>2241</v>
      </c>
      <c r="G126" s="50">
        <f t="shared" si="25"/>
        <v>-6.6074000060325488E-3</v>
      </c>
      <c r="H126" s="50"/>
      <c r="I126" s="50"/>
      <c r="J126" s="50">
        <f t="shared" ref="J126:J157" si="34">G126</f>
        <v>-6.6074000060325488E-3</v>
      </c>
      <c r="K126" s="50"/>
      <c r="L126" s="50"/>
      <c r="M126" s="50"/>
      <c r="N126" s="50"/>
      <c r="O126" s="50">
        <f t="shared" ca="1" si="32"/>
        <v>-1.5381428853063721E-2</v>
      </c>
      <c r="P126" s="50">
        <f t="shared" ca="1" si="33"/>
        <v>-0.21338133886095889</v>
      </c>
      <c r="Q126" s="52">
        <f t="shared" si="31"/>
        <v>32874.813999999998</v>
      </c>
      <c r="R126" s="50">
        <f>G126</f>
        <v>-6.6074000060325488E-3</v>
      </c>
      <c r="S126" s="50"/>
      <c r="T126" s="50"/>
      <c r="U126" s="50"/>
      <c r="V126" s="50"/>
      <c r="W126" s="50"/>
    </row>
    <row r="127" spans="1:23" s="27" customFormat="1" ht="12.95" customHeight="1" x14ac:dyDescent="0.2">
      <c r="A127" s="7" t="s">
        <v>54</v>
      </c>
      <c r="B127" s="5" t="s">
        <v>49</v>
      </c>
      <c r="C127" s="4">
        <v>47898.252800000002</v>
      </c>
      <c r="D127" s="2">
        <v>2.0000000000000001E-4</v>
      </c>
      <c r="E127" s="50">
        <f t="shared" si="29"/>
        <v>2242.437549902048</v>
      </c>
      <c r="F127" s="50">
        <f t="shared" si="30"/>
        <v>2242.5</v>
      </c>
      <c r="G127" s="50">
        <f t="shared" si="25"/>
        <v>-0.21426449999853503</v>
      </c>
      <c r="H127" s="50"/>
      <c r="I127" s="50"/>
      <c r="J127" s="50">
        <f t="shared" si="34"/>
        <v>-0.21426449999853503</v>
      </c>
      <c r="K127" s="50"/>
      <c r="L127" s="50"/>
      <c r="M127" s="50"/>
      <c r="N127" s="50"/>
      <c r="O127" s="50">
        <f t="shared" ca="1" si="32"/>
        <v>-1.5387862182504869E-2</v>
      </c>
      <c r="P127" s="50">
        <f t="shared" ca="1" si="33"/>
        <v>-0.21337741837890595</v>
      </c>
      <c r="Q127" s="52">
        <f t="shared" si="31"/>
        <v>32879.752800000002</v>
      </c>
      <c r="R127" s="50"/>
      <c r="S127" s="50">
        <f>G127</f>
        <v>-0.21426449999853503</v>
      </c>
      <c r="T127" s="50"/>
      <c r="U127" s="50"/>
      <c r="V127" s="50"/>
      <c r="W127" s="50"/>
    </row>
    <row r="128" spans="1:23" s="27" customFormat="1" ht="12.95" customHeight="1" x14ac:dyDescent="0.2">
      <c r="A128" s="7" t="s">
        <v>54</v>
      </c>
      <c r="B128" s="5" t="s">
        <v>49</v>
      </c>
      <c r="C128" s="4">
        <v>47898.252800000002</v>
      </c>
      <c r="D128" s="2" t="s">
        <v>56</v>
      </c>
      <c r="E128" s="50">
        <f t="shared" si="29"/>
        <v>2242.437549902048</v>
      </c>
      <c r="F128" s="50">
        <f t="shared" si="30"/>
        <v>2242.5</v>
      </c>
      <c r="G128" s="50">
        <f t="shared" si="25"/>
        <v>-0.21426449999853503</v>
      </c>
      <c r="H128" s="50"/>
      <c r="I128" s="50"/>
      <c r="J128" s="50">
        <f t="shared" si="34"/>
        <v>-0.21426449999853503</v>
      </c>
      <c r="K128" s="50"/>
      <c r="L128" s="50"/>
      <c r="M128" s="50"/>
      <c r="N128" s="50"/>
      <c r="O128" s="50">
        <f t="shared" ca="1" si="32"/>
        <v>-1.5387862182504869E-2</v>
      </c>
      <c r="P128" s="50">
        <f t="shared" ca="1" si="33"/>
        <v>-0.21337741837890595</v>
      </c>
      <c r="Q128" s="52">
        <f t="shared" si="31"/>
        <v>32879.752800000002</v>
      </c>
      <c r="R128" s="50"/>
      <c r="S128" s="50">
        <f>G128</f>
        <v>-0.21426449999853503</v>
      </c>
      <c r="T128" s="50"/>
      <c r="U128" s="50"/>
      <c r="V128" s="50"/>
      <c r="W128" s="50"/>
    </row>
    <row r="129" spans="1:23" s="27" customFormat="1" ht="12.95" customHeight="1" x14ac:dyDescent="0.2">
      <c r="A129" s="7" t="s">
        <v>54</v>
      </c>
      <c r="B129" s="5" t="s">
        <v>53</v>
      </c>
      <c r="C129" s="4">
        <v>47982.5118</v>
      </c>
      <c r="D129" s="2">
        <v>4.0000000000000002E-4</v>
      </c>
      <c r="E129" s="50">
        <f t="shared" si="29"/>
        <v>2266.995900927649</v>
      </c>
      <c r="F129" s="50">
        <f t="shared" si="30"/>
        <v>2267</v>
      </c>
      <c r="G129" s="50">
        <f t="shared" si="25"/>
        <v>-1.4063800001167692E-2</v>
      </c>
      <c r="H129" s="50"/>
      <c r="I129" s="50"/>
      <c r="J129" s="50">
        <f t="shared" si="34"/>
        <v>-1.4063800001167692E-2</v>
      </c>
      <c r="K129" s="50"/>
      <c r="L129" s="50"/>
      <c r="M129" s="50"/>
      <c r="N129" s="50"/>
      <c r="O129" s="50">
        <f t="shared" ca="1" si="32"/>
        <v>-1.5492939896710288E-2</v>
      </c>
      <c r="P129" s="50">
        <f t="shared" ca="1" si="33"/>
        <v>-0.21331338383870749</v>
      </c>
      <c r="Q129" s="52">
        <f t="shared" si="31"/>
        <v>32964.0118</v>
      </c>
      <c r="R129" s="50">
        <f>G129</f>
        <v>-1.4063800001167692E-2</v>
      </c>
      <c r="S129" s="50"/>
      <c r="T129" s="50"/>
      <c r="U129" s="50"/>
      <c r="V129" s="50"/>
      <c r="W129" s="50"/>
    </row>
    <row r="130" spans="1:23" s="27" customFormat="1" ht="12.95" customHeight="1" x14ac:dyDescent="0.2">
      <c r="A130" s="7" t="s">
        <v>54</v>
      </c>
      <c r="B130" s="5" t="s">
        <v>53</v>
      </c>
      <c r="C130" s="4">
        <v>47982.5118</v>
      </c>
      <c r="D130" s="2" t="s">
        <v>56</v>
      </c>
      <c r="E130" s="50">
        <f t="shared" si="29"/>
        <v>2266.995900927649</v>
      </c>
      <c r="F130" s="50">
        <f t="shared" si="30"/>
        <v>2267</v>
      </c>
      <c r="G130" s="50">
        <f t="shared" si="25"/>
        <v>-1.4063800001167692E-2</v>
      </c>
      <c r="H130" s="50"/>
      <c r="I130" s="50"/>
      <c r="J130" s="50">
        <f t="shared" si="34"/>
        <v>-1.4063800001167692E-2</v>
      </c>
      <c r="K130" s="50"/>
      <c r="L130" s="50"/>
      <c r="M130" s="50"/>
      <c r="N130" s="50"/>
      <c r="O130" s="50">
        <f t="shared" ca="1" si="32"/>
        <v>-1.5492939896710288E-2</v>
      </c>
      <c r="P130" s="50">
        <f t="shared" ca="1" si="33"/>
        <v>-0.21331338383870749</v>
      </c>
      <c r="Q130" s="52">
        <f t="shared" si="31"/>
        <v>32964.0118</v>
      </c>
      <c r="R130" s="50">
        <f>G130</f>
        <v>-1.4063800001167692E-2</v>
      </c>
      <c r="S130" s="50"/>
      <c r="T130" s="50"/>
      <c r="U130" s="50"/>
      <c r="V130" s="50"/>
      <c r="W130" s="50"/>
    </row>
    <row r="131" spans="1:23" s="27" customFormat="1" ht="12.95" customHeight="1" x14ac:dyDescent="0.2">
      <c r="A131" s="6" t="s">
        <v>41</v>
      </c>
      <c r="B131" s="5" t="s">
        <v>53</v>
      </c>
      <c r="C131" s="4">
        <v>48191.800689999996</v>
      </c>
      <c r="D131" s="2">
        <v>2.7999999999999998E-4</v>
      </c>
      <c r="E131" s="50">
        <f t="shared" si="29"/>
        <v>2327.9957944271973</v>
      </c>
      <c r="F131" s="50">
        <f t="shared" si="30"/>
        <v>2328</v>
      </c>
      <c r="G131" s="50">
        <f t="shared" ref="G131:G162" si="35">+C131-(C$7+F131*C$8)</f>
        <v>-1.4429200004087761E-2</v>
      </c>
      <c r="H131" s="50"/>
      <c r="I131" s="50"/>
      <c r="J131" s="50">
        <f t="shared" si="34"/>
        <v>-1.4429200004087761E-2</v>
      </c>
      <c r="K131" s="50"/>
      <c r="L131" s="50"/>
      <c r="M131" s="50"/>
      <c r="N131" s="50"/>
      <c r="O131" s="50">
        <f t="shared" ca="1" si="32"/>
        <v>-1.575456196065031E-2</v>
      </c>
      <c r="P131" s="50">
        <f t="shared" ca="1" si="33"/>
        <v>-0.21315395090188688</v>
      </c>
      <c r="Q131" s="52">
        <f t="shared" si="31"/>
        <v>33173.300689999996</v>
      </c>
      <c r="R131" s="50">
        <f>G131</f>
        <v>-1.4429200004087761E-2</v>
      </c>
      <c r="S131" s="50"/>
      <c r="T131" s="50"/>
      <c r="U131" s="50"/>
      <c r="V131" s="50"/>
      <c r="W131" s="50"/>
    </row>
    <row r="132" spans="1:23" s="27" customFormat="1" ht="12.95" customHeight="1" x14ac:dyDescent="0.2">
      <c r="A132" s="53" t="s">
        <v>41</v>
      </c>
      <c r="B132" s="54" t="s">
        <v>53</v>
      </c>
      <c r="C132" s="53">
        <v>48191.8007</v>
      </c>
      <c r="D132" s="53" t="s">
        <v>104</v>
      </c>
      <c r="E132" s="7">
        <f t="shared" si="29"/>
        <v>2327.995797341825</v>
      </c>
      <c r="F132" s="50">
        <f t="shared" si="30"/>
        <v>2328</v>
      </c>
      <c r="G132" s="50">
        <f t="shared" si="35"/>
        <v>-1.4419200000702403E-2</v>
      </c>
      <c r="H132" s="50"/>
      <c r="I132" s="50"/>
      <c r="J132" s="50">
        <f t="shared" si="34"/>
        <v>-1.4419200000702403E-2</v>
      </c>
      <c r="K132" s="50"/>
      <c r="L132" s="50"/>
      <c r="M132" s="50"/>
      <c r="N132" s="50"/>
      <c r="O132" s="50">
        <f t="shared" ca="1" si="32"/>
        <v>-1.575456196065031E-2</v>
      </c>
      <c r="P132" s="50">
        <f t="shared" ca="1" si="33"/>
        <v>-0.21315395090188688</v>
      </c>
      <c r="Q132" s="52">
        <f t="shared" si="31"/>
        <v>33173.3007</v>
      </c>
      <c r="R132" s="50">
        <f>G132</f>
        <v>-1.4419200000702403E-2</v>
      </c>
      <c r="S132" s="50"/>
      <c r="T132" s="50"/>
      <c r="U132" s="50"/>
      <c r="V132" s="50"/>
      <c r="W132" s="50"/>
    </row>
    <row r="133" spans="1:23" s="27" customFormat="1" ht="12.95" customHeight="1" x14ac:dyDescent="0.2">
      <c r="A133" s="4" t="s">
        <v>42</v>
      </c>
      <c r="B133" s="5" t="s">
        <v>49</v>
      </c>
      <c r="C133" s="4">
        <v>48193.317300000002</v>
      </c>
      <c r="D133" s="2">
        <v>4.0000000000000002E-4</v>
      </c>
      <c r="E133" s="50">
        <f t="shared" si="29"/>
        <v>2328.4378295896026</v>
      </c>
      <c r="F133" s="50">
        <f t="shared" si="30"/>
        <v>2328.5</v>
      </c>
      <c r="G133" s="50">
        <f t="shared" si="35"/>
        <v>-0.21330490000400459</v>
      </c>
      <c r="H133" s="50"/>
      <c r="I133" s="50"/>
      <c r="J133" s="50">
        <f t="shared" si="34"/>
        <v>-0.21330490000400459</v>
      </c>
      <c r="K133" s="50"/>
      <c r="L133" s="50"/>
      <c r="M133" s="50"/>
      <c r="N133" s="50"/>
      <c r="O133" s="50">
        <f t="shared" ca="1" si="32"/>
        <v>-1.5756706403797359E-2</v>
      </c>
      <c r="P133" s="50">
        <f t="shared" ca="1" si="33"/>
        <v>-0.21315264407453588</v>
      </c>
      <c r="Q133" s="52">
        <f t="shared" si="31"/>
        <v>33174.817300000002</v>
      </c>
      <c r="R133" s="50"/>
      <c r="S133" s="50">
        <f>G133</f>
        <v>-0.21330490000400459</v>
      </c>
      <c r="T133" s="50"/>
      <c r="U133" s="50"/>
      <c r="V133" s="50"/>
      <c r="W133" s="50"/>
    </row>
    <row r="134" spans="1:23" s="27" customFormat="1" ht="12.95" customHeight="1" x14ac:dyDescent="0.2">
      <c r="A134" s="4" t="s">
        <v>42</v>
      </c>
      <c r="B134" s="5" t="s">
        <v>49</v>
      </c>
      <c r="C134" s="4">
        <v>48306.539199999999</v>
      </c>
      <c r="D134" s="2">
        <v>2.0000000000000001E-4</v>
      </c>
      <c r="E134" s="50">
        <f t="shared" si="29"/>
        <v>2361.4377840631364</v>
      </c>
      <c r="F134" s="50">
        <f t="shared" si="30"/>
        <v>2361.5</v>
      </c>
      <c r="G134" s="50">
        <f t="shared" si="35"/>
        <v>-0.21346110000740737</v>
      </c>
      <c r="H134" s="50"/>
      <c r="I134" s="50"/>
      <c r="J134" s="50">
        <f t="shared" si="34"/>
        <v>-0.21346110000740737</v>
      </c>
      <c r="K134" s="50"/>
      <c r="L134" s="50"/>
      <c r="M134" s="50"/>
      <c r="N134" s="50"/>
      <c r="O134" s="50">
        <f t="shared" ca="1" si="32"/>
        <v>-1.5898239651502617E-2</v>
      </c>
      <c r="P134" s="50">
        <f t="shared" ca="1" si="33"/>
        <v>-0.21306639346937062</v>
      </c>
      <c r="Q134" s="52">
        <f t="shared" si="31"/>
        <v>33288.039199999999</v>
      </c>
      <c r="R134" s="50"/>
      <c r="S134" s="50">
        <f>G134</f>
        <v>-0.21346110000740737</v>
      </c>
      <c r="T134" s="50"/>
      <c r="U134" s="50"/>
      <c r="V134" s="50"/>
      <c r="W134" s="50"/>
    </row>
    <row r="135" spans="1:23" s="27" customFormat="1" ht="12.95" customHeight="1" x14ac:dyDescent="0.2">
      <c r="A135" s="4" t="s">
        <v>42</v>
      </c>
      <c r="B135" s="5" t="s">
        <v>53</v>
      </c>
      <c r="C135" s="4">
        <v>48308.450100000002</v>
      </c>
      <c r="D135" s="2">
        <v>2.0000000000000001E-4</v>
      </c>
      <c r="E135" s="50">
        <f t="shared" si="29"/>
        <v>2361.9947400319334</v>
      </c>
      <c r="F135" s="50">
        <f t="shared" si="30"/>
        <v>2362</v>
      </c>
      <c r="G135" s="50">
        <f t="shared" si="35"/>
        <v>-1.8046800003503449E-2</v>
      </c>
      <c r="H135" s="50"/>
      <c r="I135" s="50"/>
      <c r="J135" s="50">
        <f t="shared" si="34"/>
        <v>-1.8046800003503449E-2</v>
      </c>
      <c r="K135" s="50"/>
      <c r="L135" s="50"/>
      <c r="M135" s="50"/>
      <c r="N135" s="50"/>
      <c r="O135" s="50">
        <f t="shared" ca="1" si="32"/>
        <v>-1.5900384094649667E-2</v>
      </c>
      <c r="P135" s="50">
        <f t="shared" ca="1" si="33"/>
        <v>-0.21306508664201965</v>
      </c>
      <c r="Q135" s="52">
        <f t="shared" si="31"/>
        <v>33289.950100000002</v>
      </c>
      <c r="R135" s="50">
        <f>G135</f>
        <v>-1.8046800003503449E-2</v>
      </c>
      <c r="S135" s="50"/>
      <c r="T135" s="50"/>
      <c r="U135" s="50"/>
      <c r="V135" s="50"/>
      <c r="W135" s="50"/>
    </row>
    <row r="136" spans="1:23" s="27" customFormat="1" ht="12.95" customHeight="1" x14ac:dyDescent="0.2">
      <c r="A136" s="7" t="s">
        <v>43</v>
      </c>
      <c r="B136" s="5" t="s">
        <v>49</v>
      </c>
      <c r="C136" s="4">
        <v>48481.518100000001</v>
      </c>
      <c r="D136" s="2"/>
      <c r="E136" s="50">
        <f t="shared" si="29"/>
        <v>2412.4375971189961</v>
      </c>
      <c r="F136" s="50">
        <f t="shared" si="30"/>
        <v>2412.5</v>
      </c>
      <c r="G136" s="50">
        <f t="shared" si="35"/>
        <v>-0.2141025000018999</v>
      </c>
      <c r="H136" s="50"/>
      <c r="I136" s="50"/>
      <c r="J136" s="50">
        <f t="shared" si="34"/>
        <v>-0.2141025000018999</v>
      </c>
      <c r="K136" s="50"/>
      <c r="L136" s="50"/>
      <c r="M136" s="50"/>
      <c r="N136" s="50"/>
      <c r="O136" s="50">
        <f t="shared" ca="1" si="32"/>
        <v>-1.6116972852501656E-2</v>
      </c>
      <c r="P136" s="50">
        <f t="shared" ca="1" si="33"/>
        <v>-0.21293309707956978</v>
      </c>
      <c r="Q136" s="52">
        <f t="shared" si="31"/>
        <v>33463.018100000001</v>
      </c>
      <c r="R136" s="50"/>
      <c r="S136" s="50">
        <f>G136</f>
        <v>-0.2141025000018999</v>
      </c>
      <c r="T136" s="50"/>
      <c r="U136" s="50"/>
      <c r="V136" s="50"/>
      <c r="W136" s="50"/>
    </row>
    <row r="137" spans="1:23" s="27" customFormat="1" ht="12.95" customHeight="1" x14ac:dyDescent="0.2">
      <c r="A137" s="7" t="s">
        <v>29</v>
      </c>
      <c r="B137" s="5" t="s">
        <v>49</v>
      </c>
      <c r="C137" s="4">
        <v>48536.409399999997</v>
      </c>
      <c r="D137" s="2"/>
      <c r="E137" s="50">
        <f t="shared" si="29"/>
        <v>2428.436360617869</v>
      </c>
      <c r="F137" s="50">
        <f t="shared" si="30"/>
        <v>2428.5</v>
      </c>
      <c r="G137" s="50">
        <f t="shared" si="35"/>
        <v>-0.21834490000765072</v>
      </c>
      <c r="H137" s="50"/>
      <c r="I137" s="50"/>
      <c r="J137" s="50">
        <f t="shared" si="34"/>
        <v>-0.21834490000765072</v>
      </c>
      <c r="K137" s="50"/>
      <c r="L137" s="50"/>
      <c r="M137" s="50"/>
      <c r="N137" s="50"/>
      <c r="O137" s="50">
        <f t="shared" ca="1" si="32"/>
        <v>-1.6185595033207236E-2</v>
      </c>
      <c r="P137" s="50">
        <f t="shared" ca="1" si="33"/>
        <v>-0.21289127860433815</v>
      </c>
      <c r="Q137" s="52">
        <f t="shared" si="31"/>
        <v>33517.909399999997</v>
      </c>
      <c r="R137" s="50"/>
      <c r="S137" s="50">
        <f>G137</f>
        <v>-0.21834490000765072</v>
      </c>
      <c r="T137" s="50"/>
      <c r="U137" s="50"/>
      <c r="V137" s="50"/>
      <c r="W137" s="50"/>
    </row>
    <row r="138" spans="1:23" s="27" customFormat="1" ht="12.95" customHeight="1" x14ac:dyDescent="0.2">
      <c r="A138" s="7" t="s">
        <v>29</v>
      </c>
      <c r="B138" s="5"/>
      <c r="C138" s="4">
        <v>48538.324699999997</v>
      </c>
      <c r="D138" s="2"/>
      <c r="E138" s="50">
        <f t="shared" si="29"/>
        <v>2428.9945990223046</v>
      </c>
      <c r="F138" s="50">
        <f t="shared" si="30"/>
        <v>2429</v>
      </c>
      <c r="G138" s="50">
        <f t="shared" si="35"/>
        <v>-1.8530600005760789E-2</v>
      </c>
      <c r="H138" s="50"/>
      <c r="I138" s="50"/>
      <c r="J138" s="50">
        <f t="shared" si="34"/>
        <v>-1.8530600005760789E-2</v>
      </c>
      <c r="K138" s="50"/>
      <c r="L138" s="50"/>
      <c r="M138" s="50"/>
      <c r="N138" s="50"/>
      <c r="O138" s="50">
        <f t="shared" ca="1" si="32"/>
        <v>-1.6187739476354285E-2</v>
      </c>
      <c r="P138" s="50">
        <f t="shared" ca="1" si="33"/>
        <v>-0.21288997177698715</v>
      </c>
      <c r="Q138" s="52">
        <f t="shared" si="31"/>
        <v>33519.824699999997</v>
      </c>
      <c r="R138" s="50">
        <f>G138</f>
        <v>-1.8530600005760789E-2</v>
      </c>
      <c r="S138" s="50"/>
      <c r="T138" s="50"/>
      <c r="U138" s="50"/>
      <c r="V138" s="50"/>
      <c r="W138" s="50"/>
    </row>
    <row r="139" spans="1:23" s="27" customFormat="1" ht="12.95" customHeight="1" x14ac:dyDescent="0.2">
      <c r="A139" s="6" t="s">
        <v>41</v>
      </c>
      <c r="B139" s="5" t="s">
        <v>49</v>
      </c>
      <c r="C139" s="4">
        <v>48601.601900000001</v>
      </c>
      <c r="D139" s="2">
        <v>2.5000000000000001E-4</v>
      </c>
      <c r="E139" s="50">
        <f t="shared" si="29"/>
        <v>2447.4375391179301</v>
      </c>
      <c r="F139" s="50">
        <f t="shared" si="30"/>
        <v>2447.5</v>
      </c>
      <c r="G139" s="50">
        <f t="shared" si="35"/>
        <v>-0.21430150000378489</v>
      </c>
      <c r="H139" s="50"/>
      <c r="I139" s="50"/>
      <c r="J139" s="50">
        <f t="shared" si="34"/>
        <v>-0.21430150000378489</v>
      </c>
      <c r="K139" s="50"/>
      <c r="L139" s="50"/>
      <c r="M139" s="50"/>
      <c r="N139" s="50"/>
      <c r="O139" s="50">
        <f t="shared" ca="1" si="32"/>
        <v>-1.6267083872795112E-2</v>
      </c>
      <c r="P139" s="50">
        <f t="shared" ca="1" si="33"/>
        <v>-0.21284161916500058</v>
      </c>
      <c r="Q139" s="52">
        <f t="shared" si="31"/>
        <v>33583.101900000001</v>
      </c>
      <c r="R139" s="50"/>
      <c r="S139" s="50">
        <f t="shared" ref="S139:S144" si="36">G139</f>
        <v>-0.21430150000378489</v>
      </c>
      <c r="T139" s="50"/>
      <c r="U139" s="50"/>
      <c r="V139" s="50"/>
      <c r="W139" s="50"/>
    </row>
    <row r="140" spans="1:23" s="27" customFormat="1" ht="12.95" customHeight="1" x14ac:dyDescent="0.2">
      <c r="A140" s="7" t="s">
        <v>36</v>
      </c>
      <c r="B140" s="5" t="s">
        <v>49</v>
      </c>
      <c r="C140" s="4">
        <v>48639.341800000002</v>
      </c>
      <c r="D140" s="2"/>
      <c r="E140" s="50">
        <f t="shared" si="29"/>
        <v>2458.4373102031686</v>
      </c>
      <c r="F140" s="50">
        <f t="shared" si="30"/>
        <v>2458.5</v>
      </c>
      <c r="G140" s="50">
        <f t="shared" si="35"/>
        <v>-0.21508690000337083</v>
      </c>
      <c r="H140" s="50"/>
      <c r="I140" s="50"/>
      <c r="J140" s="50">
        <f t="shared" si="34"/>
        <v>-0.21508690000337083</v>
      </c>
      <c r="K140" s="50"/>
      <c r="L140" s="50"/>
      <c r="M140" s="50"/>
      <c r="N140" s="50"/>
      <c r="O140" s="50">
        <f t="shared" ca="1" si="32"/>
        <v>-1.6314261622030198E-2</v>
      </c>
      <c r="P140" s="50">
        <f t="shared" ca="1" si="33"/>
        <v>-0.21281286896327883</v>
      </c>
      <c r="Q140" s="52">
        <f t="shared" si="31"/>
        <v>33620.841800000002</v>
      </c>
      <c r="R140" s="50"/>
      <c r="S140" s="50">
        <f t="shared" si="36"/>
        <v>-0.21508690000337083</v>
      </c>
      <c r="T140" s="50"/>
      <c r="U140" s="50"/>
      <c r="V140" s="50"/>
      <c r="W140" s="50"/>
    </row>
    <row r="141" spans="1:23" s="27" customFormat="1" ht="12.95" customHeight="1" x14ac:dyDescent="0.2">
      <c r="A141" s="6" t="s">
        <v>36</v>
      </c>
      <c r="B141" s="5" t="s">
        <v>49</v>
      </c>
      <c r="C141" s="4">
        <v>48639.341800000002</v>
      </c>
      <c r="D141" s="2"/>
      <c r="E141" s="50">
        <f t="shared" si="29"/>
        <v>2458.4373102031686</v>
      </c>
      <c r="F141" s="50">
        <f t="shared" si="30"/>
        <v>2458.5</v>
      </c>
      <c r="G141" s="50">
        <f t="shared" si="35"/>
        <v>-0.21508690000337083</v>
      </c>
      <c r="H141" s="50"/>
      <c r="I141" s="50"/>
      <c r="J141" s="50">
        <f t="shared" si="34"/>
        <v>-0.21508690000337083</v>
      </c>
      <c r="K141" s="50"/>
      <c r="L141" s="50"/>
      <c r="M141" s="50"/>
      <c r="N141" s="50"/>
      <c r="O141" s="50">
        <f t="shared" ca="1" si="32"/>
        <v>-1.6314261622030198E-2</v>
      </c>
      <c r="P141" s="50">
        <f t="shared" ca="1" si="33"/>
        <v>-0.21281286896327883</v>
      </c>
      <c r="Q141" s="52">
        <f t="shared" si="31"/>
        <v>33620.841800000002</v>
      </c>
      <c r="R141" s="50"/>
      <c r="S141" s="50">
        <f t="shared" si="36"/>
        <v>-0.21508690000337083</v>
      </c>
      <c r="T141" s="50"/>
      <c r="U141" s="50"/>
      <c r="V141" s="50"/>
      <c r="W141" s="50"/>
    </row>
    <row r="142" spans="1:23" s="27" customFormat="1" ht="12.95" customHeight="1" x14ac:dyDescent="0.2">
      <c r="A142" s="7" t="s">
        <v>36</v>
      </c>
      <c r="B142" s="5" t="s">
        <v>49</v>
      </c>
      <c r="C142" s="4">
        <v>48639.342100000002</v>
      </c>
      <c r="D142" s="2"/>
      <c r="E142" s="50">
        <f t="shared" si="29"/>
        <v>2458.437397641962</v>
      </c>
      <c r="F142" s="50">
        <f t="shared" si="30"/>
        <v>2458.5</v>
      </c>
      <c r="G142" s="50">
        <f t="shared" si="35"/>
        <v>-0.21478690000367351</v>
      </c>
      <c r="H142" s="50"/>
      <c r="I142" s="50"/>
      <c r="J142" s="50">
        <f t="shared" si="34"/>
        <v>-0.21478690000367351</v>
      </c>
      <c r="K142" s="50"/>
      <c r="L142" s="50"/>
      <c r="M142" s="50"/>
      <c r="N142" s="50"/>
      <c r="O142" s="50">
        <f t="shared" ca="1" si="32"/>
        <v>-1.6314261622030198E-2</v>
      </c>
      <c r="P142" s="50">
        <f t="shared" ca="1" si="33"/>
        <v>-0.21281286896327883</v>
      </c>
      <c r="Q142" s="52">
        <f t="shared" si="31"/>
        <v>33620.842100000002</v>
      </c>
      <c r="R142" s="50"/>
      <c r="S142" s="50">
        <f t="shared" si="36"/>
        <v>-0.21478690000367351</v>
      </c>
      <c r="T142" s="50"/>
      <c r="U142" s="50"/>
      <c r="V142" s="50"/>
      <c r="W142" s="50"/>
    </row>
    <row r="143" spans="1:23" s="27" customFormat="1" ht="12.95" customHeight="1" x14ac:dyDescent="0.2">
      <c r="A143" s="6" t="s">
        <v>36</v>
      </c>
      <c r="B143" s="5" t="s">
        <v>49</v>
      </c>
      <c r="C143" s="4">
        <v>48639.342100000002</v>
      </c>
      <c r="D143" s="2"/>
      <c r="E143" s="50">
        <f t="shared" si="29"/>
        <v>2458.437397641962</v>
      </c>
      <c r="F143" s="50">
        <f t="shared" si="30"/>
        <v>2458.5</v>
      </c>
      <c r="G143" s="50">
        <f t="shared" si="35"/>
        <v>-0.21478690000367351</v>
      </c>
      <c r="H143" s="50"/>
      <c r="I143" s="50"/>
      <c r="J143" s="50">
        <f t="shared" si="34"/>
        <v>-0.21478690000367351</v>
      </c>
      <c r="K143" s="50"/>
      <c r="L143" s="50"/>
      <c r="M143" s="50"/>
      <c r="N143" s="50"/>
      <c r="O143" s="50">
        <f t="shared" ca="1" si="32"/>
        <v>-1.6314261622030198E-2</v>
      </c>
      <c r="P143" s="50">
        <f t="shared" ca="1" si="33"/>
        <v>-0.21281286896327883</v>
      </c>
      <c r="Q143" s="52">
        <f t="shared" si="31"/>
        <v>33620.842100000002</v>
      </c>
      <c r="R143" s="50"/>
      <c r="S143" s="50">
        <f t="shared" si="36"/>
        <v>-0.21478690000367351</v>
      </c>
      <c r="T143" s="50"/>
      <c r="U143" s="50"/>
      <c r="V143" s="50"/>
      <c r="W143" s="50"/>
    </row>
    <row r="144" spans="1:23" s="27" customFormat="1" ht="12.95" customHeight="1" x14ac:dyDescent="0.2">
      <c r="A144" s="7" t="s">
        <v>29</v>
      </c>
      <c r="B144" s="5" t="s">
        <v>49</v>
      </c>
      <c r="C144" s="4">
        <v>48869.222000000002</v>
      </c>
      <c r="D144" s="2"/>
      <c r="E144" s="50">
        <f t="shared" si="29"/>
        <v>2525.4388013843541</v>
      </c>
      <c r="F144" s="50">
        <f t="shared" si="30"/>
        <v>2525.5</v>
      </c>
      <c r="G144" s="50">
        <f t="shared" si="35"/>
        <v>-0.20997070000157692</v>
      </c>
      <c r="H144" s="50"/>
      <c r="I144" s="50"/>
      <c r="J144" s="50">
        <f t="shared" si="34"/>
        <v>-0.20997070000157692</v>
      </c>
      <c r="K144" s="50"/>
      <c r="L144" s="50"/>
      <c r="M144" s="50"/>
      <c r="N144" s="50"/>
      <c r="O144" s="50">
        <f t="shared" ca="1" si="32"/>
        <v>-1.6601617003734814E-2</v>
      </c>
      <c r="P144" s="50">
        <f t="shared" ca="1" si="33"/>
        <v>-0.21263775409824634</v>
      </c>
      <c r="Q144" s="52">
        <f t="shared" si="31"/>
        <v>33850.722000000002</v>
      </c>
      <c r="R144" s="50"/>
      <c r="S144" s="50">
        <f t="shared" si="36"/>
        <v>-0.20997070000157692</v>
      </c>
      <c r="T144" s="50"/>
      <c r="U144" s="50"/>
      <c r="V144" s="50"/>
      <c r="W144" s="50"/>
    </row>
    <row r="145" spans="1:23" s="27" customFormat="1" ht="12.95" customHeight="1" x14ac:dyDescent="0.2">
      <c r="A145" s="7" t="s">
        <v>29</v>
      </c>
      <c r="B145" s="5"/>
      <c r="C145" s="4">
        <v>48881.424099999997</v>
      </c>
      <c r="D145" s="2"/>
      <c r="E145" s="50">
        <f t="shared" si="29"/>
        <v>2528.9952577278827</v>
      </c>
      <c r="F145" s="50">
        <f t="shared" si="30"/>
        <v>2529</v>
      </c>
      <c r="G145" s="50">
        <f t="shared" si="35"/>
        <v>-1.627060000464553E-2</v>
      </c>
      <c r="H145" s="50"/>
      <c r="I145" s="50"/>
      <c r="J145" s="50">
        <f t="shared" si="34"/>
        <v>-1.627060000464553E-2</v>
      </c>
      <c r="K145" s="50"/>
      <c r="L145" s="50"/>
      <c r="M145" s="50"/>
      <c r="N145" s="50"/>
      <c r="O145" s="50">
        <f t="shared" ca="1" si="32"/>
        <v>-1.6616628105764159E-2</v>
      </c>
      <c r="P145" s="50">
        <f t="shared" ca="1" si="33"/>
        <v>-0.21262860630678942</v>
      </c>
      <c r="Q145" s="52">
        <f t="shared" si="31"/>
        <v>33862.924099999997</v>
      </c>
      <c r="R145" s="50">
        <f>G145</f>
        <v>-1.627060000464553E-2</v>
      </c>
      <c r="S145" s="50"/>
      <c r="T145" s="50"/>
      <c r="U145" s="50"/>
      <c r="V145" s="50"/>
      <c r="W145" s="50"/>
    </row>
    <row r="146" spans="1:23" s="27" customFormat="1" ht="12.95" customHeight="1" x14ac:dyDescent="0.2">
      <c r="A146" s="7" t="s">
        <v>29</v>
      </c>
      <c r="B146" s="5" t="s">
        <v>49</v>
      </c>
      <c r="C146" s="4">
        <v>48982.441099999996</v>
      </c>
      <c r="D146" s="2"/>
      <c r="E146" s="50">
        <f t="shared" si="29"/>
        <v>2558.4379397624807</v>
      </c>
      <c r="F146" s="50">
        <f t="shared" si="30"/>
        <v>2558.5</v>
      </c>
      <c r="G146" s="50">
        <f t="shared" si="35"/>
        <v>-0.21292690000700532</v>
      </c>
      <c r="H146" s="50"/>
      <c r="I146" s="50"/>
      <c r="J146" s="50">
        <f t="shared" si="34"/>
        <v>-0.21292690000700532</v>
      </c>
      <c r="K146" s="50"/>
      <c r="L146" s="50"/>
      <c r="M146" s="50"/>
      <c r="N146" s="50"/>
      <c r="O146" s="50">
        <f t="shared" ca="1" si="32"/>
        <v>-1.6743150251440072E-2</v>
      </c>
      <c r="P146" s="50">
        <f t="shared" ca="1" si="33"/>
        <v>-0.21255150349308108</v>
      </c>
      <c r="Q146" s="52">
        <f t="shared" si="31"/>
        <v>33963.941099999996</v>
      </c>
      <c r="R146" s="50"/>
      <c r="S146" s="50">
        <f>G146</f>
        <v>-0.21292690000700532</v>
      </c>
      <c r="T146" s="50"/>
      <c r="U146" s="50"/>
      <c r="V146" s="50"/>
      <c r="W146" s="50"/>
    </row>
    <row r="147" spans="1:23" s="27" customFormat="1" ht="12.95" customHeight="1" x14ac:dyDescent="0.2">
      <c r="A147" s="7" t="s">
        <v>29</v>
      </c>
      <c r="B147" s="5"/>
      <c r="C147" s="4">
        <v>48998.074000000001</v>
      </c>
      <c r="D147" s="2"/>
      <c r="E147" s="50">
        <f t="shared" si="29"/>
        <v>2562.9943461493144</v>
      </c>
      <c r="F147" s="50">
        <f t="shared" si="30"/>
        <v>2563</v>
      </c>
      <c r="G147" s="50">
        <f t="shared" si="35"/>
        <v>-1.9398199998249765E-2</v>
      </c>
      <c r="H147" s="50"/>
      <c r="I147" s="50"/>
      <c r="J147" s="50">
        <f t="shared" si="34"/>
        <v>-1.9398199998249765E-2</v>
      </c>
      <c r="K147" s="50"/>
      <c r="L147" s="50"/>
      <c r="M147" s="50"/>
      <c r="N147" s="50"/>
      <c r="O147" s="50">
        <f t="shared" ca="1" si="32"/>
        <v>-1.6762450239763516E-2</v>
      </c>
      <c r="P147" s="50">
        <f t="shared" ca="1" si="33"/>
        <v>-0.21253974204692219</v>
      </c>
      <c r="Q147" s="52">
        <f t="shared" si="31"/>
        <v>33979.574000000001</v>
      </c>
      <c r="R147" s="50">
        <f>G147</f>
        <v>-1.9398199998249765E-2</v>
      </c>
      <c r="S147" s="50"/>
      <c r="T147" s="50"/>
      <c r="U147" s="50"/>
      <c r="V147" s="50"/>
      <c r="W147" s="50"/>
    </row>
    <row r="148" spans="1:23" s="27" customFormat="1" ht="12.95" customHeight="1" x14ac:dyDescent="0.2">
      <c r="A148" s="7" t="s">
        <v>29</v>
      </c>
      <c r="B148" s="5" t="s">
        <v>49</v>
      </c>
      <c r="C148" s="4">
        <v>49003.0268</v>
      </c>
      <c r="D148" s="2"/>
      <c r="E148" s="50">
        <f t="shared" si="29"/>
        <v>2564.4379023386778</v>
      </c>
      <c r="F148" s="50">
        <f t="shared" si="30"/>
        <v>2564.5</v>
      </c>
      <c r="G148" s="50">
        <f t="shared" si="35"/>
        <v>-0.21305530000245199</v>
      </c>
      <c r="H148" s="50"/>
      <c r="I148" s="50"/>
      <c r="J148" s="50">
        <f t="shared" si="34"/>
        <v>-0.21305530000245199</v>
      </c>
      <c r="K148" s="50"/>
      <c r="L148" s="50"/>
      <c r="M148" s="50"/>
      <c r="N148" s="50"/>
      <c r="O148" s="50">
        <f t="shared" ca="1" si="32"/>
        <v>-1.6768883569204664E-2</v>
      </c>
      <c r="P148" s="50">
        <f t="shared" ca="1" si="33"/>
        <v>-0.21253582156486922</v>
      </c>
      <c r="Q148" s="52">
        <f t="shared" si="31"/>
        <v>33984.5268</v>
      </c>
      <c r="R148" s="50"/>
      <c r="S148" s="50">
        <f>G148</f>
        <v>-0.21305530000245199</v>
      </c>
      <c r="T148" s="50"/>
      <c r="U148" s="50"/>
      <c r="V148" s="50"/>
      <c r="W148" s="50"/>
    </row>
    <row r="149" spans="1:23" s="27" customFormat="1" ht="12.95" customHeight="1" x14ac:dyDescent="0.2">
      <c r="A149" s="7" t="s">
        <v>29</v>
      </c>
      <c r="B149" s="5" t="s">
        <v>49</v>
      </c>
      <c r="C149" s="4">
        <v>49236.331700000002</v>
      </c>
      <c r="D149" s="2"/>
      <c r="E149" s="50">
        <f t="shared" ref="E149:E180" si="37">+(C149-C$7)/C$8</f>
        <v>2632.4375656410311</v>
      </c>
      <c r="F149" s="50">
        <f t="shared" ref="F149:F180" si="38">ROUND(2*E149,0)/2</f>
        <v>2632.5</v>
      </c>
      <c r="G149" s="50">
        <f t="shared" si="35"/>
        <v>-0.21421050000208197</v>
      </c>
      <c r="H149" s="50"/>
      <c r="I149" s="50"/>
      <c r="J149" s="50">
        <f t="shared" si="34"/>
        <v>-0.21421050000208197</v>
      </c>
      <c r="K149" s="50"/>
      <c r="L149" s="50"/>
      <c r="M149" s="50"/>
      <c r="N149" s="50"/>
      <c r="O149" s="50">
        <f t="shared" ca="1" si="32"/>
        <v>-1.7060527837203378E-2</v>
      </c>
      <c r="P149" s="50">
        <f t="shared" ca="1" si="33"/>
        <v>-0.21235809304513475</v>
      </c>
      <c r="Q149" s="52">
        <f t="shared" ref="Q149:Q180" si="39">+C149-15018.5</f>
        <v>34217.831700000002</v>
      </c>
      <c r="R149" s="50"/>
      <c r="S149" s="50">
        <f>G149</f>
        <v>-0.21421050000208197</v>
      </c>
      <c r="T149" s="50"/>
      <c r="U149" s="50"/>
      <c r="V149" s="50"/>
      <c r="W149" s="50"/>
    </row>
    <row r="150" spans="1:23" s="27" customFormat="1" ht="12.95" customHeight="1" x14ac:dyDescent="0.2">
      <c r="A150" s="7" t="s">
        <v>29</v>
      </c>
      <c r="B150" s="5"/>
      <c r="C150" s="4">
        <v>49238.2405</v>
      </c>
      <c r="D150" s="2"/>
      <c r="E150" s="50">
        <f t="shared" si="37"/>
        <v>2632.9939095382715</v>
      </c>
      <c r="F150" s="50">
        <f t="shared" si="38"/>
        <v>2633</v>
      </c>
      <c r="G150" s="50">
        <f t="shared" si="35"/>
        <v>-2.0896200003335252E-2</v>
      </c>
      <c r="H150" s="50"/>
      <c r="I150" s="50"/>
      <c r="J150" s="50">
        <f t="shared" si="34"/>
        <v>-2.0896200003335252E-2</v>
      </c>
      <c r="K150" s="50"/>
      <c r="L150" s="50"/>
      <c r="M150" s="50"/>
      <c r="N150" s="50"/>
      <c r="O150" s="50">
        <f t="shared" ref="O150:O181" ca="1" si="40">+C$11+C$12*F150</f>
        <v>-1.7062672280350428E-2</v>
      </c>
      <c r="P150" s="50">
        <f t="shared" ref="P150:P181" ca="1" si="41">+D$11+D$12*$F150</f>
        <v>-0.21235678621778378</v>
      </c>
      <c r="Q150" s="52">
        <f t="shared" si="39"/>
        <v>34219.7405</v>
      </c>
      <c r="R150" s="50">
        <f>G150</f>
        <v>-2.0896200003335252E-2</v>
      </c>
      <c r="S150" s="50"/>
      <c r="T150" s="50"/>
      <c r="U150" s="50"/>
      <c r="V150" s="50"/>
      <c r="W150" s="50"/>
    </row>
    <row r="151" spans="1:23" s="27" customFormat="1" ht="12.95" customHeight="1" x14ac:dyDescent="0.2">
      <c r="A151" s="7" t="s">
        <v>29</v>
      </c>
      <c r="B151" s="5" t="s">
        <v>49</v>
      </c>
      <c r="C151" s="4">
        <v>49332.397499999999</v>
      </c>
      <c r="D151" s="2"/>
      <c r="E151" s="50">
        <f t="shared" si="37"/>
        <v>2660.4371578264968</v>
      </c>
      <c r="F151" s="50">
        <f t="shared" si="38"/>
        <v>2660.5</v>
      </c>
      <c r="G151" s="50">
        <f t="shared" si="35"/>
        <v>-0.21560970000427915</v>
      </c>
      <c r="H151" s="50"/>
      <c r="I151" s="50"/>
      <c r="J151" s="50">
        <f t="shared" si="34"/>
        <v>-0.21560970000427915</v>
      </c>
      <c r="K151" s="50"/>
      <c r="L151" s="50"/>
      <c r="M151" s="50"/>
      <c r="N151" s="50"/>
      <c r="O151" s="50">
        <f t="shared" ca="1" si="40"/>
        <v>-1.7180616653438143E-2</v>
      </c>
      <c r="P151" s="50">
        <f t="shared" ca="1" si="41"/>
        <v>-0.21228491071347941</v>
      </c>
      <c r="Q151" s="52">
        <f t="shared" si="39"/>
        <v>34313.897499999999</v>
      </c>
      <c r="R151" s="50"/>
      <c r="S151" s="50">
        <f>G151</f>
        <v>-0.21560970000427915</v>
      </c>
      <c r="T151" s="50"/>
      <c r="U151" s="50"/>
      <c r="V151" s="50"/>
      <c r="W151" s="50"/>
    </row>
    <row r="152" spans="1:23" s="27" customFormat="1" ht="12.95" customHeight="1" x14ac:dyDescent="0.2">
      <c r="A152" s="7" t="s">
        <v>29</v>
      </c>
      <c r="B152" s="5" t="s">
        <v>49</v>
      </c>
      <c r="C152" s="4">
        <v>49339.26</v>
      </c>
      <c r="D152" s="2"/>
      <c r="E152" s="50">
        <f t="shared" si="37"/>
        <v>2662.4373202294837</v>
      </c>
      <c r="F152" s="50">
        <f t="shared" si="38"/>
        <v>2662.5</v>
      </c>
      <c r="G152" s="50">
        <f t="shared" si="35"/>
        <v>-0.21505249999609077</v>
      </c>
      <c r="H152" s="50"/>
      <c r="I152" s="50"/>
      <c r="J152" s="50">
        <f t="shared" si="34"/>
        <v>-0.21505249999609077</v>
      </c>
      <c r="K152" s="50"/>
      <c r="L152" s="50"/>
      <c r="M152" s="50"/>
      <c r="N152" s="50"/>
      <c r="O152" s="50">
        <f t="shared" ca="1" si="40"/>
        <v>-1.7189194426026341E-2</v>
      </c>
      <c r="P152" s="50">
        <f t="shared" ca="1" si="41"/>
        <v>-0.21227968340407544</v>
      </c>
      <c r="Q152" s="52">
        <f t="shared" si="39"/>
        <v>34320.76</v>
      </c>
      <c r="R152" s="50"/>
      <c r="S152" s="50">
        <f>G152</f>
        <v>-0.21505249999609077</v>
      </c>
      <c r="T152" s="50"/>
      <c r="U152" s="50"/>
      <c r="V152" s="50"/>
      <c r="W152" s="50"/>
    </row>
    <row r="153" spans="1:23" s="27" customFormat="1" ht="12.95" customHeight="1" x14ac:dyDescent="0.2">
      <c r="A153" s="7" t="s">
        <v>29</v>
      </c>
      <c r="B153" s="5"/>
      <c r="C153" s="4">
        <v>49341.169500000004</v>
      </c>
      <c r="D153" s="2"/>
      <c r="E153" s="50">
        <f t="shared" si="37"/>
        <v>2662.9938681505773</v>
      </c>
      <c r="F153" s="50">
        <f t="shared" si="38"/>
        <v>2663</v>
      </c>
      <c r="G153" s="50">
        <f t="shared" si="35"/>
        <v>-2.1038200000475626E-2</v>
      </c>
      <c r="H153" s="50"/>
      <c r="I153" s="50"/>
      <c r="J153" s="50">
        <f t="shared" si="34"/>
        <v>-2.1038200000475626E-2</v>
      </c>
      <c r="K153" s="50"/>
      <c r="L153" s="50"/>
      <c r="M153" s="50"/>
      <c r="N153" s="50"/>
      <c r="O153" s="50">
        <f t="shared" ca="1" si="40"/>
        <v>-1.719133886917339E-2</v>
      </c>
      <c r="P153" s="50">
        <f t="shared" ca="1" si="41"/>
        <v>-0.21227837657672446</v>
      </c>
      <c r="Q153" s="52">
        <f t="shared" si="39"/>
        <v>34322.669500000004</v>
      </c>
      <c r="R153" s="50">
        <f>G153</f>
        <v>-2.1038200000475626E-2</v>
      </c>
      <c r="S153" s="50"/>
      <c r="T153" s="50"/>
      <c r="U153" s="50"/>
      <c r="V153" s="50"/>
      <c r="W153" s="50"/>
    </row>
    <row r="154" spans="1:23" s="27" customFormat="1" ht="12.95" customHeight="1" x14ac:dyDescent="0.2">
      <c r="A154" s="7" t="s">
        <v>29</v>
      </c>
      <c r="B154" s="5"/>
      <c r="C154" s="4">
        <v>49557.323499999999</v>
      </c>
      <c r="D154" s="2"/>
      <c r="E154" s="50">
        <f t="shared" si="37"/>
        <v>2725.9946847706151</v>
      </c>
      <c r="F154" s="50">
        <f t="shared" si="38"/>
        <v>2726</v>
      </c>
      <c r="G154" s="50">
        <f t="shared" si="35"/>
        <v>-1.8236400006571785E-2</v>
      </c>
      <c r="H154" s="50"/>
      <c r="I154" s="50"/>
      <c r="J154" s="50">
        <f t="shared" si="34"/>
        <v>-1.8236400006571785E-2</v>
      </c>
      <c r="K154" s="50"/>
      <c r="L154" s="50"/>
      <c r="M154" s="50"/>
      <c r="N154" s="50"/>
      <c r="O154" s="50">
        <f t="shared" ca="1" si="40"/>
        <v>-1.746153870570161E-2</v>
      </c>
      <c r="P154" s="50">
        <f t="shared" ca="1" si="41"/>
        <v>-0.21211371633049989</v>
      </c>
      <c r="Q154" s="52">
        <f t="shared" si="39"/>
        <v>34538.823499999999</v>
      </c>
      <c r="R154" s="50">
        <f>G154</f>
        <v>-1.8236400006571785E-2</v>
      </c>
      <c r="S154" s="50"/>
      <c r="T154" s="50"/>
      <c r="U154" s="50"/>
      <c r="V154" s="50"/>
      <c r="W154" s="50"/>
    </row>
    <row r="155" spans="1:23" s="27" customFormat="1" ht="12.95" customHeight="1" x14ac:dyDescent="0.2">
      <c r="A155" s="7" t="s">
        <v>29</v>
      </c>
      <c r="B155" s="5" t="s">
        <v>49</v>
      </c>
      <c r="C155" s="4">
        <v>49610.310899999997</v>
      </c>
      <c r="D155" s="2"/>
      <c r="E155" s="50">
        <f t="shared" si="37"/>
        <v>2741.4385325392086</v>
      </c>
      <c r="F155" s="50">
        <f t="shared" si="38"/>
        <v>2741.5</v>
      </c>
      <c r="G155" s="50">
        <f t="shared" si="35"/>
        <v>-0.2108931000038865</v>
      </c>
      <c r="H155" s="50"/>
      <c r="I155" s="50"/>
      <c r="J155" s="50">
        <f t="shared" si="34"/>
        <v>-0.2108931000038865</v>
      </c>
      <c r="K155" s="50"/>
      <c r="L155" s="50"/>
      <c r="M155" s="50"/>
      <c r="N155" s="50"/>
      <c r="O155" s="50">
        <f t="shared" ca="1" si="40"/>
        <v>-1.7528016443260141E-2</v>
      </c>
      <c r="P155" s="50">
        <f t="shared" ca="1" si="41"/>
        <v>-0.21207320468261923</v>
      </c>
      <c r="Q155" s="52">
        <f t="shared" si="39"/>
        <v>34591.810899999997</v>
      </c>
      <c r="R155" s="50"/>
      <c r="S155" s="50">
        <f>G155</f>
        <v>-0.2108931000038865</v>
      </c>
      <c r="T155" s="50"/>
      <c r="U155" s="50"/>
      <c r="V155" s="50"/>
      <c r="W155" s="50"/>
    </row>
    <row r="156" spans="1:23" s="27" customFormat="1" ht="12.95" customHeight="1" x14ac:dyDescent="0.2">
      <c r="A156" s="7" t="s">
        <v>29</v>
      </c>
      <c r="B156" s="5"/>
      <c r="C156" s="4">
        <v>49622.5124</v>
      </c>
      <c r="D156" s="2"/>
      <c r="E156" s="50">
        <f t="shared" si="37"/>
        <v>2744.9948140051524</v>
      </c>
      <c r="F156" s="50">
        <f t="shared" si="38"/>
        <v>2745</v>
      </c>
      <c r="G156" s="50">
        <f t="shared" si="35"/>
        <v>-1.77929999990738E-2</v>
      </c>
      <c r="H156" s="50"/>
      <c r="I156" s="50"/>
      <c r="J156" s="50">
        <f t="shared" si="34"/>
        <v>-1.77929999990738E-2</v>
      </c>
      <c r="K156" s="50"/>
      <c r="L156" s="50"/>
      <c r="M156" s="50"/>
      <c r="N156" s="50"/>
      <c r="O156" s="50">
        <f t="shared" ca="1" si="40"/>
        <v>-1.7543027545289486E-2</v>
      </c>
      <c r="P156" s="50">
        <f t="shared" ca="1" si="41"/>
        <v>-0.21206405689116231</v>
      </c>
      <c r="Q156" s="52">
        <f t="shared" si="39"/>
        <v>34604.0124</v>
      </c>
      <c r="R156" s="50">
        <f>G156</f>
        <v>-1.77929999990738E-2</v>
      </c>
      <c r="S156" s="50"/>
      <c r="T156" s="50"/>
      <c r="U156" s="50"/>
      <c r="V156" s="50"/>
      <c r="W156" s="50"/>
    </row>
    <row r="157" spans="1:23" s="27" customFormat="1" ht="12.95" customHeight="1" x14ac:dyDescent="0.2">
      <c r="A157" s="7" t="s">
        <v>29</v>
      </c>
      <c r="B157" s="5" t="s">
        <v>49</v>
      </c>
      <c r="C157" s="4">
        <v>49634.3272</v>
      </c>
      <c r="D157" s="2"/>
      <c r="E157" s="50">
        <f t="shared" si="37"/>
        <v>2748.4383868661794</v>
      </c>
      <c r="F157" s="50">
        <f t="shared" si="38"/>
        <v>2748.5</v>
      </c>
      <c r="G157" s="50">
        <f t="shared" si="35"/>
        <v>-0.21139290000428446</v>
      </c>
      <c r="H157" s="50"/>
      <c r="I157" s="50"/>
      <c r="J157" s="50">
        <f t="shared" si="34"/>
        <v>-0.21139290000428446</v>
      </c>
      <c r="K157" s="50"/>
      <c r="L157" s="50"/>
      <c r="M157" s="50"/>
      <c r="N157" s="50"/>
      <c r="O157" s="50">
        <f t="shared" ca="1" si="40"/>
        <v>-1.7558038647318832E-2</v>
      </c>
      <c r="P157" s="50">
        <f t="shared" ca="1" si="41"/>
        <v>-0.2120549090997054</v>
      </c>
      <c r="Q157" s="52">
        <f t="shared" si="39"/>
        <v>34615.8272</v>
      </c>
      <c r="R157" s="50"/>
      <c r="S157" s="50">
        <f>G157</f>
        <v>-0.21139290000428446</v>
      </c>
      <c r="T157" s="50"/>
      <c r="U157" s="50"/>
      <c r="V157" s="50"/>
      <c r="W157" s="50"/>
    </row>
    <row r="158" spans="1:23" s="27" customFormat="1" ht="12.95" customHeight="1" x14ac:dyDescent="0.2">
      <c r="A158" s="7" t="s">
        <v>36</v>
      </c>
      <c r="B158" s="5"/>
      <c r="C158" s="4">
        <v>49749.457600000002</v>
      </c>
      <c r="D158" s="2"/>
      <c r="E158" s="50">
        <f t="shared" si="37"/>
        <v>2781.9945977981624</v>
      </c>
      <c r="F158" s="50">
        <f t="shared" si="38"/>
        <v>2782</v>
      </c>
      <c r="G158" s="50">
        <f t="shared" si="35"/>
        <v>-1.8534800001361873E-2</v>
      </c>
      <c r="H158" s="50"/>
      <c r="I158" s="50"/>
      <c r="J158" s="50">
        <f t="shared" ref="J158:J176" si="42">G158</f>
        <v>-1.8534800001361873E-2</v>
      </c>
      <c r="K158" s="50"/>
      <c r="L158" s="50"/>
      <c r="M158" s="50"/>
      <c r="N158" s="50"/>
      <c r="O158" s="50">
        <f t="shared" ca="1" si="40"/>
        <v>-1.770171633817114E-2</v>
      </c>
      <c r="P158" s="50">
        <f t="shared" ca="1" si="41"/>
        <v>-0.21196735166718914</v>
      </c>
      <c r="Q158" s="52">
        <f t="shared" si="39"/>
        <v>34730.957600000002</v>
      </c>
      <c r="R158" s="50">
        <f t="shared" ref="R158:R163" si="43">G158</f>
        <v>-1.8534800001361873E-2</v>
      </c>
      <c r="S158" s="50"/>
      <c r="T158" s="50"/>
      <c r="U158" s="50"/>
      <c r="V158" s="50"/>
      <c r="W158" s="50"/>
    </row>
    <row r="159" spans="1:23" s="27" customFormat="1" ht="12.95" customHeight="1" x14ac:dyDescent="0.2">
      <c r="A159" s="6" t="s">
        <v>36</v>
      </c>
      <c r="B159" s="5" t="s">
        <v>53</v>
      </c>
      <c r="C159" s="4">
        <v>49749.457600000002</v>
      </c>
      <c r="D159" s="2"/>
      <c r="E159" s="50">
        <f t="shared" si="37"/>
        <v>2781.9945977981624</v>
      </c>
      <c r="F159" s="50">
        <f t="shared" si="38"/>
        <v>2782</v>
      </c>
      <c r="G159" s="50">
        <f t="shared" si="35"/>
        <v>-1.8534800001361873E-2</v>
      </c>
      <c r="H159" s="50"/>
      <c r="I159" s="50"/>
      <c r="J159" s="50">
        <f t="shared" si="42"/>
        <v>-1.8534800001361873E-2</v>
      </c>
      <c r="K159" s="50"/>
      <c r="L159" s="50"/>
      <c r="M159" s="50"/>
      <c r="N159" s="50"/>
      <c r="O159" s="50">
        <f t="shared" ca="1" si="40"/>
        <v>-1.770171633817114E-2</v>
      </c>
      <c r="P159" s="50">
        <f t="shared" ca="1" si="41"/>
        <v>-0.21196735166718914</v>
      </c>
      <c r="Q159" s="52">
        <f t="shared" si="39"/>
        <v>34730.957600000002</v>
      </c>
      <c r="R159" s="50">
        <f t="shared" si="43"/>
        <v>-1.8534800001361873E-2</v>
      </c>
      <c r="S159" s="50"/>
      <c r="T159" s="50"/>
      <c r="U159" s="50"/>
      <c r="V159" s="50"/>
      <c r="W159" s="50"/>
    </row>
    <row r="160" spans="1:23" s="27" customFormat="1" ht="12.95" customHeight="1" x14ac:dyDescent="0.2">
      <c r="A160" s="7" t="s">
        <v>36</v>
      </c>
      <c r="B160" s="5"/>
      <c r="C160" s="4">
        <v>49749.458100000003</v>
      </c>
      <c r="D160" s="2"/>
      <c r="E160" s="50">
        <f t="shared" si="37"/>
        <v>2781.9947435294857</v>
      </c>
      <c r="F160" s="50">
        <f t="shared" si="38"/>
        <v>2782</v>
      </c>
      <c r="G160" s="50">
        <f t="shared" si="35"/>
        <v>-1.803479999944102E-2</v>
      </c>
      <c r="H160" s="50"/>
      <c r="I160" s="50"/>
      <c r="J160" s="50">
        <f t="shared" si="42"/>
        <v>-1.803479999944102E-2</v>
      </c>
      <c r="K160" s="50"/>
      <c r="L160" s="50"/>
      <c r="M160" s="50"/>
      <c r="N160" s="50"/>
      <c r="O160" s="50">
        <f t="shared" ca="1" si="40"/>
        <v>-1.770171633817114E-2</v>
      </c>
      <c r="P160" s="50">
        <f t="shared" ca="1" si="41"/>
        <v>-0.21196735166718914</v>
      </c>
      <c r="Q160" s="52">
        <f t="shared" si="39"/>
        <v>34730.958100000003</v>
      </c>
      <c r="R160" s="50">
        <f t="shared" si="43"/>
        <v>-1.803479999944102E-2</v>
      </c>
      <c r="S160" s="50"/>
      <c r="T160" s="50"/>
      <c r="U160" s="50"/>
      <c r="V160" s="50"/>
      <c r="W160" s="50"/>
    </row>
    <row r="161" spans="1:23" s="27" customFormat="1" ht="12.95" customHeight="1" x14ac:dyDescent="0.2">
      <c r="A161" s="6" t="s">
        <v>36</v>
      </c>
      <c r="B161" s="5" t="s">
        <v>53</v>
      </c>
      <c r="C161" s="4">
        <v>49749.458100000003</v>
      </c>
      <c r="D161" s="2"/>
      <c r="E161" s="50">
        <f t="shared" si="37"/>
        <v>2781.9947435294857</v>
      </c>
      <c r="F161" s="50">
        <f t="shared" si="38"/>
        <v>2782</v>
      </c>
      <c r="G161" s="50">
        <f t="shared" si="35"/>
        <v>-1.803479999944102E-2</v>
      </c>
      <c r="H161" s="50"/>
      <c r="I161" s="50"/>
      <c r="J161" s="50">
        <f t="shared" si="42"/>
        <v>-1.803479999944102E-2</v>
      </c>
      <c r="K161" s="50"/>
      <c r="L161" s="50"/>
      <c r="M161" s="50"/>
      <c r="N161" s="50"/>
      <c r="O161" s="50">
        <f t="shared" ca="1" si="40"/>
        <v>-1.770171633817114E-2</v>
      </c>
      <c r="P161" s="50">
        <f t="shared" ca="1" si="41"/>
        <v>-0.21196735166718914</v>
      </c>
      <c r="Q161" s="52">
        <f t="shared" si="39"/>
        <v>34730.958100000003</v>
      </c>
      <c r="R161" s="50">
        <f t="shared" si="43"/>
        <v>-1.803479999944102E-2</v>
      </c>
      <c r="S161" s="50"/>
      <c r="T161" s="50"/>
      <c r="U161" s="50"/>
      <c r="V161" s="50"/>
      <c r="W161" s="50"/>
    </row>
    <row r="162" spans="1:23" s="27" customFormat="1" ht="12.95" customHeight="1" x14ac:dyDescent="0.2">
      <c r="A162" s="7" t="s">
        <v>36</v>
      </c>
      <c r="B162" s="5"/>
      <c r="C162" s="4">
        <v>49749.458599999998</v>
      </c>
      <c r="D162" s="2"/>
      <c r="E162" s="50">
        <f t="shared" si="37"/>
        <v>2781.9948892608068</v>
      </c>
      <c r="F162" s="50">
        <f t="shared" si="38"/>
        <v>2782</v>
      </c>
      <c r="G162" s="50">
        <f t="shared" si="35"/>
        <v>-1.7534800004796125E-2</v>
      </c>
      <c r="H162" s="50"/>
      <c r="I162" s="50"/>
      <c r="J162" s="50">
        <f t="shared" si="42"/>
        <v>-1.7534800004796125E-2</v>
      </c>
      <c r="K162" s="50"/>
      <c r="L162" s="50"/>
      <c r="M162" s="50"/>
      <c r="N162" s="50"/>
      <c r="O162" s="50">
        <f t="shared" ca="1" si="40"/>
        <v>-1.770171633817114E-2</v>
      </c>
      <c r="P162" s="50">
        <f t="shared" ca="1" si="41"/>
        <v>-0.21196735166718914</v>
      </c>
      <c r="Q162" s="52">
        <f t="shared" si="39"/>
        <v>34730.958599999998</v>
      </c>
      <c r="R162" s="50">
        <f t="shared" si="43"/>
        <v>-1.7534800004796125E-2</v>
      </c>
      <c r="S162" s="50"/>
      <c r="T162" s="50"/>
      <c r="U162" s="50"/>
      <c r="V162" s="50"/>
      <c r="W162" s="50"/>
    </row>
    <row r="163" spans="1:23" s="27" customFormat="1" ht="12.95" customHeight="1" x14ac:dyDescent="0.2">
      <c r="A163" s="6" t="s">
        <v>36</v>
      </c>
      <c r="B163" s="5" t="s">
        <v>53</v>
      </c>
      <c r="C163" s="4">
        <v>49749.458599999998</v>
      </c>
      <c r="D163" s="2"/>
      <c r="E163" s="50">
        <f t="shared" si="37"/>
        <v>2781.9948892608068</v>
      </c>
      <c r="F163" s="50">
        <f t="shared" si="38"/>
        <v>2782</v>
      </c>
      <c r="G163" s="50">
        <f t="shared" ref="G163:G194" si="44">+C163-(C$7+F163*C$8)</f>
        <v>-1.7534800004796125E-2</v>
      </c>
      <c r="H163" s="50"/>
      <c r="I163" s="50"/>
      <c r="J163" s="50">
        <f t="shared" si="42"/>
        <v>-1.7534800004796125E-2</v>
      </c>
      <c r="K163" s="50"/>
      <c r="L163" s="50"/>
      <c r="M163" s="50"/>
      <c r="N163" s="50"/>
      <c r="O163" s="50">
        <f t="shared" ca="1" si="40"/>
        <v>-1.770171633817114E-2</v>
      </c>
      <c r="P163" s="50">
        <f t="shared" ca="1" si="41"/>
        <v>-0.21196735166718914</v>
      </c>
      <c r="Q163" s="52">
        <f t="shared" si="39"/>
        <v>34730.958599999998</v>
      </c>
      <c r="R163" s="50">
        <f t="shared" si="43"/>
        <v>-1.7534800004796125E-2</v>
      </c>
      <c r="S163" s="50"/>
      <c r="T163" s="50"/>
      <c r="U163" s="50"/>
      <c r="V163" s="50"/>
      <c r="W163" s="50"/>
    </row>
    <row r="164" spans="1:23" s="27" customFormat="1" ht="12.95" customHeight="1" x14ac:dyDescent="0.2">
      <c r="A164" s="7" t="s">
        <v>43</v>
      </c>
      <c r="B164" s="5" t="s">
        <v>49</v>
      </c>
      <c r="C164" s="4">
        <v>49771.563600000001</v>
      </c>
      <c r="D164" s="2"/>
      <c r="E164" s="50">
        <f t="shared" si="37"/>
        <v>2788.4376710339234</v>
      </c>
      <c r="F164" s="50">
        <f t="shared" si="38"/>
        <v>2788.5</v>
      </c>
      <c r="G164" s="50">
        <f t="shared" si="44"/>
        <v>-0.21384889999899315</v>
      </c>
      <c r="H164" s="50"/>
      <c r="I164" s="50"/>
      <c r="J164" s="50">
        <f t="shared" si="42"/>
        <v>-0.21384889999899315</v>
      </c>
      <c r="K164" s="50"/>
      <c r="L164" s="50"/>
      <c r="M164" s="50"/>
      <c r="N164" s="50"/>
      <c r="O164" s="50">
        <f t="shared" ca="1" si="40"/>
        <v>-1.7729594099082781E-2</v>
      </c>
      <c r="P164" s="50">
        <f t="shared" ca="1" si="41"/>
        <v>-0.21195036291162631</v>
      </c>
      <c r="Q164" s="52">
        <f t="shared" si="39"/>
        <v>34753.063600000001</v>
      </c>
      <c r="R164" s="50"/>
      <c r="S164" s="50">
        <f>G164</f>
        <v>-0.21384889999899315</v>
      </c>
      <c r="T164" s="50"/>
      <c r="U164" s="50"/>
      <c r="V164" s="50"/>
      <c r="W164" s="50"/>
    </row>
    <row r="165" spans="1:23" s="27" customFormat="1" ht="12.95" customHeight="1" x14ac:dyDescent="0.2">
      <c r="A165" s="7" t="s">
        <v>29</v>
      </c>
      <c r="B165" s="5"/>
      <c r="C165" s="4">
        <v>49773.473700000002</v>
      </c>
      <c r="D165" s="2"/>
      <c r="E165" s="50">
        <f t="shared" si="37"/>
        <v>2788.9943938326037</v>
      </c>
      <c r="F165" s="50">
        <f t="shared" si="38"/>
        <v>2789</v>
      </c>
      <c r="G165" s="50">
        <f t="shared" si="44"/>
        <v>-1.9234599996707402E-2</v>
      </c>
      <c r="H165" s="50"/>
      <c r="I165" s="50"/>
      <c r="J165" s="50">
        <f t="shared" si="42"/>
        <v>-1.9234599996707402E-2</v>
      </c>
      <c r="K165" s="50"/>
      <c r="L165" s="50"/>
      <c r="M165" s="50"/>
      <c r="N165" s="50"/>
      <c r="O165" s="50">
        <f t="shared" ca="1" si="40"/>
        <v>-1.7731738542229831E-2</v>
      </c>
      <c r="P165" s="50">
        <f t="shared" ca="1" si="41"/>
        <v>-0.21194905608427531</v>
      </c>
      <c r="Q165" s="52">
        <f t="shared" si="39"/>
        <v>34754.973700000002</v>
      </c>
      <c r="R165" s="50">
        <f>G165</f>
        <v>-1.9234599996707402E-2</v>
      </c>
      <c r="S165" s="50"/>
      <c r="T165" s="50"/>
      <c r="U165" s="50"/>
      <c r="V165" s="50"/>
      <c r="W165" s="50"/>
    </row>
    <row r="166" spans="1:23" s="27" customFormat="1" ht="12.95" customHeight="1" x14ac:dyDescent="0.2">
      <c r="A166" s="7" t="s">
        <v>29</v>
      </c>
      <c r="B166" s="5" t="s">
        <v>49</v>
      </c>
      <c r="C166" s="4">
        <v>49778.426500000001</v>
      </c>
      <c r="D166" s="2"/>
      <c r="E166" s="50">
        <f t="shared" si="37"/>
        <v>2790.437950021967</v>
      </c>
      <c r="F166" s="50">
        <f t="shared" si="38"/>
        <v>2790.5</v>
      </c>
      <c r="G166" s="50">
        <f t="shared" si="44"/>
        <v>-0.21289170000090962</v>
      </c>
      <c r="H166" s="50"/>
      <c r="I166" s="50"/>
      <c r="J166" s="50">
        <f t="shared" si="42"/>
        <v>-0.21289170000090962</v>
      </c>
      <c r="K166" s="50"/>
      <c r="L166" s="50"/>
      <c r="M166" s="50"/>
      <c r="N166" s="50"/>
      <c r="O166" s="50">
        <f t="shared" ca="1" si="40"/>
        <v>-1.7738171871670979E-2</v>
      </c>
      <c r="P166" s="50">
        <f t="shared" ca="1" si="41"/>
        <v>-0.21194513560222233</v>
      </c>
      <c r="Q166" s="52">
        <f t="shared" si="39"/>
        <v>34759.926500000001</v>
      </c>
      <c r="R166" s="50"/>
      <c r="S166" s="50">
        <f>G166</f>
        <v>-0.21289170000090962</v>
      </c>
      <c r="T166" s="50"/>
      <c r="U166" s="50"/>
      <c r="V166" s="50"/>
      <c r="W166" s="50"/>
    </row>
    <row r="167" spans="1:23" s="27" customFormat="1" ht="12.95" customHeight="1" x14ac:dyDescent="0.2">
      <c r="A167" s="7" t="s">
        <v>43</v>
      </c>
      <c r="B167" s="5"/>
      <c r="C167" s="4">
        <v>49852.386500000001</v>
      </c>
      <c r="D167" s="2"/>
      <c r="E167" s="50">
        <f t="shared" si="37"/>
        <v>2811.9945272642021</v>
      </c>
      <c r="F167" s="50">
        <f t="shared" si="38"/>
        <v>2812</v>
      </c>
      <c r="G167" s="50">
        <f t="shared" si="44"/>
        <v>-1.8776800003251992E-2</v>
      </c>
      <c r="H167" s="50"/>
      <c r="I167" s="50"/>
      <c r="J167" s="50">
        <f t="shared" si="42"/>
        <v>-1.8776800003251992E-2</v>
      </c>
      <c r="K167" s="50"/>
      <c r="L167" s="50"/>
      <c r="M167" s="50"/>
      <c r="N167" s="50"/>
      <c r="O167" s="50">
        <f t="shared" ca="1" si="40"/>
        <v>-1.7830382926994102E-2</v>
      </c>
      <c r="P167" s="50">
        <f t="shared" ca="1" si="41"/>
        <v>-0.21188894202612982</v>
      </c>
      <c r="Q167" s="52">
        <f t="shared" si="39"/>
        <v>34833.886500000001</v>
      </c>
      <c r="R167" s="50">
        <f>G167</f>
        <v>-1.8776800003251992E-2</v>
      </c>
      <c r="S167" s="50"/>
      <c r="T167" s="50"/>
      <c r="U167" s="50"/>
      <c r="V167" s="50"/>
      <c r="W167" s="50"/>
    </row>
    <row r="168" spans="1:23" s="27" customFormat="1" ht="12.95" customHeight="1" x14ac:dyDescent="0.2">
      <c r="A168" s="7" t="s">
        <v>43</v>
      </c>
      <c r="B168" s="5"/>
      <c r="C168" s="4">
        <v>49900.417699999998</v>
      </c>
      <c r="D168" s="2"/>
      <c r="E168" s="50">
        <f t="shared" si="37"/>
        <v>2825.9938278704381</v>
      </c>
      <c r="F168" s="50">
        <f t="shared" si="38"/>
        <v>2826</v>
      </c>
      <c r="G168" s="50">
        <f t="shared" si="44"/>
        <v>-2.1176400005060714E-2</v>
      </c>
      <c r="H168" s="50"/>
      <c r="I168" s="50"/>
      <c r="J168" s="50">
        <f t="shared" si="42"/>
        <v>-2.1176400005060714E-2</v>
      </c>
      <c r="K168" s="50"/>
      <c r="L168" s="50"/>
      <c r="M168" s="50"/>
      <c r="N168" s="50"/>
      <c r="O168" s="50">
        <f t="shared" ca="1" si="40"/>
        <v>-1.7890427335111484E-2</v>
      </c>
      <c r="P168" s="50">
        <f t="shared" ca="1" si="41"/>
        <v>-0.21185235086030216</v>
      </c>
      <c r="Q168" s="52">
        <f t="shared" si="39"/>
        <v>34881.917699999998</v>
      </c>
      <c r="R168" s="50">
        <f>G168</f>
        <v>-2.1176400005060714E-2</v>
      </c>
      <c r="S168" s="50"/>
      <c r="T168" s="50"/>
      <c r="U168" s="50"/>
      <c r="V168" s="50"/>
      <c r="W168" s="50"/>
    </row>
    <row r="169" spans="1:23" s="27" customFormat="1" ht="12.95" customHeight="1" x14ac:dyDescent="0.2">
      <c r="A169" s="7" t="s">
        <v>36</v>
      </c>
      <c r="B169" s="5" t="s">
        <v>49</v>
      </c>
      <c r="C169" s="4">
        <v>50001.433700000001</v>
      </c>
      <c r="D169" s="2" t="s">
        <v>45</v>
      </c>
      <c r="E169" s="50">
        <f t="shared" si="37"/>
        <v>2855.4362184423917</v>
      </c>
      <c r="F169" s="50">
        <f t="shared" si="38"/>
        <v>2855.5</v>
      </c>
      <c r="G169" s="50">
        <f t="shared" si="44"/>
        <v>-0.21883269999671029</v>
      </c>
      <c r="H169" s="50"/>
      <c r="I169" s="50"/>
      <c r="J169" s="50">
        <f t="shared" si="42"/>
        <v>-0.21883269999671029</v>
      </c>
      <c r="K169" s="50"/>
      <c r="L169" s="50"/>
      <c r="M169" s="50"/>
      <c r="N169" s="50"/>
      <c r="O169" s="50">
        <f t="shared" ca="1" si="40"/>
        <v>-1.8016949480787397E-2</v>
      </c>
      <c r="P169" s="50">
        <f t="shared" ca="1" si="41"/>
        <v>-0.21177524804659381</v>
      </c>
      <c r="Q169" s="52">
        <f t="shared" si="39"/>
        <v>34982.933700000001</v>
      </c>
      <c r="R169" s="50"/>
      <c r="S169" s="50">
        <f>G169</f>
        <v>-0.21883269999671029</v>
      </c>
      <c r="T169" s="50"/>
      <c r="U169" s="50"/>
      <c r="V169" s="50"/>
      <c r="W169" s="50"/>
    </row>
    <row r="170" spans="1:23" s="27" customFormat="1" ht="12.95" customHeight="1" x14ac:dyDescent="0.2">
      <c r="A170" s="6" t="s">
        <v>36</v>
      </c>
      <c r="B170" s="5" t="s">
        <v>49</v>
      </c>
      <c r="C170" s="4">
        <v>50001.433700000001</v>
      </c>
      <c r="D170" s="2"/>
      <c r="E170" s="50">
        <f t="shared" si="37"/>
        <v>2855.4362184423917</v>
      </c>
      <c r="F170" s="50">
        <f t="shared" si="38"/>
        <v>2855.5</v>
      </c>
      <c r="G170" s="50">
        <f t="shared" si="44"/>
        <v>-0.21883269999671029</v>
      </c>
      <c r="H170" s="50"/>
      <c r="I170" s="50"/>
      <c r="J170" s="50">
        <f t="shared" si="42"/>
        <v>-0.21883269999671029</v>
      </c>
      <c r="K170" s="50"/>
      <c r="L170" s="50"/>
      <c r="M170" s="50"/>
      <c r="N170" s="50"/>
      <c r="O170" s="50">
        <f t="shared" ca="1" si="40"/>
        <v>-1.8016949480787397E-2</v>
      </c>
      <c r="P170" s="50">
        <f t="shared" ca="1" si="41"/>
        <v>-0.21177524804659381</v>
      </c>
      <c r="Q170" s="52">
        <f t="shared" si="39"/>
        <v>34982.933700000001</v>
      </c>
      <c r="R170" s="50"/>
      <c r="S170" s="50">
        <f>G170</f>
        <v>-0.21883269999671029</v>
      </c>
      <c r="T170" s="50"/>
      <c r="U170" s="50"/>
      <c r="V170" s="50"/>
      <c r="W170" s="50"/>
    </row>
    <row r="171" spans="1:23" s="27" customFormat="1" ht="12.95" customHeight="1" x14ac:dyDescent="0.2">
      <c r="A171" s="7" t="s">
        <v>36</v>
      </c>
      <c r="B171" s="5" t="s">
        <v>49</v>
      </c>
      <c r="C171" s="4">
        <v>50001.434099999999</v>
      </c>
      <c r="D171" s="2" t="s">
        <v>45</v>
      </c>
      <c r="E171" s="50">
        <f t="shared" si="37"/>
        <v>2855.4363350274489</v>
      </c>
      <c r="F171" s="50">
        <f t="shared" si="38"/>
        <v>2855.5</v>
      </c>
      <c r="G171" s="50">
        <f t="shared" si="44"/>
        <v>-0.21843269999953918</v>
      </c>
      <c r="H171" s="50"/>
      <c r="I171" s="50"/>
      <c r="J171" s="50">
        <f t="shared" si="42"/>
        <v>-0.21843269999953918</v>
      </c>
      <c r="K171" s="50"/>
      <c r="L171" s="50"/>
      <c r="M171" s="50"/>
      <c r="N171" s="50"/>
      <c r="O171" s="50">
        <f t="shared" ca="1" si="40"/>
        <v>-1.8016949480787397E-2</v>
      </c>
      <c r="P171" s="50">
        <f t="shared" ca="1" si="41"/>
        <v>-0.21177524804659381</v>
      </c>
      <c r="Q171" s="52">
        <f t="shared" si="39"/>
        <v>34982.934099999999</v>
      </c>
      <c r="R171" s="50"/>
      <c r="S171" s="50">
        <f>G171</f>
        <v>-0.21843269999953918</v>
      </c>
      <c r="T171" s="50"/>
      <c r="U171" s="50"/>
      <c r="V171" s="50"/>
      <c r="W171" s="50"/>
    </row>
    <row r="172" spans="1:23" s="27" customFormat="1" ht="12.95" customHeight="1" x14ac:dyDescent="0.2">
      <c r="A172" s="6" t="s">
        <v>36</v>
      </c>
      <c r="B172" s="5" t="s">
        <v>49</v>
      </c>
      <c r="C172" s="4">
        <v>50001.434099999999</v>
      </c>
      <c r="D172" s="2"/>
      <c r="E172" s="50">
        <f t="shared" si="37"/>
        <v>2855.4363350274489</v>
      </c>
      <c r="F172" s="50">
        <f t="shared" si="38"/>
        <v>2855.5</v>
      </c>
      <c r="G172" s="50">
        <f t="shared" si="44"/>
        <v>-0.21843269999953918</v>
      </c>
      <c r="H172" s="50"/>
      <c r="I172" s="50"/>
      <c r="J172" s="50">
        <f t="shared" si="42"/>
        <v>-0.21843269999953918</v>
      </c>
      <c r="K172" s="50"/>
      <c r="L172" s="50"/>
      <c r="M172" s="50"/>
      <c r="N172" s="50"/>
      <c r="O172" s="50">
        <f t="shared" ca="1" si="40"/>
        <v>-1.8016949480787397E-2</v>
      </c>
      <c r="P172" s="50">
        <f t="shared" ca="1" si="41"/>
        <v>-0.21177524804659381</v>
      </c>
      <c r="Q172" s="52">
        <f t="shared" si="39"/>
        <v>34982.934099999999</v>
      </c>
      <c r="R172" s="50"/>
      <c r="S172" s="50">
        <f>G172</f>
        <v>-0.21843269999953918</v>
      </c>
      <c r="T172" s="50"/>
      <c r="U172" s="50"/>
      <c r="V172" s="50"/>
      <c r="W172" s="50"/>
    </row>
    <row r="173" spans="1:23" s="27" customFormat="1" ht="12.95" customHeight="1" x14ac:dyDescent="0.2">
      <c r="A173" s="7" t="s">
        <v>36</v>
      </c>
      <c r="B173" s="5"/>
      <c r="C173" s="4">
        <v>50003.339899999999</v>
      </c>
      <c r="D173" s="2"/>
      <c r="E173" s="50">
        <f t="shared" si="37"/>
        <v>2855.9918045367549</v>
      </c>
      <c r="F173" s="50">
        <f t="shared" si="38"/>
        <v>2856</v>
      </c>
      <c r="G173" s="50">
        <f t="shared" si="44"/>
        <v>-2.8118400005041622E-2</v>
      </c>
      <c r="H173" s="50"/>
      <c r="I173" s="50"/>
      <c r="J173" s="50">
        <f t="shared" si="42"/>
        <v>-2.8118400005041622E-2</v>
      </c>
      <c r="K173" s="50"/>
      <c r="L173" s="50"/>
      <c r="M173" s="50"/>
      <c r="N173" s="50"/>
      <c r="O173" s="50">
        <f t="shared" ca="1" si="40"/>
        <v>-1.8019093923934446E-2</v>
      </c>
      <c r="P173" s="50">
        <f t="shared" ca="1" si="41"/>
        <v>-0.21177394121924281</v>
      </c>
      <c r="Q173" s="52">
        <f t="shared" si="39"/>
        <v>34984.839899999999</v>
      </c>
      <c r="R173" s="50">
        <f>G173</f>
        <v>-2.8118400005041622E-2</v>
      </c>
      <c r="S173" s="50"/>
      <c r="T173" s="50"/>
      <c r="U173" s="50"/>
      <c r="V173" s="50"/>
      <c r="W173" s="50"/>
    </row>
    <row r="174" spans="1:23" s="27" customFormat="1" ht="12.95" customHeight="1" x14ac:dyDescent="0.2">
      <c r="A174" s="6" t="s">
        <v>36</v>
      </c>
      <c r="B174" s="5" t="s">
        <v>53</v>
      </c>
      <c r="C174" s="4">
        <v>50003.339899999999</v>
      </c>
      <c r="D174" s="2"/>
      <c r="E174" s="50">
        <f t="shared" si="37"/>
        <v>2855.9918045367549</v>
      </c>
      <c r="F174" s="50">
        <f t="shared" si="38"/>
        <v>2856</v>
      </c>
      <c r="G174" s="50">
        <f t="shared" si="44"/>
        <v>-2.8118400005041622E-2</v>
      </c>
      <c r="H174" s="50"/>
      <c r="I174" s="50"/>
      <c r="J174" s="50">
        <f t="shared" si="42"/>
        <v>-2.8118400005041622E-2</v>
      </c>
      <c r="K174" s="50"/>
      <c r="L174" s="50"/>
      <c r="M174" s="50"/>
      <c r="N174" s="50"/>
      <c r="O174" s="50">
        <f t="shared" ca="1" si="40"/>
        <v>-1.8019093923934446E-2</v>
      </c>
      <c r="P174" s="50">
        <f t="shared" ca="1" si="41"/>
        <v>-0.21177394121924281</v>
      </c>
      <c r="Q174" s="52">
        <f t="shared" si="39"/>
        <v>34984.839899999999</v>
      </c>
      <c r="R174" s="50">
        <f>G174</f>
        <v>-2.8118400005041622E-2</v>
      </c>
      <c r="S174" s="50"/>
      <c r="T174" s="50"/>
      <c r="U174" s="50"/>
      <c r="V174" s="50"/>
      <c r="W174" s="50"/>
    </row>
    <row r="175" spans="1:23" s="27" customFormat="1" ht="12.95" customHeight="1" x14ac:dyDescent="0.2">
      <c r="A175" s="7" t="s">
        <v>36</v>
      </c>
      <c r="B175" s="5"/>
      <c r="C175" s="4">
        <v>50003.340600000003</v>
      </c>
      <c r="D175" s="2"/>
      <c r="E175" s="50">
        <f t="shared" si="37"/>
        <v>2855.9920085606077</v>
      </c>
      <c r="F175" s="50">
        <f t="shared" si="38"/>
        <v>2856</v>
      </c>
      <c r="G175" s="50">
        <f t="shared" si="44"/>
        <v>-2.7418400000897236E-2</v>
      </c>
      <c r="H175" s="50"/>
      <c r="I175" s="50"/>
      <c r="J175" s="50">
        <f t="shared" si="42"/>
        <v>-2.7418400000897236E-2</v>
      </c>
      <c r="K175" s="50"/>
      <c r="L175" s="50"/>
      <c r="M175" s="50"/>
      <c r="N175" s="50"/>
      <c r="O175" s="50">
        <f t="shared" ca="1" si="40"/>
        <v>-1.8019093923934446E-2</v>
      </c>
      <c r="P175" s="50">
        <f t="shared" ca="1" si="41"/>
        <v>-0.21177394121924281</v>
      </c>
      <c r="Q175" s="52">
        <f t="shared" si="39"/>
        <v>34984.840600000003</v>
      </c>
      <c r="R175" s="50">
        <f>G175</f>
        <v>-2.7418400000897236E-2</v>
      </c>
      <c r="S175" s="50"/>
      <c r="T175" s="50"/>
      <c r="U175" s="50"/>
      <c r="V175" s="50"/>
      <c r="W175" s="50"/>
    </row>
    <row r="176" spans="1:23" s="27" customFormat="1" ht="12.95" customHeight="1" x14ac:dyDescent="0.2">
      <c r="A176" s="6" t="s">
        <v>36</v>
      </c>
      <c r="B176" s="5" t="s">
        <v>53</v>
      </c>
      <c r="C176" s="4">
        <v>50003.340600000003</v>
      </c>
      <c r="D176" s="2"/>
      <c r="E176" s="50">
        <f t="shared" si="37"/>
        <v>2855.9920085606077</v>
      </c>
      <c r="F176" s="50">
        <f t="shared" si="38"/>
        <v>2856</v>
      </c>
      <c r="G176" s="50">
        <f t="shared" si="44"/>
        <v>-2.7418400000897236E-2</v>
      </c>
      <c r="H176" s="50"/>
      <c r="I176" s="50"/>
      <c r="J176" s="50">
        <f t="shared" si="42"/>
        <v>-2.7418400000897236E-2</v>
      </c>
      <c r="K176" s="50"/>
      <c r="L176" s="50"/>
      <c r="M176" s="50"/>
      <c r="N176" s="50"/>
      <c r="O176" s="50">
        <f t="shared" ca="1" si="40"/>
        <v>-1.8019093923934446E-2</v>
      </c>
      <c r="P176" s="50">
        <f t="shared" ca="1" si="41"/>
        <v>-0.21177394121924281</v>
      </c>
      <c r="Q176" s="52">
        <f t="shared" si="39"/>
        <v>34984.840600000003</v>
      </c>
      <c r="R176" s="50">
        <f>G176</f>
        <v>-2.7418400000897236E-2</v>
      </c>
      <c r="S176" s="50"/>
      <c r="T176" s="50"/>
      <c r="U176" s="50"/>
      <c r="V176" s="50"/>
      <c r="W176" s="50"/>
    </row>
    <row r="177" spans="1:23" s="27" customFormat="1" ht="12.95" customHeight="1" x14ac:dyDescent="0.2">
      <c r="A177" s="7" t="s">
        <v>46</v>
      </c>
      <c r="B177" s="5" t="s">
        <v>49</v>
      </c>
      <c r="C177" s="4">
        <v>50008.3056</v>
      </c>
      <c r="D177" s="2">
        <v>1.1000000000000001E-3</v>
      </c>
      <c r="E177" s="50">
        <f t="shared" si="37"/>
        <v>2857.4391205942425</v>
      </c>
      <c r="F177" s="50">
        <f t="shared" si="38"/>
        <v>2857.5</v>
      </c>
      <c r="G177" s="50">
        <f t="shared" si="44"/>
        <v>-0.2088755000004312</v>
      </c>
      <c r="H177" s="50"/>
      <c r="I177" s="50">
        <f>G177</f>
        <v>-0.2088755000004312</v>
      </c>
      <c r="J177" s="50"/>
      <c r="K177" s="50"/>
      <c r="L177" s="50"/>
      <c r="M177" s="50"/>
      <c r="N177" s="50"/>
      <c r="O177" s="50">
        <f t="shared" ca="1" si="40"/>
        <v>-1.8025527253375594E-2</v>
      </c>
      <c r="P177" s="50">
        <f t="shared" ca="1" si="41"/>
        <v>-0.21177002073718987</v>
      </c>
      <c r="Q177" s="52">
        <f t="shared" si="39"/>
        <v>34989.8056</v>
      </c>
      <c r="R177" s="50"/>
      <c r="S177" s="50">
        <f>G177</f>
        <v>-0.2088755000004312</v>
      </c>
      <c r="T177" s="50"/>
      <c r="U177" s="50"/>
      <c r="V177" s="50"/>
      <c r="W177" s="50"/>
    </row>
    <row r="178" spans="1:23" s="27" customFormat="1" ht="12.95" customHeight="1" x14ac:dyDescent="0.2">
      <c r="A178" s="7" t="s">
        <v>29</v>
      </c>
      <c r="B178" s="5" t="s">
        <v>49</v>
      </c>
      <c r="C178" s="4">
        <v>50056.332199999997</v>
      </c>
      <c r="D178" s="2"/>
      <c r="E178" s="50">
        <f t="shared" si="37"/>
        <v>2871.4370804723103</v>
      </c>
      <c r="F178" s="50">
        <f t="shared" si="38"/>
        <v>2871.5</v>
      </c>
      <c r="G178" s="50">
        <f t="shared" si="44"/>
        <v>-0.21587510000244947</v>
      </c>
      <c r="H178" s="50"/>
      <c r="I178" s="50"/>
      <c r="J178" s="50">
        <f>G178</f>
        <v>-0.21587510000244947</v>
      </c>
      <c r="K178" s="50"/>
      <c r="L178" s="50"/>
      <c r="M178" s="50"/>
      <c r="N178" s="50"/>
      <c r="O178" s="50">
        <f t="shared" ca="1" si="40"/>
        <v>-1.8085571661492977E-2</v>
      </c>
      <c r="P178" s="50">
        <f t="shared" ca="1" si="41"/>
        <v>-0.21173342957136218</v>
      </c>
      <c r="Q178" s="52">
        <f t="shared" si="39"/>
        <v>35037.832199999997</v>
      </c>
      <c r="R178" s="50"/>
      <c r="S178" s="50">
        <f>G178</f>
        <v>-0.21587510000244947</v>
      </c>
      <c r="T178" s="50"/>
      <c r="U178" s="50"/>
      <c r="V178" s="50"/>
      <c r="W178" s="50"/>
    </row>
    <row r="179" spans="1:23" s="27" customFormat="1" ht="12.95" customHeight="1" x14ac:dyDescent="0.2">
      <c r="A179" s="7" t="s">
        <v>29</v>
      </c>
      <c r="B179" s="5" t="s">
        <v>49</v>
      </c>
      <c r="C179" s="4">
        <v>50063.193700000003</v>
      </c>
      <c r="D179" s="2"/>
      <c r="E179" s="50">
        <f t="shared" si="37"/>
        <v>2873.4369514126529</v>
      </c>
      <c r="F179" s="50">
        <f t="shared" si="38"/>
        <v>2873.5</v>
      </c>
      <c r="G179" s="50">
        <f t="shared" si="44"/>
        <v>-0.2163178999981028</v>
      </c>
      <c r="H179" s="50"/>
      <c r="I179" s="50"/>
      <c r="J179" s="50">
        <f>G179</f>
        <v>-0.2163178999981028</v>
      </c>
      <c r="K179" s="50"/>
      <c r="L179" s="50"/>
      <c r="M179" s="50"/>
      <c r="N179" s="50"/>
      <c r="O179" s="50">
        <f t="shared" ca="1" si="40"/>
        <v>-1.8094149434081174E-2</v>
      </c>
      <c r="P179" s="50">
        <f t="shared" ca="1" si="41"/>
        <v>-0.21172820226195821</v>
      </c>
      <c r="Q179" s="52">
        <f t="shared" si="39"/>
        <v>35044.693700000003</v>
      </c>
      <c r="R179" s="50"/>
      <c r="S179" s="50">
        <f>G179</f>
        <v>-0.2163178999981028</v>
      </c>
      <c r="T179" s="50"/>
      <c r="U179" s="50"/>
      <c r="V179" s="50"/>
      <c r="W179" s="50"/>
    </row>
    <row r="180" spans="1:23" s="27" customFormat="1" ht="12.95" customHeight="1" x14ac:dyDescent="0.2">
      <c r="A180" s="4" t="s">
        <v>82</v>
      </c>
      <c r="B180" s="5" t="s">
        <v>53</v>
      </c>
      <c r="C180" s="4">
        <v>50188.635000000002</v>
      </c>
      <c r="D180" s="4"/>
      <c r="E180" s="7">
        <f t="shared" si="37"/>
        <v>2909.99840453348</v>
      </c>
      <c r="F180" s="50">
        <f t="shared" si="38"/>
        <v>2910</v>
      </c>
      <c r="G180" s="50">
        <f t="shared" si="44"/>
        <v>-5.473999997775536E-3</v>
      </c>
      <c r="H180" s="50"/>
      <c r="I180" s="50">
        <f>G180</f>
        <v>-5.473999997775536E-3</v>
      </c>
      <c r="J180" s="50"/>
      <c r="L180" s="50"/>
      <c r="M180" s="50"/>
      <c r="N180" s="50"/>
      <c r="O180" s="50">
        <f t="shared" ca="1" si="40"/>
        <v>-1.8250693783815778E-2</v>
      </c>
      <c r="P180" s="50">
        <f t="shared" ca="1" si="41"/>
        <v>-0.21163280386533603</v>
      </c>
      <c r="Q180" s="52">
        <f t="shared" si="39"/>
        <v>35170.135000000002</v>
      </c>
      <c r="R180" s="50">
        <f>G180</f>
        <v>-5.473999997775536E-3</v>
      </c>
      <c r="T180" s="50"/>
      <c r="U180" s="50"/>
      <c r="V180" s="50"/>
      <c r="W180" s="50"/>
    </row>
    <row r="181" spans="1:23" s="27" customFormat="1" ht="12.95" customHeight="1" x14ac:dyDescent="0.2">
      <c r="A181" s="7" t="s">
        <v>29</v>
      </c>
      <c r="B181" s="5"/>
      <c r="C181" s="4">
        <v>50418.497499999998</v>
      </c>
      <c r="D181" s="2"/>
      <c r="E181" s="50">
        <f t="shared" ref="E181:E205" si="45">+(C181-C$7)/C$8</f>
        <v>2976.9947368258431</v>
      </c>
      <c r="F181" s="50">
        <f t="shared" ref="F181:F205" si="46">ROUND(2*E181,0)/2</f>
        <v>2977</v>
      </c>
      <c r="G181" s="50">
        <f t="shared" si="44"/>
        <v>-1.8057800007227343E-2</v>
      </c>
      <c r="H181" s="50"/>
      <c r="I181" s="50"/>
      <c r="J181" s="50">
        <f>G181</f>
        <v>-1.8057800007227343E-2</v>
      </c>
      <c r="K181" s="50"/>
      <c r="L181" s="50"/>
      <c r="M181" s="50"/>
      <c r="N181" s="50"/>
      <c r="O181" s="50">
        <f t="shared" ca="1" si="40"/>
        <v>-1.8538049165520393E-2</v>
      </c>
      <c r="P181" s="50">
        <f t="shared" ca="1" si="41"/>
        <v>-0.21145768900030357</v>
      </c>
      <c r="Q181" s="52">
        <f t="shared" ref="Q181:Q205" si="47">+C181-15018.5</f>
        <v>35399.997499999998</v>
      </c>
      <c r="R181" s="50">
        <f>G181</f>
        <v>-1.8057800007227343E-2</v>
      </c>
      <c r="S181" s="50"/>
      <c r="T181" s="50"/>
      <c r="U181" s="50"/>
      <c r="V181" s="50"/>
      <c r="W181" s="50"/>
    </row>
    <row r="182" spans="1:23" s="27" customFormat="1" ht="12.95" customHeight="1" x14ac:dyDescent="0.2">
      <c r="A182" s="7" t="s">
        <v>29</v>
      </c>
      <c r="B182" s="5" t="s">
        <v>49</v>
      </c>
      <c r="C182" s="4">
        <v>50423.450599999996</v>
      </c>
      <c r="D182" s="2"/>
      <c r="E182" s="50">
        <f t="shared" si="45"/>
        <v>2978.4383804540003</v>
      </c>
      <c r="F182" s="50">
        <f t="shared" si="46"/>
        <v>2978.5</v>
      </c>
      <c r="G182" s="50">
        <f t="shared" si="44"/>
        <v>-0.21141490000445629</v>
      </c>
      <c r="H182" s="50"/>
      <c r="I182" s="50"/>
      <c r="J182" s="50">
        <f>G182</f>
        <v>-0.21141490000445629</v>
      </c>
      <c r="K182" s="50"/>
      <c r="L182" s="50"/>
      <c r="M182" s="50"/>
      <c r="N182" s="50"/>
      <c r="O182" s="50">
        <f t="shared" ref="O182:O205" ca="1" si="48">+C$11+C$12*F182</f>
        <v>-1.8544482494961542E-2</v>
      </c>
      <c r="P182" s="50">
        <f t="shared" ref="P182:P205" ca="1" si="49">+D$11+D$12*$F182</f>
        <v>-0.2114537685182506</v>
      </c>
      <c r="Q182" s="52">
        <f t="shared" si="47"/>
        <v>35404.950599999996</v>
      </c>
      <c r="R182" s="50"/>
      <c r="S182" s="50">
        <f>G182</f>
        <v>-0.21141490000445629</v>
      </c>
      <c r="T182" s="50"/>
      <c r="U182" s="50"/>
      <c r="V182" s="50"/>
      <c r="W182" s="50"/>
    </row>
    <row r="183" spans="1:23" s="27" customFormat="1" ht="12.95" customHeight="1" x14ac:dyDescent="0.2">
      <c r="A183" s="7" t="s">
        <v>29</v>
      </c>
      <c r="B183" s="5"/>
      <c r="C183" s="4">
        <v>50425.356599999999</v>
      </c>
      <c r="D183" s="2"/>
      <c r="E183" s="50">
        <f t="shared" si="45"/>
        <v>2978.9939082558358</v>
      </c>
      <c r="F183" s="50">
        <f t="shared" si="46"/>
        <v>2979</v>
      </c>
      <c r="G183" s="50">
        <f t="shared" si="44"/>
        <v>-2.0900600007735193E-2</v>
      </c>
      <c r="H183" s="50"/>
      <c r="I183" s="50"/>
      <c r="J183" s="50">
        <f>G183</f>
        <v>-2.0900600007735193E-2</v>
      </c>
      <c r="K183" s="50"/>
      <c r="L183" s="50"/>
      <c r="M183" s="50"/>
      <c r="N183" s="50"/>
      <c r="O183" s="50">
        <f t="shared" ca="1" si="48"/>
        <v>-1.8546626938108591E-2</v>
      </c>
      <c r="P183" s="50">
        <f t="shared" ca="1" si="49"/>
        <v>-0.2114524616908996</v>
      </c>
      <c r="Q183" s="52">
        <f t="shared" si="47"/>
        <v>35406.856599999999</v>
      </c>
      <c r="R183" s="50">
        <f>G183</f>
        <v>-2.0900600007735193E-2</v>
      </c>
      <c r="S183" s="50"/>
      <c r="T183" s="50"/>
      <c r="U183" s="50"/>
      <c r="V183" s="50"/>
      <c r="W183" s="50"/>
    </row>
    <row r="184" spans="1:23" s="27" customFormat="1" ht="12.95" customHeight="1" x14ac:dyDescent="0.2">
      <c r="A184" s="7" t="s">
        <v>47</v>
      </c>
      <c r="B184" s="5" t="s">
        <v>49</v>
      </c>
      <c r="C184" s="4">
        <v>50519.517800000001</v>
      </c>
      <c r="D184" s="2">
        <v>4.0000000000000002E-4</v>
      </c>
      <c r="E184" s="50">
        <f t="shared" si="45"/>
        <v>3006.438380687172</v>
      </c>
      <c r="F184" s="50">
        <f t="shared" si="46"/>
        <v>3006.5</v>
      </c>
      <c r="G184" s="50">
        <f t="shared" si="44"/>
        <v>-0.21141409999836469</v>
      </c>
      <c r="H184" s="50"/>
      <c r="I184" s="50"/>
      <c r="J184" s="50">
        <f>G184</f>
        <v>-0.21141409999836469</v>
      </c>
      <c r="K184" s="50"/>
      <c r="L184" s="50"/>
      <c r="M184" s="50"/>
      <c r="N184" s="50"/>
      <c r="O184" s="50">
        <f t="shared" ca="1" si="48"/>
        <v>-1.8664571311196306E-2</v>
      </c>
      <c r="P184" s="50">
        <f t="shared" ca="1" si="49"/>
        <v>-0.21138058618659522</v>
      </c>
      <c r="Q184" s="52">
        <f t="shared" si="47"/>
        <v>35501.017800000001</v>
      </c>
      <c r="R184" s="50"/>
      <c r="S184" s="50">
        <f>G184</f>
        <v>-0.21141409999836469</v>
      </c>
      <c r="T184" s="50"/>
      <c r="U184" s="50"/>
      <c r="V184" s="50"/>
      <c r="W184" s="50"/>
    </row>
    <row r="185" spans="1:23" s="27" customFormat="1" ht="12.95" customHeight="1" x14ac:dyDescent="0.2">
      <c r="A185" s="53" t="s">
        <v>47</v>
      </c>
      <c r="B185" s="54" t="s">
        <v>49</v>
      </c>
      <c r="C185" s="53">
        <v>50519.523800000003</v>
      </c>
      <c r="D185" s="53" t="s">
        <v>104</v>
      </c>
      <c r="E185" s="7">
        <f t="shared" si="45"/>
        <v>3006.4401294630438</v>
      </c>
      <c r="F185" s="50">
        <f t="shared" si="46"/>
        <v>3006.5</v>
      </c>
      <c r="G185" s="50">
        <f t="shared" si="44"/>
        <v>-0.20541409999714233</v>
      </c>
      <c r="H185" s="50"/>
      <c r="I185" s="50"/>
      <c r="J185" s="50">
        <f>G185</f>
        <v>-0.20541409999714233</v>
      </c>
      <c r="K185" s="50"/>
      <c r="L185" s="50"/>
      <c r="M185" s="50"/>
      <c r="N185" s="50"/>
      <c r="O185" s="50">
        <f t="shared" ca="1" si="48"/>
        <v>-1.8664571311196306E-2</v>
      </c>
      <c r="P185" s="50">
        <f t="shared" ca="1" si="49"/>
        <v>-0.21138058618659522</v>
      </c>
      <c r="Q185" s="52">
        <f t="shared" si="47"/>
        <v>35501.023800000003</v>
      </c>
      <c r="S185" s="50">
        <f>G185</f>
        <v>-0.20541409999714233</v>
      </c>
      <c r="T185" s="50"/>
      <c r="U185" s="50"/>
      <c r="V185" s="50"/>
      <c r="W185" s="50"/>
    </row>
    <row r="186" spans="1:23" s="27" customFormat="1" ht="12.95" customHeight="1" x14ac:dyDescent="0.2">
      <c r="A186" s="4" t="s">
        <v>82</v>
      </c>
      <c r="B186" s="5" t="s">
        <v>53</v>
      </c>
      <c r="C186" s="4">
        <v>50562.597000000002</v>
      </c>
      <c r="D186" s="4"/>
      <c r="E186" s="7">
        <f t="shared" si="45"/>
        <v>3018.9943582741607</v>
      </c>
      <c r="F186" s="50">
        <f t="shared" si="46"/>
        <v>3019</v>
      </c>
      <c r="G186" s="50">
        <f t="shared" si="44"/>
        <v>-1.9356600001628976E-2</v>
      </c>
      <c r="H186" s="50"/>
      <c r="I186" s="50">
        <f>G186</f>
        <v>-1.9356600001628976E-2</v>
      </c>
      <c r="J186" s="50"/>
      <c r="K186" s="50"/>
      <c r="L186" s="50"/>
      <c r="M186" s="50"/>
      <c r="N186" s="50"/>
      <c r="O186" s="50">
        <f t="shared" ca="1" si="48"/>
        <v>-1.871818238987254E-2</v>
      </c>
      <c r="P186" s="50">
        <f t="shared" ca="1" si="49"/>
        <v>-0.2113479155028205</v>
      </c>
      <c r="Q186" s="52">
        <f t="shared" si="47"/>
        <v>35544.097000000002</v>
      </c>
      <c r="R186" s="50">
        <f>G186</f>
        <v>-1.9356600001628976E-2</v>
      </c>
      <c r="T186" s="50"/>
      <c r="U186" s="50"/>
      <c r="V186" s="50"/>
      <c r="W186" s="50"/>
    </row>
    <row r="187" spans="1:23" s="27" customFormat="1" ht="12.95" customHeight="1" x14ac:dyDescent="0.2">
      <c r="A187" s="4" t="s">
        <v>82</v>
      </c>
      <c r="B187" s="5" t="s">
        <v>53</v>
      </c>
      <c r="C187" s="4">
        <v>50833.64</v>
      </c>
      <c r="D187" s="4"/>
      <c r="E187" s="7">
        <f t="shared" si="45"/>
        <v>3097.9932680289894</v>
      </c>
      <c r="F187" s="50">
        <f t="shared" si="46"/>
        <v>3098</v>
      </c>
      <c r="G187" s="50">
        <f t="shared" si="44"/>
        <v>-2.3097199999028817E-2</v>
      </c>
      <c r="H187" s="50"/>
      <c r="I187" s="50">
        <f>G187</f>
        <v>-2.3097199999028817E-2</v>
      </c>
      <c r="J187" s="50"/>
      <c r="K187" s="50"/>
      <c r="L187" s="50"/>
      <c r="M187" s="50"/>
      <c r="N187" s="50"/>
      <c r="O187" s="50">
        <f t="shared" ca="1" si="48"/>
        <v>-1.9057004407106344E-2</v>
      </c>
      <c r="P187" s="50">
        <f t="shared" ca="1" si="49"/>
        <v>-0.21114143678136429</v>
      </c>
      <c r="Q187" s="52">
        <f t="shared" si="47"/>
        <v>35815.14</v>
      </c>
      <c r="R187" s="50">
        <f>G187</f>
        <v>-2.3097199999028817E-2</v>
      </c>
      <c r="T187" s="50"/>
      <c r="U187" s="50"/>
      <c r="V187" s="50"/>
      <c r="W187" s="50"/>
    </row>
    <row r="188" spans="1:23" s="27" customFormat="1" ht="12.95" customHeight="1" x14ac:dyDescent="0.2">
      <c r="A188" s="7" t="s">
        <v>48</v>
      </c>
      <c r="B188" s="5" t="s">
        <v>49</v>
      </c>
      <c r="C188" s="4">
        <v>50900.345999999998</v>
      </c>
      <c r="D188" s="2">
        <v>1E-3</v>
      </c>
      <c r="E188" s="50">
        <f t="shared" si="45"/>
        <v>3117.4355752426254</v>
      </c>
      <c r="F188" s="50">
        <f t="shared" si="46"/>
        <v>3117.5</v>
      </c>
      <c r="G188" s="50">
        <f t="shared" si="44"/>
        <v>-0.22103950000746408</v>
      </c>
      <c r="H188" s="50"/>
      <c r="I188" s="50"/>
      <c r="J188" s="50">
        <f>G188</f>
        <v>-0.22103950000746408</v>
      </c>
      <c r="K188" s="50"/>
      <c r="L188" s="50"/>
      <c r="M188" s="50"/>
      <c r="N188" s="50"/>
      <c r="O188" s="50">
        <f t="shared" ca="1" si="48"/>
        <v>-1.9140637689841269E-2</v>
      </c>
      <c r="P188" s="50">
        <f t="shared" ca="1" si="49"/>
        <v>-0.21109047051467575</v>
      </c>
      <c r="Q188" s="52">
        <f t="shared" si="47"/>
        <v>35881.845999999998</v>
      </c>
      <c r="R188" s="50"/>
      <c r="S188" s="50">
        <f>G188</f>
        <v>-0.22103950000746408</v>
      </c>
      <c r="T188" s="50"/>
      <c r="U188" s="50"/>
      <c r="V188" s="50"/>
      <c r="W188" s="50"/>
    </row>
    <row r="189" spans="1:23" s="27" customFormat="1" ht="12.95" customHeight="1" x14ac:dyDescent="0.2">
      <c r="A189" s="4" t="s">
        <v>48</v>
      </c>
      <c r="B189" s="5" t="s">
        <v>49</v>
      </c>
      <c r="C189" s="4">
        <v>50900.345999999998</v>
      </c>
      <c r="D189" s="2">
        <v>1E-3</v>
      </c>
      <c r="E189" s="50">
        <f t="shared" si="45"/>
        <v>3117.4355752426254</v>
      </c>
      <c r="F189" s="50">
        <f t="shared" si="46"/>
        <v>3117.5</v>
      </c>
      <c r="G189" s="50">
        <f t="shared" si="44"/>
        <v>-0.22103950000746408</v>
      </c>
      <c r="H189" s="50"/>
      <c r="I189" s="50"/>
      <c r="J189" s="50">
        <f>G189</f>
        <v>-0.22103950000746408</v>
      </c>
      <c r="K189" s="50"/>
      <c r="L189" s="50"/>
      <c r="M189" s="50"/>
      <c r="N189" s="50"/>
      <c r="O189" s="50">
        <f t="shared" ca="1" si="48"/>
        <v>-1.9140637689841269E-2</v>
      </c>
      <c r="P189" s="50">
        <f t="shared" ca="1" si="49"/>
        <v>-0.21109047051467575</v>
      </c>
      <c r="Q189" s="52">
        <f t="shared" si="47"/>
        <v>35881.845999999998</v>
      </c>
      <c r="R189" s="50"/>
      <c r="S189" s="50">
        <f>G189</f>
        <v>-0.22103950000746408</v>
      </c>
      <c r="T189" s="50"/>
      <c r="U189" s="50"/>
      <c r="V189" s="50"/>
      <c r="W189" s="50"/>
    </row>
    <row r="190" spans="1:23" s="27" customFormat="1" ht="12.95" customHeight="1" x14ac:dyDescent="0.2">
      <c r="A190" s="53" t="s">
        <v>48</v>
      </c>
      <c r="B190" s="54" t="s">
        <v>49</v>
      </c>
      <c r="C190" s="53">
        <v>50900.351000000002</v>
      </c>
      <c r="D190" s="53" t="s">
        <v>104</v>
      </c>
      <c r="E190" s="7">
        <f t="shared" si="45"/>
        <v>3117.437032555853</v>
      </c>
      <c r="F190" s="50">
        <f t="shared" si="46"/>
        <v>3117.5</v>
      </c>
      <c r="G190" s="50">
        <f t="shared" si="44"/>
        <v>-0.21603950000280747</v>
      </c>
      <c r="H190" s="50"/>
      <c r="I190" s="50"/>
      <c r="J190" s="50">
        <f>G190</f>
        <v>-0.21603950000280747</v>
      </c>
      <c r="K190" s="50"/>
      <c r="L190" s="50"/>
      <c r="M190" s="50"/>
      <c r="N190" s="50"/>
      <c r="O190" s="50">
        <f t="shared" ca="1" si="48"/>
        <v>-1.9140637689841269E-2</v>
      </c>
      <c r="P190" s="50">
        <f t="shared" ca="1" si="49"/>
        <v>-0.21109047051467575</v>
      </c>
      <c r="Q190" s="52">
        <f t="shared" si="47"/>
        <v>35881.851000000002</v>
      </c>
      <c r="S190" s="50">
        <f>G190</f>
        <v>-0.21603950000280747</v>
      </c>
      <c r="T190" s="50"/>
      <c r="U190" s="50"/>
      <c r="V190" s="50"/>
      <c r="W190" s="50"/>
    </row>
    <row r="191" spans="1:23" s="27" customFormat="1" ht="12.95" customHeight="1" x14ac:dyDescent="0.2">
      <c r="A191" s="53" t="s">
        <v>509</v>
      </c>
      <c r="B191" s="54" t="s">
        <v>53</v>
      </c>
      <c r="C191" s="53">
        <v>51636.474999999999</v>
      </c>
      <c r="D191" s="53" t="s">
        <v>104</v>
      </c>
      <c r="E191" s="7">
        <f t="shared" si="45"/>
        <v>3331.9896808233366</v>
      </c>
      <c r="F191" s="50">
        <f t="shared" si="46"/>
        <v>3332</v>
      </c>
      <c r="G191" s="50">
        <f t="shared" si="44"/>
        <v>-3.5404800008109305E-2</v>
      </c>
      <c r="H191" s="50"/>
      <c r="I191" s="50">
        <f>G191</f>
        <v>-3.5404800008109305E-2</v>
      </c>
      <c r="J191" s="50"/>
      <c r="K191" s="50"/>
      <c r="L191" s="50"/>
      <c r="M191" s="50"/>
      <c r="N191" s="50"/>
      <c r="O191" s="50">
        <f t="shared" ca="1" si="48"/>
        <v>-2.0060603799925449E-2</v>
      </c>
      <c r="P191" s="50">
        <f t="shared" ca="1" si="49"/>
        <v>-0.21052984158110161</v>
      </c>
      <c r="Q191" s="52">
        <f t="shared" si="47"/>
        <v>36617.974999999999</v>
      </c>
      <c r="R191" s="50">
        <f>G191</f>
        <v>-3.5404800008109305E-2</v>
      </c>
      <c r="S191" s="50"/>
      <c r="T191" s="50"/>
      <c r="U191" s="50"/>
      <c r="V191" s="50"/>
      <c r="W191" s="50"/>
    </row>
    <row r="192" spans="1:23" s="27" customFormat="1" ht="12.95" customHeight="1" x14ac:dyDescent="0.2">
      <c r="A192" s="53" t="s">
        <v>513</v>
      </c>
      <c r="B192" s="54" t="s">
        <v>53</v>
      </c>
      <c r="C192" s="53">
        <v>52185.447</v>
      </c>
      <c r="D192" s="53" t="s">
        <v>104</v>
      </c>
      <c r="E192" s="7">
        <f t="shared" si="45"/>
        <v>3491.9945121081446</v>
      </c>
      <c r="F192" s="50">
        <f t="shared" si="46"/>
        <v>3492</v>
      </c>
      <c r="G192" s="50">
        <f t="shared" si="44"/>
        <v>-1.8828800006303936E-2</v>
      </c>
      <c r="H192" s="50"/>
      <c r="I192" s="50">
        <f>G192</f>
        <v>-1.8828800006303936E-2</v>
      </c>
      <c r="J192" s="50"/>
      <c r="K192" s="50"/>
      <c r="L192" s="50"/>
      <c r="M192" s="50"/>
      <c r="N192" s="50"/>
      <c r="O192" s="50">
        <f t="shared" ca="1" si="48"/>
        <v>-2.0746825606981247E-2</v>
      </c>
      <c r="P192" s="50">
        <f t="shared" ca="1" si="49"/>
        <v>-0.21011165682878521</v>
      </c>
      <c r="Q192" s="52">
        <f t="shared" si="47"/>
        <v>37166.947</v>
      </c>
      <c r="R192" s="50">
        <f>G192</f>
        <v>-1.8828800006303936E-2</v>
      </c>
      <c r="S192" s="50"/>
      <c r="T192" s="50"/>
      <c r="U192" s="50"/>
      <c r="V192" s="50"/>
      <c r="W192" s="50"/>
    </row>
    <row r="193" spans="1:23" s="27" customFormat="1" ht="12.95" customHeight="1" x14ac:dyDescent="0.2">
      <c r="A193" s="7" t="s">
        <v>50</v>
      </c>
      <c r="B193" s="5" t="s">
        <v>49</v>
      </c>
      <c r="C193" s="4">
        <v>52365.3753</v>
      </c>
      <c r="D193" s="4">
        <v>2.0000000000000001E-4</v>
      </c>
      <c r="E193" s="7">
        <f t="shared" si="45"/>
        <v>3544.4368903803738</v>
      </c>
      <c r="F193" s="50">
        <f t="shared" si="46"/>
        <v>3544.5</v>
      </c>
      <c r="G193" s="50">
        <f t="shared" si="44"/>
        <v>-0.216527299999143</v>
      </c>
      <c r="H193" s="50"/>
      <c r="I193" s="50"/>
      <c r="J193" s="50"/>
      <c r="K193" s="50">
        <f t="shared" ref="K193:K205" si="50">G193</f>
        <v>-0.216527299999143</v>
      </c>
      <c r="L193" s="50"/>
      <c r="M193" s="50"/>
      <c r="N193" s="50"/>
      <c r="O193" s="50">
        <f t="shared" ca="1" si="48"/>
        <v>-2.097199213742143E-2</v>
      </c>
      <c r="P193" s="50">
        <f t="shared" ca="1" si="49"/>
        <v>-0.20997443995693141</v>
      </c>
      <c r="Q193" s="52">
        <f t="shared" si="47"/>
        <v>37346.8753</v>
      </c>
      <c r="R193" s="50"/>
      <c r="S193" s="50">
        <f>G193</f>
        <v>-0.216527299999143</v>
      </c>
      <c r="T193" s="50"/>
      <c r="U193" s="50"/>
      <c r="V193" s="50"/>
      <c r="W193" s="50"/>
    </row>
    <row r="194" spans="1:23" s="27" customFormat="1" ht="12.95" customHeight="1" x14ac:dyDescent="0.2">
      <c r="A194" s="7" t="s">
        <v>67</v>
      </c>
      <c r="B194" s="5" t="s">
        <v>53</v>
      </c>
      <c r="C194" s="4">
        <v>53410.294000000002</v>
      </c>
      <c r="D194" s="4">
        <v>2E-3</v>
      </c>
      <c r="E194" s="7">
        <f t="shared" si="45"/>
        <v>3848.9916587471407</v>
      </c>
      <c r="F194" s="50">
        <f t="shared" si="46"/>
        <v>3849</v>
      </c>
      <c r="G194" s="50">
        <f t="shared" si="44"/>
        <v>-2.8618600001209415E-2</v>
      </c>
      <c r="H194" s="50"/>
      <c r="I194" s="50"/>
      <c r="J194" s="50"/>
      <c r="K194" s="50">
        <f t="shared" si="50"/>
        <v>-2.8618600001209415E-2</v>
      </c>
      <c r="L194" s="50"/>
      <c r="M194" s="50"/>
      <c r="N194" s="50"/>
      <c r="O194" s="50">
        <f t="shared" ca="1" si="48"/>
        <v>-2.2277958013974496E-2</v>
      </c>
      <c r="P194" s="50">
        <f t="shared" ca="1" si="49"/>
        <v>-0.20917858210017931</v>
      </c>
      <c r="Q194" s="52">
        <f t="shared" si="47"/>
        <v>38391.794000000002</v>
      </c>
      <c r="R194" s="50">
        <f>G194</f>
        <v>-2.8618600001209415E-2</v>
      </c>
      <c r="S194" s="50"/>
      <c r="T194" s="50"/>
      <c r="U194" s="50"/>
      <c r="V194" s="50"/>
      <c r="W194" s="50"/>
    </row>
    <row r="195" spans="1:23" s="27" customFormat="1" ht="12.95" customHeight="1" x14ac:dyDescent="0.2">
      <c r="A195" s="7" t="s">
        <v>66</v>
      </c>
      <c r="B195" s="56" t="s">
        <v>49</v>
      </c>
      <c r="C195" s="6">
        <v>53679.443599999999</v>
      </c>
      <c r="D195" s="2">
        <v>5.9999999999999995E-4</v>
      </c>
      <c r="E195" s="50">
        <f t="shared" si="45"/>
        <v>3927.4387131294643</v>
      </c>
      <c r="F195" s="50">
        <f t="shared" si="46"/>
        <v>3927.5</v>
      </c>
      <c r="G195" s="50">
        <f t="shared" ref="G195:G205" si="51">+C195-(C$7+F195*C$8)</f>
        <v>-0.2102735000080429</v>
      </c>
      <c r="H195" s="50"/>
      <c r="I195" s="50"/>
      <c r="J195" s="50"/>
      <c r="K195" s="50">
        <f t="shared" si="50"/>
        <v>-0.2102735000080429</v>
      </c>
      <c r="L195" s="50"/>
      <c r="M195" s="50"/>
      <c r="N195" s="50"/>
      <c r="O195" s="50">
        <f t="shared" ca="1" si="48"/>
        <v>-2.2614635588061247E-2</v>
      </c>
      <c r="P195" s="50">
        <f t="shared" ca="1" si="49"/>
        <v>-0.20897341020607407</v>
      </c>
      <c r="Q195" s="52">
        <f t="shared" si="47"/>
        <v>38660.943599999999</v>
      </c>
      <c r="R195" s="50"/>
      <c r="S195" s="50">
        <f>G195</f>
        <v>-0.2102735000080429</v>
      </c>
      <c r="T195" s="50"/>
      <c r="U195" s="50"/>
      <c r="V195" s="50"/>
      <c r="W195" s="50"/>
    </row>
    <row r="196" spans="1:23" s="27" customFormat="1" ht="12.95" customHeight="1" x14ac:dyDescent="0.2">
      <c r="A196" s="7" t="s">
        <v>66</v>
      </c>
      <c r="B196" s="56" t="s">
        <v>53</v>
      </c>
      <c r="C196" s="6">
        <v>53760.254970000002</v>
      </c>
      <c r="D196" s="4">
        <v>5.0000000000000002E-5</v>
      </c>
      <c r="E196" s="50">
        <f t="shared" si="45"/>
        <v>3950.9922087954446</v>
      </c>
      <c r="F196" s="50">
        <f t="shared" si="46"/>
        <v>3951</v>
      </c>
      <c r="G196" s="50">
        <f t="shared" si="51"/>
        <v>-2.6731400001153816E-2</v>
      </c>
      <c r="H196" s="50"/>
      <c r="I196" s="50"/>
      <c r="J196" s="50"/>
      <c r="K196" s="50">
        <f t="shared" si="50"/>
        <v>-2.6731400001153816E-2</v>
      </c>
      <c r="L196" s="50"/>
      <c r="M196" s="50"/>
      <c r="N196" s="50"/>
      <c r="O196" s="50">
        <f t="shared" ca="1" si="48"/>
        <v>-2.2715424415972567E-2</v>
      </c>
      <c r="P196" s="50">
        <f t="shared" ca="1" si="49"/>
        <v>-0.20891198932057761</v>
      </c>
      <c r="Q196" s="52">
        <f t="shared" si="47"/>
        <v>38741.754970000002</v>
      </c>
      <c r="R196" s="50">
        <f>G196</f>
        <v>-2.6731400001153816E-2</v>
      </c>
      <c r="S196" s="50"/>
      <c r="T196" s="50"/>
      <c r="U196" s="50"/>
      <c r="V196" s="50"/>
      <c r="W196" s="50"/>
    </row>
    <row r="197" spans="1:23" s="27" customFormat="1" ht="12.95" customHeight="1" x14ac:dyDescent="0.2">
      <c r="A197" s="7" t="s">
        <v>68</v>
      </c>
      <c r="B197" s="56" t="s">
        <v>49</v>
      </c>
      <c r="C197" s="6">
        <v>53830.404999999999</v>
      </c>
      <c r="D197" s="4">
        <v>1E-3</v>
      </c>
      <c r="E197" s="7">
        <f t="shared" si="45"/>
        <v>3971.4383221031794</v>
      </c>
      <c r="F197" s="50">
        <f t="shared" si="46"/>
        <v>3971.5</v>
      </c>
      <c r="G197" s="50">
        <f t="shared" si="51"/>
        <v>-0.21161510000092676</v>
      </c>
      <c r="H197" s="50"/>
      <c r="I197" s="50"/>
      <c r="J197" s="50"/>
      <c r="K197" s="50">
        <f t="shared" si="50"/>
        <v>-0.21161510000092676</v>
      </c>
      <c r="L197" s="50"/>
      <c r="M197" s="50"/>
      <c r="N197" s="50"/>
      <c r="O197" s="50">
        <f t="shared" ca="1" si="48"/>
        <v>-2.2803346585001591E-2</v>
      </c>
      <c r="P197" s="50">
        <f t="shared" ca="1" si="49"/>
        <v>-0.20885840939918707</v>
      </c>
      <c r="Q197" s="52">
        <f t="shared" si="47"/>
        <v>38811.904999999999</v>
      </c>
      <c r="R197" s="50"/>
      <c r="S197" s="50">
        <f>G197</f>
        <v>-0.21161510000092676</v>
      </c>
      <c r="T197" s="50"/>
      <c r="U197" s="50"/>
      <c r="V197" s="50"/>
      <c r="W197" s="50"/>
    </row>
    <row r="198" spans="1:23" s="27" customFormat="1" ht="12.95" customHeight="1" x14ac:dyDescent="0.2">
      <c r="A198" s="4" t="s">
        <v>79</v>
      </c>
      <c r="B198" s="5" t="s">
        <v>49</v>
      </c>
      <c r="C198" s="4">
        <v>54077.425199999998</v>
      </c>
      <c r="D198" s="4">
        <v>5.0000000000000001E-4</v>
      </c>
      <c r="E198" s="7">
        <f t="shared" si="45"/>
        <v>4043.4354830238444</v>
      </c>
      <c r="F198" s="50">
        <f t="shared" si="46"/>
        <v>4043.5</v>
      </c>
      <c r="G198" s="50">
        <f t="shared" si="51"/>
        <v>-0.22135590000834782</v>
      </c>
      <c r="H198" s="50"/>
      <c r="I198" s="50"/>
      <c r="J198" s="50"/>
      <c r="K198" s="50">
        <f t="shared" si="50"/>
        <v>-0.22135590000834782</v>
      </c>
      <c r="L198" s="50"/>
      <c r="M198" s="50"/>
      <c r="N198" s="50"/>
      <c r="O198" s="50">
        <f t="shared" ca="1" si="48"/>
        <v>-2.31121463981767E-2</v>
      </c>
      <c r="P198" s="50">
        <f t="shared" ca="1" si="49"/>
        <v>-0.20867022626064471</v>
      </c>
      <c r="Q198" s="52">
        <f t="shared" si="47"/>
        <v>39058.925199999998</v>
      </c>
      <c r="S198" s="50">
        <f>G198</f>
        <v>-0.22135590000834782</v>
      </c>
      <c r="T198" s="50"/>
      <c r="U198" s="50"/>
      <c r="V198" s="50"/>
      <c r="W198" s="50"/>
    </row>
    <row r="199" spans="1:23" s="27" customFormat="1" ht="12.95" customHeight="1" x14ac:dyDescent="0.2">
      <c r="A199" s="4" t="s">
        <v>69</v>
      </c>
      <c r="B199" s="5" t="s">
        <v>53</v>
      </c>
      <c r="C199" s="4">
        <v>54391.549859999999</v>
      </c>
      <c r="D199" s="4">
        <v>2.9999999999999997E-4</v>
      </c>
      <c r="E199" s="7">
        <f t="shared" si="45"/>
        <v>4134.99108736377</v>
      </c>
      <c r="F199" s="50">
        <f t="shared" si="46"/>
        <v>4135</v>
      </c>
      <c r="G199" s="50">
        <f t="shared" si="51"/>
        <v>-3.0579000005673151E-2</v>
      </c>
      <c r="H199" s="50"/>
      <c r="I199" s="50"/>
      <c r="K199" s="50">
        <f t="shared" si="50"/>
        <v>-3.0579000005673151E-2</v>
      </c>
      <c r="L199" s="50"/>
      <c r="M199" s="50"/>
      <c r="N199" s="50"/>
      <c r="O199" s="50">
        <f t="shared" ca="1" si="48"/>
        <v>-2.3504579494086734E-2</v>
      </c>
      <c r="P199" s="50">
        <f t="shared" ca="1" si="49"/>
        <v>-0.20843107685541376</v>
      </c>
      <c r="Q199" s="52">
        <f t="shared" si="47"/>
        <v>39373.049859999999</v>
      </c>
      <c r="R199" s="50">
        <f>G199</f>
        <v>-3.0579000005673151E-2</v>
      </c>
      <c r="S199" s="50"/>
      <c r="T199" s="50"/>
      <c r="U199" s="50"/>
      <c r="V199" s="50"/>
      <c r="W199" s="50"/>
    </row>
    <row r="200" spans="1:23" s="27" customFormat="1" ht="12.95" customHeight="1" x14ac:dyDescent="0.2">
      <c r="A200" s="4" t="s">
        <v>79</v>
      </c>
      <c r="B200" s="5" t="s">
        <v>53</v>
      </c>
      <c r="C200" s="4">
        <v>54525.360699999997</v>
      </c>
      <c r="D200" s="4">
        <v>1E-4</v>
      </c>
      <c r="E200" s="7">
        <f t="shared" si="45"/>
        <v>4173.9919487524712</v>
      </c>
      <c r="F200" s="50">
        <f t="shared" si="46"/>
        <v>4174</v>
      </c>
      <c r="G200" s="50">
        <f t="shared" si="51"/>
        <v>-2.7623600006336346E-2</v>
      </c>
      <c r="H200" s="50"/>
      <c r="I200" s="50"/>
      <c r="J200" s="50"/>
      <c r="K200" s="50">
        <f t="shared" si="50"/>
        <v>-2.7623600006336346E-2</v>
      </c>
      <c r="L200" s="50"/>
      <c r="M200" s="50"/>
      <c r="N200" s="50"/>
      <c r="O200" s="50">
        <f t="shared" ca="1" si="48"/>
        <v>-2.3671846059556585E-2</v>
      </c>
      <c r="P200" s="50">
        <f t="shared" ca="1" si="49"/>
        <v>-0.20832914432203664</v>
      </c>
      <c r="Q200" s="52">
        <f t="shared" si="47"/>
        <v>39506.860699999997</v>
      </c>
      <c r="R200" s="50">
        <f>G200</f>
        <v>-2.7623600006336346E-2</v>
      </c>
      <c r="S200" s="50"/>
      <c r="T200" s="50"/>
      <c r="U200" s="50"/>
      <c r="V200" s="50"/>
      <c r="W200" s="50"/>
    </row>
    <row r="201" spans="1:23" s="27" customFormat="1" ht="12.95" customHeight="1" x14ac:dyDescent="0.2">
      <c r="A201" s="57" t="s">
        <v>78</v>
      </c>
      <c r="B201" s="56" t="s">
        <v>53</v>
      </c>
      <c r="C201" s="6">
        <v>54868.452400000002</v>
      </c>
      <c r="D201" s="4">
        <v>2.9999999999999997E-4</v>
      </c>
      <c r="E201" s="7">
        <f t="shared" si="45"/>
        <v>4273.9903631956822</v>
      </c>
      <c r="F201" s="50">
        <f t="shared" si="46"/>
        <v>4274</v>
      </c>
      <c r="G201" s="50">
        <f t="shared" si="51"/>
        <v>-3.3063599999877624E-2</v>
      </c>
      <c r="H201" s="50"/>
      <c r="I201" s="50"/>
      <c r="J201" s="50"/>
      <c r="K201" s="50">
        <f t="shared" si="50"/>
        <v>-3.3063599999877624E-2</v>
      </c>
      <c r="L201" s="50"/>
      <c r="M201" s="50"/>
      <c r="N201" s="50"/>
      <c r="O201" s="50">
        <f t="shared" ca="1" si="48"/>
        <v>-2.4100734688966459E-2</v>
      </c>
      <c r="P201" s="50">
        <f t="shared" ca="1" si="49"/>
        <v>-0.20806777885183891</v>
      </c>
      <c r="Q201" s="52">
        <f t="shared" si="47"/>
        <v>39849.952400000002</v>
      </c>
      <c r="R201" s="50">
        <f>G201</f>
        <v>-3.3063599999877624E-2</v>
      </c>
      <c r="T201" s="50"/>
      <c r="U201" s="50"/>
      <c r="V201" s="50"/>
      <c r="W201" s="50"/>
    </row>
    <row r="202" spans="1:23" s="27" customFormat="1" ht="12.95" customHeight="1" x14ac:dyDescent="0.2">
      <c r="A202" s="4" t="s">
        <v>70</v>
      </c>
      <c r="B202" s="5" t="s">
        <v>49</v>
      </c>
      <c r="C202" s="4">
        <v>54897.4283</v>
      </c>
      <c r="D202" s="4">
        <v>1E-3</v>
      </c>
      <c r="E202" s="7">
        <f t="shared" si="45"/>
        <v>4282.4357556580035</v>
      </c>
      <c r="F202" s="50">
        <f t="shared" si="46"/>
        <v>4282.5</v>
      </c>
      <c r="G202" s="50">
        <f t="shared" si="51"/>
        <v>-0.22042050000163727</v>
      </c>
      <c r="H202" s="50"/>
      <c r="I202" s="50"/>
      <c r="J202" s="50"/>
      <c r="K202" s="50">
        <f t="shared" si="50"/>
        <v>-0.22042050000163727</v>
      </c>
      <c r="L202" s="50"/>
      <c r="M202" s="50"/>
      <c r="N202" s="50"/>
      <c r="O202" s="50">
        <f t="shared" ca="1" si="48"/>
        <v>-2.4137190222466298E-2</v>
      </c>
      <c r="P202" s="50">
        <f t="shared" ca="1" si="49"/>
        <v>-0.20804556278687211</v>
      </c>
      <c r="Q202" s="52">
        <f t="shared" si="47"/>
        <v>39878.9283</v>
      </c>
      <c r="R202" s="50"/>
      <c r="S202" s="50">
        <f>G202</f>
        <v>-0.22042050000163727</v>
      </c>
      <c r="T202" s="50"/>
      <c r="U202" s="50"/>
      <c r="V202" s="50"/>
      <c r="W202" s="50"/>
    </row>
    <row r="203" spans="1:23" s="27" customFormat="1" ht="12.95" customHeight="1" x14ac:dyDescent="0.2">
      <c r="A203" s="4" t="s">
        <v>80</v>
      </c>
      <c r="B203" s="5" t="s">
        <v>49</v>
      </c>
      <c r="C203" s="4">
        <v>55583.627500000002</v>
      </c>
      <c r="D203" s="4">
        <v>6.9999999999999999E-4</v>
      </c>
      <c r="E203" s="7">
        <f t="shared" si="45"/>
        <v>4482.4371896542189</v>
      </c>
      <c r="F203" s="50">
        <f t="shared" si="46"/>
        <v>4482.5</v>
      </c>
      <c r="G203" s="50">
        <f t="shared" si="51"/>
        <v>-0.21550050000223564</v>
      </c>
      <c r="H203" s="50"/>
      <c r="I203" s="50"/>
      <c r="J203" s="50"/>
      <c r="K203" s="50">
        <f t="shared" si="50"/>
        <v>-0.21550050000223564</v>
      </c>
      <c r="L203" s="50"/>
      <c r="M203" s="50"/>
      <c r="N203" s="50"/>
      <c r="O203" s="50">
        <f t="shared" ca="1" si="48"/>
        <v>-2.4994967481286046E-2</v>
      </c>
      <c r="P203" s="50">
        <f t="shared" ca="1" si="49"/>
        <v>-0.20752283184647663</v>
      </c>
      <c r="Q203" s="52">
        <f t="shared" si="47"/>
        <v>40565.127500000002</v>
      </c>
      <c r="S203" s="50">
        <f>G203</f>
        <v>-0.21550050000223564</v>
      </c>
      <c r="T203" s="50"/>
      <c r="U203" s="50"/>
      <c r="V203" s="50"/>
      <c r="W203" s="50"/>
    </row>
    <row r="204" spans="1:23" s="27" customFormat="1" ht="12.95" customHeight="1" x14ac:dyDescent="0.2">
      <c r="A204" s="4" t="s">
        <v>80</v>
      </c>
      <c r="B204" s="5" t="s">
        <v>53</v>
      </c>
      <c r="C204" s="4">
        <v>55602.677900000002</v>
      </c>
      <c r="D204" s="4">
        <v>6.9999999999999999E-4</v>
      </c>
      <c r="E204" s="7">
        <f t="shared" si="45"/>
        <v>4487.9896696311725</v>
      </c>
      <c r="F204" s="50">
        <f t="shared" si="46"/>
        <v>4488</v>
      </c>
      <c r="G204" s="50">
        <f t="shared" si="51"/>
        <v>-3.5443200002191588E-2</v>
      </c>
      <c r="H204" s="50"/>
      <c r="I204" s="50"/>
      <c r="J204" s="50"/>
      <c r="K204" s="50">
        <f t="shared" si="50"/>
        <v>-3.5443200002191588E-2</v>
      </c>
      <c r="L204" s="50"/>
      <c r="M204" s="50"/>
      <c r="N204" s="50"/>
      <c r="O204" s="50">
        <f t="shared" ca="1" si="48"/>
        <v>-2.5018556355903589E-2</v>
      </c>
      <c r="P204" s="50">
        <f t="shared" ca="1" si="49"/>
        <v>-0.20750845674561577</v>
      </c>
      <c r="Q204" s="52">
        <f t="shared" si="47"/>
        <v>40584.177900000002</v>
      </c>
      <c r="R204" s="50">
        <f>G204</f>
        <v>-3.5443200002191588E-2</v>
      </c>
      <c r="S204" s="50"/>
      <c r="T204" s="50"/>
      <c r="U204" s="50"/>
      <c r="V204" s="50"/>
      <c r="W204" s="50"/>
    </row>
    <row r="205" spans="1:23" s="27" customFormat="1" ht="12.95" customHeight="1" x14ac:dyDescent="0.2">
      <c r="A205" s="7" t="s">
        <v>91</v>
      </c>
      <c r="B205" s="5" t="s">
        <v>53</v>
      </c>
      <c r="C205" s="4">
        <v>55791.38379</v>
      </c>
      <c r="D205" s="4">
        <v>2.0000000000000001E-4</v>
      </c>
      <c r="E205" s="7">
        <f t="shared" si="45"/>
        <v>4542.9903875036671</v>
      </c>
      <c r="F205" s="50">
        <f t="shared" si="46"/>
        <v>4543</v>
      </c>
      <c r="G205" s="50">
        <f t="shared" si="51"/>
        <v>-3.298019999783719E-2</v>
      </c>
      <c r="H205" s="50"/>
      <c r="I205" s="50"/>
      <c r="J205" s="50"/>
      <c r="K205" s="50">
        <f t="shared" si="50"/>
        <v>-3.298019999783719E-2</v>
      </c>
      <c r="L205" s="50"/>
      <c r="M205" s="50"/>
      <c r="N205" s="50"/>
      <c r="O205" s="50">
        <f t="shared" ca="1" si="48"/>
        <v>-2.5254445102079019E-2</v>
      </c>
      <c r="P205" s="50">
        <f t="shared" ca="1" si="49"/>
        <v>-0.20736470573700699</v>
      </c>
      <c r="Q205" s="52">
        <f t="shared" si="47"/>
        <v>40772.88379</v>
      </c>
      <c r="R205" s="50">
        <f>G205</f>
        <v>-3.298019999783719E-2</v>
      </c>
      <c r="T205" s="50"/>
      <c r="U205" s="50"/>
      <c r="V205" s="50"/>
      <c r="W205" s="50"/>
    </row>
    <row r="206" spans="1:23" s="27" customFormat="1" ht="12.95" customHeight="1" x14ac:dyDescent="0.2">
      <c r="A206" s="7" t="s">
        <v>91</v>
      </c>
      <c r="B206" s="5" t="s">
        <v>49</v>
      </c>
      <c r="C206" s="4">
        <v>55851.240810000003</v>
      </c>
      <c r="D206" s="4">
        <v>5.0000000000000001E-4</v>
      </c>
      <c r="E206" s="7">
        <f t="shared" ref="E206:E221" si="52">+(C206-C$7)/C$8</f>
        <v>4560.4364728892815</v>
      </c>
      <c r="F206" s="50">
        <f t="shared" ref="F206:F224" si="53">ROUND(2*E206,0)/2</f>
        <v>4560.5</v>
      </c>
      <c r="G206" s="50">
        <f t="shared" ref="G206:G221" si="54">+C206-(C$7+F206*C$8)</f>
        <v>-0.21795969999948284</v>
      </c>
      <c r="H206" s="50"/>
      <c r="I206" s="50"/>
      <c r="J206" s="50"/>
      <c r="K206" s="50">
        <f>G206</f>
        <v>-0.21795969999948284</v>
      </c>
      <c r="L206" s="50"/>
      <c r="M206" s="50"/>
      <c r="N206" s="50"/>
      <c r="O206" s="50">
        <f t="shared" ref="O206:O221" ca="1" si="55">+C$11+C$12*F206</f>
        <v>-2.5329500612225747E-2</v>
      </c>
      <c r="P206" s="50">
        <f t="shared" ref="P206:P221" ca="1" si="56">+D$11+D$12*$F206</f>
        <v>-0.20731896677972239</v>
      </c>
      <c r="Q206" s="52">
        <f t="shared" ref="Q206:Q221" si="57">+C206-15018.5</f>
        <v>40832.740810000003</v>
      </c>
      <c r="R206" s="50"/>
      <c r="S206" s="50">
        <f>G206</f>
        <v>-0.21795969999948284</v>
      </c>
      <c r="T206" s="50"/>
      <c r="U206" s="50"/>
      <c r="V206" s="50"/>
      <c r="W206" s="50"/>
    </row>
    <row r="207" spans="1:23" s="27" customFormat="1" ht="12.95" customHeight="1" x14ac:dyDescent="0.2">
      <c r="A207" s="7" t="s">
        <v>91</v>
      </c>
      <c r="B207" s="5" t="s">
        <v>49</v>
      </c>
      <c r="C207" s="4">
        <v>55851.240810000003</v>
      </c>
      <c r="D207" s="4">
        <v>5.0000000000000001E-4</v>
      </c>
      <c r="E207" s="7">
        <f t="shared" si="52"/>
        <v>4560.4364728892815</v>
      </c>
      <c r="F207" s="50">
        <f t="shared" si="53"/>
        <v>4560.5</v>
      </c>
      <c r="G207" s="50">
        <f t="shared" si="54"/>
        <v>-0.21795969999948284</v>
      </c>
      <c r="H207" s="50"/>
      <c r="I207" s="50"/>
      <c r="J207" s="50"/>
      <c r="K207" s="50">
        <f>G207</f>
        <v>-0.21795969999948284</v>
      </c>
      <c r="L207" s="50"/>
      <c r="M207" s="50"/>
      <c r="N207" s="50"/>
      <c r="O207" s="50">
        <f t="shared" ca="1" si="55"/>
        <v>-2.5329500612225747E-2</v>
      </c>
      <c r="P207" s="50">
        <f t="shared" ca="1" si="56"/>
        <v>-0.20731896677972239</v>
      </c>
      <c r="Q207" s="52">
        <f t="shared" si="57"/>
        <v>40832.740810000003</v>
      </c>
      <c r="R207" s="50"/>
      <c r="S207" s="50">
        <f>G207</f>
        <v>-0.21795969999948284</v>
      </c>
      <c r="T207" s="50"/>
      <c r="U207" s="50"/>
      <c r="V207" s="50"/>
      <c r="W207" s="50"/>
    </row>
    <row r="208" spans="1:23" s="27" customFormat="1" ht="12.95" customHeight="1" x14ac:dyDescent="0.2">
      <c r="A208" s="4" t="s">
        <v>81</v>
      </c>
      <c r="B208" s="5" t="s">
        <v>53</v>
      </c>
      <c r="C208" s="4">
        <v>55866.862200000003</v>
      </c>
      <c r="D208" s="4">
        <v>4.0000000000000002E-4</v>
      </c>
      <c r="E208" s="7">
        <f t="shared" si="52"/>
        <v>4564.989524541068</v>
      </c>
      <c r="F208" s="50">
        <f t="shared" si="53"/>
        <v>4565</v>
      </c>
      <c r="G208" s="50">
        <f t="shared" si="54"/>
        <v>-3.5940999994636513E-2</v>
      </c>
      <c r="H208" s="50"/>
      <c r="I208" s="50"/>
      <c r="J208" s="50"/>
      <c r="K208" s="50">
        <f>G208</f>
        <v>-3.5940999994636513E-2</v>
      </c>
      <c r="L208" s="50"/>
      <c r="M208" s="50"/>
      <c r="N208" s="50"/>
      <c r="O208" s="50">
        <f t="shared" ca="1" si="55"/>
        <v>-2.5348800600549191E-2</v>
      </c>
      <c r="P208" s="50">
        <f t="shared" ca="1" si="56"/>
        <v>-0.2073072053335635</v>
      </c>
      <c r="Q208" s="52">
        <f t="shared" si="57"/>
        <v>40848.362200000003</v>
      </c>
      <c r="R208" s="50">
        <f>G208</f>
        <v>-3.5940999994636513E-2</v>
      </c>
      <c r="S208" s="50"/>
      <c r="T208" s="50"/>
      <c r="U208" s="50"/>
      <c r="V208" s="50"/>
      <c r="W208" s="50"/>
    </row>
    <row r="209" spans="1:23" s="27" customFormat="1" ht="12.95" customHeight="1" x14ac:dyDescent="0.2">
      <c r="A209" s="4" t="s">
        <v>81</v>
      </c>
      <c r="B209" s="5" t="s">
        <v>49</v>
      </c>
      <c r="C209" s="4">
        <v>55895.851900000001</v>
      </c>
      <c r="D209" s="4">
        <v>1E-3</v>
      </c>
      <c r="E209" s="7">
        <f t="shared" si="52"/>
        <v>4573.4389391878931</v>
      </c>
      <c r="F209" s="50">
        <f t="shared" si="53"/>
        <v>4573.5</v>
      </c>
      <c r="G209" s="50">
        <f t="shared" si="54"/>
        <v>-0.20949790000304347</v>
      </c>
      <c r="H209" s="50"/>
      <c r="I209" s="50"/>
      <c r="J209" s="50"/>
      <c r="K209" s="50">
        <f>G209</f>
        <v>-0.20949790000304347</v>
      </c>
      <c r="L209" s="50"/>
      <c r="M209" s="50"/>
      <c r="N209" s="50"/>
      <c r="O209" s="50">
        <f t="shared" ca="1" si="55"/>
        <v>-2.5385256134049031E-2</v>
      </c>
      <c r="P209" s="50">
        <f t="shared" ca="1" si="56"/>
        <v>-0.2072849892685967</v>
      </c>
      <c r="Q209" s="52">
        <f t="shared" si="57"/>
        <v>40877.351900000001</v>
      </c>
      <c r="S209" s="50">
        <f>G209</f>
        <v>-0.20949790000304347</v>
      </c>
      <c r="T209" s="50"/>
      <c r="U209" s="50"/>
      <c r="V209" s="50"/>
      <c r="W209" s="50"/>
    </row>
    <row r="210" spans="1:23" s="27" customFormat="1" ht="12.95" customHeight="1" x14ac:dyDescent="0.2">
      <c r="A210" s="7" t="s">
        <v>83</v>
      </c>
      <c r="B210" s="5" t="s">
        <v>49</v>
      </c>
      <c r="C210" s="4">
        <v>56238.942300000002</v>
      </c>
      <c r="D210" s="4">
        <v>6.0000000000000006E-4</v>
      </c>
      <c r="E210" s="7">
        <f t="shared" si="52"/>
        <v>4673.4369747296641</v>
      </c>
      <c r="F210" s="50">
        <f t="shared" si="53"/>
        <v>4673.5</v>
      </c>
      <c r="G210" s="50">
        <f t="shared" si="54"/>
        <v>-0.21623790000012377</v>
      </c>
      <c r="H210" s="50"/>
      <c r="I210" s="50"/>
      <c r="J210" s="50"/>
      <c r="K210" s="50">
        <f>G210</f>
        <v>-0.21623790000012377</v>
      </c>
      <c r="L210" s="50"/>
      <c r="M210" s="50"/>
      <c r="N210" s="50"/>
      <c r="O210" s="50">
        <f t="shared" ca="1" si="55"/>
        <v>-2.5814144763458904E-2</v>
      </c>
      <c r="P210" s="50">
        <f t="shared" ca="1" si="56"/>
        <v>-0.20702362379839895</v>
      </c>
      <c r="Q210" s="52">
        <f t="shared" si="57"/>
        <v>41220.442300000002</v>
      </c>
      <c r="S210" s="50">
        <f>G210</f>
        <v>-0.21623790000012377</v>
      </c>
      <c r="T210" s="50"/>
      <c r="U210" s="50"/>
      <c r="V210" s="50"/>
      <c r="W210" s="50"/>
    </row>
    <row r="211" spans="1:23" s="27" customFormat="1" ht="12.95" customHeight="1" x14ac:dyDescent="0.2">
      <c r="A211" s="7" t="s">
        <v>92</v>
      </c>
      <c r="B211" s="5" t="s">
        <v>49</v>
      </c>
      <c r="C211" s="4">
        <v>56321.286500000002</v>
      </c>
      <c r="D211" s="4">
        <v>1.1999999999999999E-3</v>
      </c>
      <c r="E211" s="7">
        <f t="shared" si="52"/>
        <v>4697.4372330821525</v>
      </c>
      <c r="F211" s="50">
        <f t="shared" si="53"/>
        <v>4697.5</v>
      </c>
      <c r="G211" s="50">
        <f t="shared" si="54"/>
        <v>-0.21535150000272552</v>
      </c>
      <c r="H211" s="50"/>
      <c r="I211" s="50"/>
      <c r="J211" s="50">
        <f>G211</f>
        <v>-0.21535150000272552</v>
      </c>
      <c r="K211" s="50"/>
      <c r="L211" s="50"/>
      <c r="M211" s="50"/>
      <c r="N211" s="50"/>
      <c r="O211" s="50">
        <f t="shared" ca="1" si="55"/>
        <v>-2.5917078034517274E-2</v>
      </c>
      <c r="P211" s="50">
        <f t="shared" ca="1" si="56"/>
        <v>-0.20696089608555152</v>
      </c>
      <c r="Q211" s="52">
        <f t="shared" si="57"/>
        <v>41302.786500000002</v>
      </c>
      <c r="R211" s="50"/>
      <c r="S211" s="50">
        <f>G211</f>
        <v>-0.21535150000272552</v>
      </c>
      <c r="T211" s="50"/>
      <c r="U211" s="50"/>
      <c r="V211" s="50"/>
      <c r="W211" s="50"/>
    </row>
    <row r="212" spans="1:23" s="27" customFormat="1" ht="12.95" customHeight="1" x14ac:dyDescent="0.2">
      <c r="A212" s="7" t="s">
        <v>91</v>
      </c>
      <c r="B212" s="5" t="s">
        <v>53</v>
      </c>
      <c r="C212" s="4">
        <v>56357.489690000002</v>
      </c>
      <c r="D212" s="4">
        <v>2.9999999999999997E-4</v>
      </c>
      <c r="E212" s="7">
        <f t="shared" si="52"/>
        <v>4707.9891106058185</v>
      </c>
      <c r="F212" s="50">
        <f t="shared" si="53"/>
        <v>4708</v>
      </c>
      <c r="G212" s="50">
        <f t="shared" si="54"/>
        <v>-3.7361199996666983E-2</v>
      </c>
      <c r="H212" s="50"/>
      <c r="I212" s="50"/>
      <c r="J212" s="50"/>
      <c r="K212" s="50">
        <f t="shared" ref="K212:K220" si="58">G212</f>
        <v>-3.7361199996666983E-2</v>
      </c>
      <c r="L212" s="50"/>
      <c r="M212" s="50"/>
      <c r="N212" s="50"/>
      <c r="O212" s="50">
        <f t="shared" ca="1" si="55"/>
        <v>-2.5962111340605311E-2</v>
      </c>
      <c r="P212" s="50">
        <f t="shared" ca="1" si="56"/>
        <v>-0.20693345271118074</v>
      </c>
      <c r="Q212" s="52">
        <f t="shared" si="57"/>
        <v>41338.989690000002</v>
      </c>
      <c r="R212" s="50">
        <f>G212</f>
        <v>-3.7361199996666983E-2</v>
      </c>
      <c r="T212" s="50"/>
      <c r="U212" s="50"/>
      <c r="V212" s="50"/>
      <c r="W212" s="50"/>
    </row>
    <row r="213" spans="1:23" s="27" customFormat="1" ht="12.95" customHeight="1" x14ac:dyDescent="0.2">
      <c r="A213" s="4" t="s">
        <v>94</v>
      </c>
      <c r="B213" s="5"/>
      <c r="C213" s="4">
        <v>56357.489889999997</v>
      </c>
      <c r="D213" s="4">
        <v>3.6999999999999999E-4</v>
      </c>
      <c r="E213" s="7">
        <f t="shared" si="52"/>
        <v>4707.9891688983462</v>
      </c>
      <c r="F213" s="50">
        <f t="shared" si="53"/>
        <v>4708</v>
      </c>
      <c r="G213" s="50">
        <f t="shared" si="54"/>
        <v>-3.7161200001719408E-2</v>
      </c>
      <c r="H213" s="50"/>
      <c r="I213" s="50"/>
      <c r="J213" s="50"/>
      <c r="K213" s="50">
        <f t="shared" si="58"/>
        <v>-3.7161200001719408E-2</v>
      </c>
      <c r="L213" s="50"/>
      <c r="M213" s="50"/>
      <c r="N213" s="50"/>
      <c r="O213" s="50">
        <f t="shared" ca="1" si="55"/>
        <v>-2.5962111340605311E-2</v>
      </c>
      <c r="P213" s="50">
        <f t="shared" ca="1" si="56"/>
        <v>-0.20693345271118074</v>
      </c>
      <c r="Q213" s="52">
        <f t="shared" si="57"/>
        <v>41338.989889999997</v>
      </c>
      <c r="R213" s="50">
        <f>G213</f>
        <v>-3.7161200001719408E-2</v>
      </c>
      <c r="S213" s="50"/>
      <c r="T213" s="50"/>
      <c r="U213" s="50"/>
      <c r="V213" s="50"/>
      <c r="W213" s="50"/>
    </row>
    <row r="214" spans="1:23" s="27" customFormat="1" ht="12.95" customHeight="1" x14ac:dyDescent="0.2">
      <c r="A214" s="7" t="s">
        <v>91</v>
      </c>
      <c r="B214" s="5" t="s">
        <v>53</v>
      </c>
      <c r="C214" s="4">
        <v>56357.492509999996</v>
      </c>
      <c r="D214" s="4">
        <v>4.0000000000000002E-4</v>
      </c>
      <c r="E214" s="7">
        <f t="shared" si="52"/>
        <v>4707.9899325304768</v>
      </c>
      <c r="F214" s="50">
        <f t="shared" si="53"/>
        <v>4708</v>
      </c>
      <c r="G214" s="50">
        <f t="shared" si="54"/>
        <v>-3.4541200002422556E-2</v>
      </c>
      <c r="H214" s="50"/>
      <c r="I214" s="50"/>
      <c r="J214" s="50"/>
      <c r="K214" s="50">
        <f t="shared" si="58"/>
        <v>-3.4541200002422556E-2</v>
      </c>
      <c r="L214" s="50"/>
      <c r="M214" s="50"/>
      <c r="N214" s="50"/>
      <c r="O214" s="50">
        <f t="shared" ca="1" si="55"/>
        <v>-2.5962111340605311E-2</v>
      </c>
      <c r="P214" s="50">
        <f t="shared" ca="1" si="56"/>
        <v>-0.20693345271118074</v>
      </c>
      <c r="Q214" s="52">
        <f t="shared" si="57"/>
        <v>41338.992509999996</v>
      </c>
      <c r="R214" s="50">
        <f>G214</f>
        <v>-3.4541200002422556E-2</v>
      </c>
      <c r="T214" s="50"/>
      <c r="U214" s="50"/>
      <c r="V214" s="50"/>
      <c r="W214" s="50"/>
    </row>
    <row r="215" spans="1:23" s="27" customFormat="1" ht="12.95" customHeight="1" x14ac:dyDescent="0.2">
      <c r="A215" s="6" t="s">
        <v>93</v>
      </c>
      <c r="B215" s="56" t="s">
        <v>53</v>
      </c>
      <c r="C215" s="6">
        <v>56712.419000000002</v>
      </c>
      <c r="D215" s="6">
        <v>1.1000000000000001E-3</v>
      </c>
      <c r="E215" s="7">
        <f t="shared" si="52"/>
        <v>4811.4377461729937</v>
      </c>
      <c r="F215" s="50">
        <f t="shared" si="53"/>
        <v>4811.5</v>
      </c>
      <c r="G215" s="50">
        <f t="shared" si="54"/>
        <v>-0.21359110000048531</v>
      </c>
      <c r="H215" s="50"/>
      <c r="I215" s="50"/>
      <c r="K215" s="50">
        <f t="shared" si="58"/>
        <v>-0.21359110000048531</v>
      </c>
      <c r="L215" s="50"/>
      <c r="M215" s="50"/>
      <c r="N215" s="50"/>
      <c r="O215" s="50">
        <f t="shared" ca="1" si="55"/>
        <v>-2.6406011072044534E-2</v>
      </c>
      <c r="P215" s="50">
        <f t="shared" ca="1" si="56"/>
        <v>-0.20666293944952607</v>
      </c>
      <c r="Q215" s="52">
        <f t="shared" si="57"/>
        <v>41693.919000000002</v>
      </c>
      <c r="S215" s="50">
        <f>G215</f>
        <v>-0.21359110000048531</v>
      </c>
      <c r="T215" s="50"/>
      <c r="U215" s="50"/>
      <c r="V215" s="50"/>
      <c r="W215" s="50"/>
    </row>
    <row r="216" spans="1:23" s="27" customFormat="1" ht="12.95" customHeight="1" x14ac:dyDescent="0.2">
      <c r="A216" s="58" t="s">
        <v>1</v>
      </c>
      <c r="B216" s="59" t="s">
        <v>49</v>
      </c>
      <c r="C216" s="60">
        <v>57134.429900000003</v>
      </c>
      <c r="D216" s="60">
        <v>4.0000000000000002E-4</v>
      </c>
      <c r="E216" s="7">
        <f t="shared" si="52"/>
        <v>4934.4381594087317</v>
      </c>
      <c r="F216" s="50">
        <f t="shared" si="53"/>
        <v>4934.5</v>
      </c>
      <c r="G216" s="50">
        <f t="shared" si="54"/>
        <v>-0.21217329999490175</v>
      </c>
      <c r="H216" s="50"/>
      <c r="I216" s="50"/>
      <c r="K216" s="50">
        <f t="shared" si="58"/>
        <v>-0.21217329999490175</v>
      </c>
      <c r="L216" s="50"/>
      <c r="M216" s="50"/>
      <c r="N216" s="50"/>
      <c r="O216" s="50">
        <f t="shared" ca="1" si="55"/>
        <v>-2.6933544086218678E-2</v>
      </c>
      <c r="P216" s="50">
        <f t="shared" ca="1" si="56"/>
        <v>-0.20634145992118286</v>
      </c>
      <c r="Q216" s="52">
        <f t="shared" si="57"/>
        <v>42115.929900000003</v>
      </c>
      <c r="S216" s="50">
        <f>G216</f>
        <v>-0.21217329999490175</v>
      </c>
      <c r="T216" s="50"/>
      <c r="U216" s="50"/>
      <c r="V216" s="50"/>
      <c r="W216" s="50"/>
    </row>
    <row r="217" spans="1:23" s="27" customFormat="1" ht="12.95" customHeight="1" x14ac:dyDescent="0.2">
      <c r="A217" s="58" t="s">
        <v>2</v>
      </c>
      <c r="B217" s="59" t="s">
        <v>53</v>
      </c>
      <c r="C217" s="60">
        <v>57278.527399999999</v>
      </c>
      <c r="D217" s="73">
        <v>6.6E-3</v>
      </c>
      <c r="E217" s="7">
        <f t="shared" si="52"/>
        <v>4976.4371979317566</v>
      </c>
      <c r="F217" s="50">
        <f t="shared" si="53"/>
        <v>4976.5</v>
      </c>
      <c r="G217" s="50">
        <f t="shared" si="54"/>
        <v>-0.21547210000426276</v>
      </c>
      <c r="H217" s="50"/>
      <c r="I217" s="50"/>
      <c r="K217" s="50">
        <f t="shared" si="58"/>
        <v>-0.21547210000426276</v>
      </c>
      <c r="L217" s="50"/>
      <c r="M217" s="50"/>
      <c r="N217" s="50"/>
      <c r="O217" s="50">
        <f t="shared" ca="1" si="55"/>
        <v>-2.7113677310570825E-2</v>
      </c>
      <c r="P217" s="50">
        <f t="shared" ca="1" si="56"/>
        <v>-0.20623168642369982</v>
      </c>
      <c r="Q217" s="52">
        <f t="shared" si="57"/>
        <v>42260.027399999999</v>
      </c>
      <c r="S217" s="50">
        <f>G217</f>
        <v>-0.21547210000426276</v>
      </c>
      <c r="T217" s="50"/>
      <c r="U217" s="50"/>
      <c r="V217" s="50"/>
      <c r="W217" s="50"/>
    </row>
    <row r="218" spans="1:23" s="27" customFormat="1" ht="12.95" customHeight="1" x14ac:dyDescent="0.2">
      <c r="A218" s="58" t="s">
        <v>2</v>
      </c>
      <c r="B218" s="59" t="s">
        <v>53</v>
      </c>
      <c r="C218" s="60">
        <v>57297.574200000003</v>
      </c>
      <c r="D218" s="73">
        <v>5.1000000000000004E-3</v>
      </c>
      <c r="E218" s="7">
        <f t="shared" si="52"/>
        <v>4981.9886286431883</v>
      </c>
      <c r="F218" s="50">
        <f t="shared" si="53"/>
        <v>4982</v>
      </c>
      <c r="G218" s="50">
        <f t="shared" si="54"/>
        <v>-3.9014800000586547E-2</v>
      </c>
      <c r="H218" s="50"/>
      <c r="I218" s="50"/>
      <c r="K218" s="50">
        <f t="shared" si="58"/>
        <v>-3.9014800000586547E-2</v>
      </c>
      <c r="L218" s="50"/>
      <c r="M218" s="50"/>
      <c r="N218" s="50"/>
      <c r="O218" s="50">
        <f t="shared" ca="1" si="55"/>
        <v>-2.7137266185188368E-2</v>
      </c>
      <c r="P218" s="50">
        <f t="shared" ca="1" si="56"/>
        <v>-0.20621731132283894</v>
      </c>
      <c r="Q218" s="52">
        <f t="shared" si="57"/>
        <v>42279.074200000003</v>
      </c>
      <c r="R218" s="50">
        <f>G218</f>
        <v>-3.9014800000586547E-2</v>
      </c>
      <c r="T218" s="50"/>
      <c r="U218" s="50"/>
      <c r="V218" s="50"/>
      <c r="W218" s="50"/>
    </row>
    <row r="219" spans="1:23" s="27" customFormat="1" ht="12.95" customHeight="1" x14ac:dyDescent="0.2">
      <c r="A219" s="58" t="s">
        <v>1</v>
      </c>
      <c r="B219" s="59" t="s">
        <v>53</v>
      </c>
      <c r="C219" s="60">
        <v>57345.601900000001</v>
      </c>
      <c r="D219" s="60">
        <v>2.0000000000000001E-4</v>
      </c>
      <c r="E219" s="7">
        <f t="shared" si="52"/>
        <v>4995.9869091301662</v>
      </c>
      <c r="F219" s="50">
        <f t="shared" si="53"/>
        <v>4996</v>
      </c>
      <c r="G219" s="50">
        <f t="shared" si="54"/>
        <v>-4.4914400001289323E-2</v>
      </c>
      <c r="H219" s="50"/>
      <c r="I219" s="50"/>
      <c r="K219" s="50">
        <f t="shared" si="58"/>
        <v>-4.4914400001289323E-2</v>
      </c>
      <c r="L219" s="50"/>
      <c r="M219" s="50"/>
      <c r="N219" s="50"/>
      <c r="O219" s="50">
        <f t="shared" ca="1" si="55"/>
        <v>-2.7197310593305751E-2</v>
      </c>
      <c r="P219" s="50">
        <f t="shared" ca="1" si="56"/>
        <v>-0.20618072015701125</v>
      </c>
      <c r="Q219" s="52">
        <f t="shared" si="57"/>
        <v>42327.101900000001</v>
      </c>
      <c r="R219" s="50">
        <f>G219</f>
        <v>-4.4914400001289323E-2</v>
      </c>
      <c r="T219" s="50"/>
      <c r="U219" s="50"/>
      <c r="V219" s="50"/>
      <c r="W219" s="50"/>
    </row>
    <row r="220" spans="1:23" s="27" customFormat="1" ht="12.95" customHeight="1" x14ac:dyDescent="0.2">
      <c r="A220" s="58" t="s">
        <v>603</v>
      </c>
      <c r="B220" s="59" t="s">
        <v>53</v>
      </c>
      <c r="C220" s="60">
        <v>57475.982219999998</v>
      </c>
      <c r="D220" s="60">
        <v>5.0000000000000002E-5</v>
      </c>
      <c r="E220" s="7">
        <f t="shared" si="52"/>
        <v>5033.9879020851049</v>
      </c>
      <c r="F220" s="50">
        <f t="shared" si="53"/>
        <v>5034</v>
      </c>
      <c r="G220" s="50">
        <f t="shared" si="54"/>
        <v>-4.1507599999022204E-2</v>
      </c>
      <c r="H220" s="50"/>
      <c r="I220" s="50"/>
      <c r="K220" s="50">
        <f t="shared" si="58"/>
        <v>-4.1507599999022204E-2</v>
      </c>
      <c r="L220" s="50"/>
      <c r="M220" s="50"/>
      <c r="N220" s="50"/>
      <c r="O220" s="50">
        <f t="shared" ca="1" si="55"/>
        <v>-2.7360288272481503E-2</v>
      </c>
      <c r="P220" s="50">
        <f t="shared" ca="1" si="56"/>
        <v>-0.20608140127833613</v>
      </c>
      <c r="Q220" s="52">
        <f t="shared" si="57"/>
        <v>42457.482219999998</v>
      </c>
      <c r="R220" s="50">
        <f>G220</f>
        <v>-4.1507599999022204E-2</v>
      </c>
      <c r="T220" s="50"/>
      <c r="U220" s="50"/>
      <c r="V220" s="50"/>
      <c r="W220" s="50"/>
    </row>
    <row r="221" spans="1:23" s="27" customFormat="1" ht="12.95" customHeight="1" x14ac:dyDescent="0.2">
      <c r="A221" s="61" t="s">
        <v>3</v>
      </c>
      <c r="B221" s="62" t="s">
        <v>53</v>
      </c>
      <c r="C221" s="63">
        <v>57757.328000000001</v>
      </c>
      <c r="D221" s="64">
        <v>8.0000000000000002E-3</v>
      </c>
      <c r="E221" s="7">
        <f t="shared" si="52"/>
        <v>5115.9896873521011</v>
      </c>
      <c r="F221" s="50">
        <f t="shared" si="53"/>
        <v>5116</v>
      </c>
      <c r="G221" s="50">
        <f t="shared" si="54"/>
        <v>-3.5382399997615721E-2</v>
      </c>
      <c r="H221" s="50"/>
      <c r="I221" s="50">
        <f>G221</f>
        <v>-3.5382399997615721E-2</v>
      </c>
      <c r="K221" s="50"/>
      <c r="L221" s="50"/>
      <c r="M221" s="50"/>
      <c r="N221" s="50"/>
      <c r="O221" s="50">
        <f t="shared" ca="1" si="55"/>
        <v>-2.7711976948597599E-2</v>
      </c>
      <c r="P221" s="50">
        <f t="shared" ca="1" si="56"/>
        <v>-0.20586708159277398</v>
      </c>
      <c r="Q221" s="52">
        <f t="shared" si="57"/>
        <v>42738.828000000001</v>
      </c>
      <c r="R221" s="50">
        <f>G221</f>
        <v>-3.5382399997615721E-2</v>
      </c>
      <c r="T221" s="50"/>
      <c r="U221" s="50"/>
      <c r="V221" s="50"/>
      <c r="W221" s="50"/>
    </row>
    <row r="222" spans="1:23" s="27" customFormat="1" ht="12.95" customHeight="1" x14ac:dyDescent="0.2">
      <c r="A222" s="23" t="s">
        <v>604</v>
      </c>
      <c r="B222" s="24" t="s">
        <v>49</v>
      </c>
      <c r="C222" s="23">
        <v>55470.406499999997</v>
      </c>
      <c r="D222" s="23">
        <v>1E-4</v>
      </c>
      <c r="E222" s="7">
        <f>+(C222-C$7)/C$8</f>
        <v>4449.4374974970633</v>
      </c>
      <c r="F222" s="50">
        <f t="shared" si="53"/>
        <v>4449.5</v>
      </c>
      <c r="G222" s="50">
        <f>+C222-(C$7+F222*C$8)</f>
        <v>-0.21444430000701686</v>
      </c>
      <c r="H222" s="50"/>
      <c r="I222" s="50"/>
      <c r="K222" s="50">
        <f>G222</f>
        <v>-0.21444430000701686</v>
      </c>
      <c r="L222" s="50"/>
      <c r="M222" s="50"/>
      <c r="N222" s="50"/>
      <c r="O222" s="50">
        <f ca="1">+C$11+C$12*F222</f>
        <v>-2.4853434233580787E-2</v>
      </c>
      <c r="P222" s="50">
        <f ca="1">+D$11+D$12*$F222</f>
        <v>-0.20760908245164189</v>
      </c>
      <c r="Q222" s="52">
        <f>+C222-15018.5</f>
        <v>40451.906499999997</v>
      </c>
      <c r="S222" s="50">
        <f>G222</f>
        <v>-0.21444430000701686</v>
      </c>
      <c r="T222" s="50"/>
      <c r="U222" s="50"/>
      <c r="V222" s="50"/>
      <c r="W222" s="50"/>
    </row>
    <row r="223" spans="1:23" s="27" customFormat="1" ht="12.95" customHeight="1" x14ac:dyDescent="0.2">
      <c r="A223" s="23" t="s">
        <v>604</v>
      </c>
      <c r="B223" s="24" t="s">
        <v>53</v>
      </c>
      <c r="C223" s="23">
        <v>55496.320099999997</v>
      </c>
      <c r="D223" s="23">
        <v>5.9999999999999995E-4</v>
      </c>
      <c r="E223" s="7">
        <f>+(C223-C$7)/C$8</f>
        <v>4456.990343900854</v>
      </c>
      <c r="F223" s="50">
        <f t="shared" si="53"/>
        <v>4457</v>
      </c>
      <c r="G223" s="50">
        <f>+C223-(C$7+F223*C$8)</f>
        <v>-3.3129800009191968E-2</v>
      </c>
      <c r="H223" s="50"/>
      <c r="I223" s="50"/>
      <c r="K223" s="50">
        <f>G223</f>
        <v>-3.3129800009191968E-2</v>
      </c>
      <c r="L223" s="50"/>
      <c r="M223" s="50"/>
      <c r="N223" s="50"/>
      <c r="O223" s="50">
        <f ca="1">+C$11+C$12*F223</f>
        <v>-2.4885600880786528E-2</v>
      </c>
      <c r="P223" s="50">
        <f ca="1">+D$11+D$12*$F223</f>
        <v>-0.20758948004137706</v>
      </c>
      <c r="Q223" s="52">
        <f>+C223-15018.5</f>
        <v>40477.820099999997</v>
      </c>
      <c r="R223" s="50">
        <f>G223</f>
        <v>-3.3129800009191968E-2</v>
      </c>
      <c r="S223" s="50"/>
      <c r="T223" s="50"/>
      <c r="U223" s="50"/>
      <c r="V223" s="50"/>
      <c r="W223" s="50"/>
    </row>
    <row r="224" spans="1:23" s="27" customFormat="1" ht="12.95" customHeight="1" x14ac:dyDescent="0.2">
      <c r="A224" s="65" t="s">
        <v>0</v>
      </c>
      <c r="B224" s="66" t="s">
        <v>49</v>
      </c>
      <c r="C224" s="67">
        <v>58057.351000000002</v>
      </c>
      <c r="D224" s="67">
        <v>8.0000000000000002E-3</v>
      </c>
      <c r="E224" s="7">
        <f>+(C224-C$7)/C$8</f>
        <v>5203.4351845660967</v>
      </c>
      <c r="F224" s="50">
        <f t="shared" si="53"/>
        <v>5203.5</v>
      </c>
      <c r="G224" s="50">
        <f>+C224-(C$7+F224*C$8)</f>
        <v>-0.22237989999848651</v>
      </c>
      <c r="H224" s="50"/>
      <c r="I224" s="50"/>
      <c r="K224" s="50">
        <f>G224</f>
        <v>-0.22237989999848651</v>
      </c>
      <c r="L224" s="50"/>
      <c r="M224" s="50"/>
      <c r="N224" s="50"/>
      <c r="O224" s="50">
        <f ca="1">+C$11+C$12*F224</f>
        <v>-2.8087254499331239E-2</v>
      </c>
      <c r="P224" s="50">
        <f ca="1">+D$11+D$12*$F224</f>
        <v>-0.20563838680635096</v>
      </c>
      <c r="Q224" s="52">
        <f>+C224-15018.5</f>
        <v>43038.851000000002</v>
      </c>
      <c r="S224" s="50">
        <f>G224</f>
        <v>-0.22237989999848651</v>
      </c>
      <c r="T224" s="50"/>
      <c r="U224" s="50"/>
      <c r="V224" s="50"/>
      <c r="W224" s="50"/>
    </row>
    <row r="225" spans="1:23" s="27" customFormat="1" ht="12.95" customHeight="1" x14ac:dyDescent="0.2">
      <c r="A225" s="25" t="s">
        <v>605</v>
      </c>
      <c r="B225" s="26" t="s">
        <v>53</v>
      </c>
      <c r="C225" s="70">
        <v>59275.353799999997</v>
      </c>
      <c r="D225" s="71">
        <v>6.9999999999999999E-4</v>
      </c>
      <c r="E225" s="7">
        <f t="shared" ref="E225:E226" si="59">+(C225-C$7)/C$8</f>
        <v>5558.4375025685131</v>
      </c>
      <c r="F225" s="50">
        <f t="shared" ref="F225:F226" si="60">ROUND(2*E225,0)/2</f>
        <v>5558.5</v>
      </c>
      <c r="G225" s="50">
        <f t="shared" ref="G225:G226" si="61">+C225-(C$7+F225*C$8)</f>
        <v>-0.21442690000549192</v>
      </c>
      <c r="H225" s="50"/>
      <c r="I225" s="50"/>
      <c r="K225" s="50">
        <f t="shared" ref="K225:K226" si="62">G225</f>
        <v>-0.21442690000549192</v>
      </c>
      <c r="L225" s="50"/>
      <c r="M225" s="50"/>
      <c r="N225" s="50"/>
      <c r="O225" s="50">
        <f t="shared" ref="O225:O226" ca="1" si="63">+C$11+C$12*F225</f>
        <v>-2.960980913373629E-2</v>
      </c>
      <c r="P225" s="50">
        <f t="shared" ref="P225:P226" ca="1" si="64">+D$11+D$12*$F225</f>
        <v>-0.204710539387149</v>
      </c>
      <c r="Q225" s="52">
        <f t="shared" ref="Q225:Q226" si="65">+C225-15018.5</f>
        <v>44256.853799999997</v>
      </c>
      <c r="S225" s="50">
        <f t="shared" ref="S225:S226" si="66">G225</f>
        <v>-0.21442690000549192</v>
      </c>
      <c r="T225" s="50"/>
      <c r="U225" s="50"/>
      <c r="V225" s="50"/>
      <c r="W225" s="50"/>
    </row>
    <row r="226" spans="1:23" s="27" customFormat="1" ht="12.95" customHeight="1" x14ac:dyDescent="0.2">
      <c r="A226" s="25" t="s">
        <v>605</v>
      </c>
      <c r="B226" s="26" t="s">
        <v>53</v>
      </c>
      <c r="C226" s="70">
        <v>59570.413999999997</v>
      </c>
      <c r="D226" s="71">
        <v>8.9999999999999998E-4</v>
      </c>
      <c r="E226" s="7">
        <f t="shared" si="59"/>
        <v>5644.436528966693</v>
      </c>
      <c r="F226" s="50">
        <f t="shared" si="60"/>
        <v>5644.5</v>
      </c>
      <c r="G226" s="50">
        <f t="shared" si="61"/>
        <v>-0.21776730000419775</v>
      </c>
      <c r="H226" s="50"/>
      <c r="I226" s="50"/>
      <c r="K226" s="50">
        <f t="shared" si="62"/>
        <v>-0.21776730000419775</v>
      </c>
      <c r="L226" s="50"/>
      <c r="M226" s="50"/>
      <c r="N226" s="50"/>
      <c r="O226" s="50">
        <f t="shared" ca="1" si="63"/>
        <v>-2.9978653355028782E-2</v>
      </c>
      <c r="P226" s="50">
        <f t="shared" ca="1" si="64"/>
        <v>-0.20448576508277894</v>
      </c>
      <c r="Q226" s="52">
        <f t="shared" si="65"/>
        <v>44551.913999999997</v>
      </c>
      <c r="S226" s="50">
        <f t="shared" si="66"/>
        <v>-0.21776730000419775</v>
      </c>
      <c r="T226" s="50"/>
      <c r="U226" s="50"/>
      <c r="V226" s="50"/>
      <c r="W226" s="50"/>
    </row>
    <row r="227" spans="1:23" s="27" customFormat="1" ht="12.95" customHeight="1" x14ac:dyDescent="0.2">
      <c r="A227" s="68" t="s">
        <v>606</v>
      </c>
      <c r="B227" s="68" t="s">
        <v>53</v>
      </c>
      <c r="C227" s="72">
        <v>60004.608200000133</v>
      </c>
      <c r="D227" s="71">
        <v>6.9999999999999999E-4</v>
      </c>
      <c r="E227" s="7">
        <f t="shared" ref="E227" si="67">+(C227-C$7)/C$8</f>
        <v>5770.9879190482707</v>
      </c>
      <c r="F227" s="50">
        <f t="shared" ref="F227" si="68">ROUND(2*E227,0)/2</f>
        <v>5771</v>
      </c>
      <c r="G227" s="50">
        <f t="shared" ref="G227" si="69">+C227-(C$7+F227*C$8)</f>
        <v>-4.1449399868724868E-2</v>
      </c>
      <c r="H227" s="50"/>
      <c r="I227" s="50"/>
      <c r="K227" s="50">
        <f t="shared" ref="K227" si="70">G227</f>
        <v>-4.1449399868724868E-2</v>
      </c>
      <c r="L227" s="50"/>
      <c r="M227" s="50"/>
      <c r="N227" s="50"/>
      <c r="O227" s="50">
        <f t="shared" ref="O227" ca="1" si="71">+C$11+C$12*F227</f>
        <v>-3.0521197471232272E-2</v>
      </c>
      <c r="P227" s="50">
        <f t="shared" ref="P227" ca="1" si="72">+D$11+D$12*$F227</f>
        <v>-0.20415513776297881</v>
      </c>
      <c r="Q227" s="52">
        <f t="shared" ref="Q227" si="73">+C227-15018.5</f>
        <v>44986.108200000133</v>
      </c>
      <c r="S227" s="50">
        <f t="shared" ref="S227" si="74">G227</f>
        <v>-4.1449399868724868E-2</v>
      </c>
      <c r="T227" s="50"/>
      <c r="U227" s="50"/>
      <c r="V227" s="50"/>
      <c r="W227" s="50"/>
    </row>
    <row r="228" spans="1:23" s="27" customFormat="1" ht="12.95" customHeight="1" x14ac:dyDescent="0.2">
      <c r="A228" s="50"/>
      <c r="B228" s="50"/>
      <c r="C228" s="2"/>
      <c r="D228" s="2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</row>
    <row r="229" spans="1:23" s="27" customFormat="1" ht="12.95" customHeight="1" x14ac:dyDescent="0.2">
      <c r="A229" s="50"/>
      <c r="B229" s="50"/>
      <c r="C229" s="2"/>
      <c r="D229" s="2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</row>
    <row r="230" spans="1:23" s="27" customFormat="1" ht="12.95" customHeight="1" x14ac:dyDescent="0.2">
      <c r="A230" s="50"/>
      <c r="B230" s="50"/>
      <c r="C230" s="2"/>
      <c r="D230" s="2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</row>
    <row r="231" spans="1:23" s="27" customFormat="1" ht="12.95" customHeight="1" x14ac:dyDescent="0.2">
      <c r="A231" s="50"/>
      <c r="B231" s="50"/>
      <c r="C231" s="2"/>
      <c r="D231" s="2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</row>
    <row r="232" spans="1:23" s="27" customFormat="1" ht="12.95" customHeight="1" x14ac:dyDescent="0.2">
      <c r="A232" s="50"/>
      <c r="B232" s="50"/>
      <c r="C232" s="2"/>
      <c r="D232" s="2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</row>
    <row r="233" spans="1:23" s="27" customFormat="1" ht="12.95" customHeight="1" x14ac:dyDescent="0.2">
      <c r="A233" s="50"/>
      <c r="B233" s="50"/>
      <c r="C233" s="2"/>
      <c r="D233" s="2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</row>
    <row r="234" spans="1:23" s="27" customFormat="1" ht="12.95" customHeight="1" x14ac:dyDescent="0.2">
      <c r="A234" s="50"/>
      <c r="B234" s="50"/>
      <c r="C234" s="2"/>
      <c r="D234" s="2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</row>
    <row r="235" spans="1:23" s="27" customFormat="1" ht="12.95" customHeight="1" x14ac:dyDescent="0.2">
      <c r="A235" s="50"/>
      <c r="B235" s="50"/>
      <c r="C235" s="2"/>
      <c r="D235" s="2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</row>
    <row r="236" spans="1:23" s="27" customFormat="1" ht="12.95" customHeight="1" x14ac:dyDescent="0.2">
      <c r="A236" s="50"/>
      <c r="B236" s="50"/>
      <c r="C236" s="2"/>
      <c r="D236" s="2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</row>
    <row r="237" spans="1:23" s="27" customFormat="1" ht="12.95" customHeight="1" x14ac:dyDescent="0.2">
      <c r="A237" s="50"/>
      <c r="B237" s="50"/>
      <c r="C237" s="2"/>
      <c r="D237" s="2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</row>
    <row r="238" spans="1:23" s="27" customFormat="1" ht="12.95" customHeight="1" x14ac:dyDescent="0.2">
      <c r="A238" s="50"/>
      <c r="B238" s="50"/>
      <c r="C238" s="2"/>
      <c r="D238" s="2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</row>
    <row r="239" spans="1:23" s="27" customFormat="1" ht="12.95" customHeight="1" x14ac:dyDescent="0.2">
      <c r="A239" s="50"/>
      <c r="B239" s="50"/>
      <c r="C239" s="2"/>
      <c r="D239" s="2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</row>
    <row r="240" spans="1:23" s="27" customFormat="1" ht="12.95" customHeight="1" x14ac:dyDescent="0.2">
      <c r="A240" s="50"/>
      <c r="B240" s="50"/>
      <c r="C240" s="2"/>
      <c r="D240" s="2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</row>
    <row r="241" spans="1:23" s="27" customFormat="1" ht="12.95" customHeight="1" x14ac:dyDescent="0.2">
      <c r="A241" s="50"/>
      <c r="B241" s="50"/>
      <c r="C241" s="2"/>
      <c r="D241" s="2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</row>
    <row r="242" spans="1:23" s="27" customFormat="1" ht="12.95" customHeight="1" x14ac:dyDescent="0.2">
      <c r="A242" s="50"/>
      <c r="B242" s="50"/>
      <c r="C242" s="2"/>
      <c r="D242" s="2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</row>
    <row r="243" spans="1:23" s="27" customFormat="1" ht="12.95" customHeight="1" x14ac:dyDescent="0.2">
      <c r="A243" s="50"/>
      <c r="B243" s="50"/>
      <c r="C243" s="2"/>
      <c r="D243" s="2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</row>
    <row r="244" spans="1:23" s="27" customFormat="1" ht="12.95" customHeight="1" x14ac:dyDescent="0.2">
      <c r="A244" s="50"/>
      <c r="B244" s="50"/>
      <c r="C244" s="2"/>
      <c r="D244" s="2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</row>
    <row r="245" spans="1:23" s="27" customFormat="1" ht="12.95" customHeight="1" x14ac:dyDescent="0.2">
      <c r="A245" s="50"/>
      <c r="B245" s="50"/>
      <c r="C245" s="2"/>
      <c r="D245" s="2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</row>
    <row r="246" spans="1:23" s="27" customFormat="1" ht="12.95" customHeight="1" x14ac:dyDescent="0.2">
      <c r="A246" s="50"/>
      <c r="B246" s="50"/>
      <c r="C246" s="2"/>
      <c r="D246" s="2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</row>
    <row r="247" spans="1:23" s="27" customFormat="1" ht="12.95" customHeight="1" x14ac:dyDescent="0.2">
      <c r="A247" s="50"/>
      <c r="B247" s="50"/>
      <c r="C247" s="2"/>
      <c r="D247" s="2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</row>
    <row r="248" spans="1:23" s="27" customFormat="1" ht="12.95" customHeight="1" x14ac:dyDescent="0.2">
      <c r="A248" s="50"/>
      <c r="B248" s="50"/>
      <c r="C248" s="2"/>
      <c r="D248" s="2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</row>
    <row r="249" spans="1:23" s="27" customFormat="1" ht="12.95" customHeight="1" x14ac:dyDescent="0.2">
      <c r="A249" s="50"/>
      <c r="B249" s="50"/>
      <c r="C249" s="2"/>
      <c r="D249" s="2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</row>
    <row r="250" spans="1:23" s="27" customFormat="1" ht="12.95" customHeight="1" x14ac:dyDescent="0.2">
      <c r="A250" s="50"/>
      <c r="B250" s="50"/>
      <c r="C250" s="2"/>
      <c r="D250" s="2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</row>
    <row r="251" spans="1:23" s="27" customFormat="1" ht="12.95" customHeight="1" x14ac:dyDescent="0.2">
      <c r="A251" s="50"/>
      <c r="B251" s="50"/>
      <c r="C251" s="2"/>
      <c r="D251" s="2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</row>
    <row r="252" spans="1:23" s="27" customFormat="1" ht="12.95" customHeight="1" x14ac:dyDescent="0.2">
      <c r="A252" s="50"/>
      <c r="B252" s="50"/>
      <c r="C252" s="2"/>
      <c r="D252" s="2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</row>
    <row r="253" spans="1:23" s="27" customFormat="1" ht="12.95" customHeight="1" x14ac:dyDescent="0.2">
      <c r="A253" s="50"/>
      <c r="B253" s="50"/>
      <c r="C253" s="2"/>
      <c r="D253" s="2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</row>
    <row r="254" spans="1:23" s="27" customFormat="1" ht="12.95" customHeight="1" x14ac:dyDescent="0.2">
      <c r="A254" s="50"/>
      <c r="B254" s="50"/>
      <c r="C254" s="2"/>
      <c r="D254" s="2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</row>
    <row r="255" spans="1:23" s="27" customFormat="1" ht="12.95" customHeight="1" x14ac:dyDescent="0.2">
      <c r="A255" s="50"/>
      <c r="B255" s="50"/>
      <c r="C255" s="2"/>
      <c r="D255" s="2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</row>
    <row r="256" spans="1:23" s="27" customFormat="1" ht="12.95" customHeight="1" x14ac:dyDescent="0.2">
      <c r="A256" s="50"/>
      <c r="B256" s="50"/>
      <c r="C256" s="2"/>
      <c r="D256" s="2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</row>
    <row r="257" spans="1:23" s="27" customFormat="1" ht="12.95" customHeight="1" x14ac:dyDescent="0.2">
      <c r="A257" s="50"/>
      <c r="B257" s="50"/>
      <c r="C257" s="2"/>
      <c r="D257" s="2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</row>
    <row r="258" spans="1:23" s="27" customFormat="1" ht="12.95" customHeight="1" x14ac:dyDescent="0.2">
      <c r="A258" s="50"/>
      <c r="B258" s="50"/>
      <c r="C258" s="2"/>
      <c r="D258" s="2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</row>
    <row r="259" spans="1:23" s="27" customFormat="1" ht="12.95" customHeight="1" x14ac:dyDescent="0.2">
      <c r="A259" s="50"/>
      <c r="B259" s="50"/>
      <c r="C259" s="2"/>
      <c r="D259" s="2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</row>
    <row r="260" spans="1:23" s="27" customFormat="1" ht="12.95" customHeight="1" x14ac:dyDescent="0.2">
      <c r="A260" s="50"/>
      <c r="B260" s="50"/>
      <c r="C260" s="2"/>
      <c r="D260" s="2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</row>
    <row r="261" spans="1:23" s="27" customFormat="1" ht="12.95" customHeight="1" x14ac:dyDescent="0.2">
      <c r="A261" s="50"/>
      <c r="B261" s="50"/>
      <c r="C261" s="2"/>
      <c r="D261" s="2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</row>
    <row r="262" spans="1:23" s="27" customFormat="1" ht="12.95" customHeight="1" x14ac:dyDescent="0.2">
      <c r="A262" s="50"/>
      <c r="B262" s="50"/>
      <c r="C262" s="2"/>
      <c r="D262" s="2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</row>
    <row r="263" spans="1:23" s="27" customFormat="1" ht="12.95" customHeight="1" x14ac:dyDescent="0.2">
      <c r="A263" s="50"/>
      <c r="B263" s="50"/>
      <c r="C263" s="2"/>
      <c r="D263" s="2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</row>
    <row r="264" spans="1:23" s="27" customFormat="1" ht="12.95" customHeight="1" x14ac:dyDescent="0.2">
      <c r="A264" s="50"/>
      <c r="B264" s="50"/>
      <c r="C264" s="2"/>
      <c r="D264" s="2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</row>
    <row r="265" spans="1:23" s="27" customFormat="1" ht="12.95" customHeight="1" x14ac:dyDescent="0.2">
      <c r="A265" s="50"/>
      <c r="B265" s="50"/>
      <c r="C265" s="2"/>
      <c r="D265" s="2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</row>
    <row r="266" spans="1:23" s="27" customFormat="1" ht="12.95" customHeight="1" x14ac:dyDescent="0.2">
      <c r="A266" s="50"/>
      <c r="B266" s="50"/>
      <c r="C266" s="2"/>
      <c r="D266" s="2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</row>
    <row r="267" spans="1:23" s="27" customFormat="1" ht="12.95" customHeight="1" x14ac:dyDescent="0.2">
      <c r="A267" s="50"/>
      <c r="B267" s="50"/>
      <c r="C267" s="2"/>
      <c r="D267" s="2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</row>
    <row r="268" spans="1:23" s="27" customFormat="1" ht="12.95" customHeight="1" x14ac:dyDescent="0.2">
      <c r="A268" s="50"/>
      <c r="B268" s="50"/>
      <c r="C268" s="2"/>
      <c r="D268" s="2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</row>
    <row r="269" spans="1:23" s="27" customFormat="1" ht="12.95" customHeight="1" x14ac:dyDescent="0.2">
      <c r="A269" s="50"/>
      <c r="B269" s="50"/>
      <c r="C269" s="2"/>
      <c r="D269" s="2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</row>
    <row r="270" spans="1:23" s="27" customFormat="1" ht="12.95" customHeight="1" x14ac:dyDescent="0.2">
      <c r="A270" s="50"/>
      <c r="B270" s="50"/>
      <c r="C270" s="2"/>
      <c r="D270" s="2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</row>
    <row r="271" spans="1:23" s="27" customFormat="1" ht="12.95" customHeight="1" x14ac:dyDescent="0.2">
      <c r="A271" s="50"/>
      <c r="B271" s="50"/>
      <c r="C271" s="2"/>
      <c r="D271" s="2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</row>
    <row r="272" spans="1:23" s="27" customFormat="1" ht="12.95" customHeight="1" x14ac:dyDescent="0.2">
      <c r="A272" s="50"/>
      <c r="B272" s="50"/>
      <c r="C272" s="2"/>
      <c r="D272" s="2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</row>
    <row r="273" spans="1:23" s="27" customFormat="1" ht="12.95" customHeight="1" x14ac:dyDescent="0.2">
      <c r="A273" s="50"/>
      <c r="B273" s="50"/>
      <c r="C273" s="2"/>
      <c r="D273" s="2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</row>
    <row r="274" spans="1:23" s="27" customFormat="1" ht="12.95" customHeight="1" x14ac:dyDescent="0.2">
      <c r="A274" s="50"/>
      <c r="B274" s="50"/>
      <c r="C274" s="2"/>
      <c r="D274" s="2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</row>
    <row r="275" spans="1:23" s="27" customFormat="1" ht="12.95" customHeight="1" x14ac:dyDescent="0.2">
      <c r="A275" s="50"/>
      <c r="B275" s="50"/>
      <c r="C275" s="2"/>
      <c r="D275" s="2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</row>
    <row r="276" spans="1:23" s="27" customFormat="1" ht="12.95" customHeight="1" x14ac:dyDescent="0.2">
      <c r="A276" s="50"/>
      <c r="B276" s="50"/>
      <c r="C276" s="2"/>
      <c r="D276" s="2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</row>
    <row r="277" spans="1:23" s="27" customFormat="1" ht="12.95" customHeight="1" x14ac:dyDescent="0.2">
      <c r="A277" s="50"/>
      <c r="B277" s="50"/>
      <c r="C277" s="2"/>
      <c r="D277" s="2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</row>
    <row r="278" spans="1:23" s="27" customFormat="1" ht="12.95" customHeight="1" x14ac:dyDescent="0.2">
      <c r="A278" s="50"/>
      <c r="B278" s="50"/>
      <c r="C278" s="2"/>
      <c r="D278" s="2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</row>
    <row r="279" spans="1:23" s="27" customFormat="1" ht="12.95" customHeight="1" x14ac:dyDescent="0.2">
      <c r="A279" s="50"/>
      <c r="B279" s="50"/>
      <c r="C279" s="2"/>
      <c r="D279" s="2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</row>
    <row r="280" spans="1:23" s="27" customFormat="1" ht="12.95" customHeight="1" x14ac:dyDescent="0.2">
      <c r="A280" s="50"/>
      <c r="B280" s="50"/>
      <c r="C280" s="2"/>
      <c r="D280" s="2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</row>
    <row r="281" spans="1:23" s="27" customFormat="1" ht="12.95" customHeight="1" x14ac:dyDescent="0.2">
      <c r="A281" s="50"/>
      <c r="B281" s="50"/>
      <c r="C281" s="2"/>
      <c r="D281" s="2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</row>
    <row r="282" spans="1:23" s="27" customFormat="1" ht="12.95" customHeight="1" x14ac:dyDescent="0.2">
      <c r="A282" s="50"/>
      <c r="B282" s="50"/>
      <c r="C282" s="2"/>
      <c r="D282" s="2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</row>
    <row r="283" spans="1:23" s="27" customFormat="1" ht="12.95" customHeight="1" x14ac:dyDescent="0.2">
      <c r="A283" s="50"/>
      <c r="B283" s="50"/>
      <c r="C283" s="2"/>
      <c r="D283" s="2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</row>
    <row r="284" spans="1:23" s="27" customFormat="1" ht="12.95" customHeight="1" x14ac:dyDescent="0.2">
      <c r="A284" s="50"/>
      <c r="B284" s="50"/>
      <c r="C284" s="2"/>
      <c r="D284" s="2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</row>
    <row r="285" spans="1:23" s="27" customFormat="1" ht="12.95" customHeight="1" x14ac:dyDescent="0.2">
      <c r="A285" s="50"/>
      <c r="B285" s="50"/>
      <c r="C285" s="2"/>
      <c r="D285" s="2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</row>
    <row r="286" spans="1:23" s="27" customFormat="1" ht="12.95" customHeight="1" x14ac:dyDescent="0.2">
      <c r="A286" s="50"/>
      <c r="B286" s="50"/>
      <c r="C286" s="2"/>
      <c r="D286" s="2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</row>
    <row r="287" spans="1:23" s="27" customFormat="1" ht="12.95" customHeight="1" x14ac:dyDescent="0.2">
      <c r="A287" s="50"/>
      <c r="B287" s="50"/>
      <c r="C287" s="2"/>
      <c r="D287" s="2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</row>
    <row r="288" spans="1:23" s="27" customFormat="1" ht="12.95" customHeight="1" x14ac:dyDescent="0.2">
      <c r="A288" s="50"/>
      <c r="B288" s="50"/>
      <c r="C288" s="2"/>
      <c r="D288" s="2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</row>
    <row r="289" spans="1:23" s="27" customFormat="1" ht="12.95" customHeight="1" x14ac:dyDescent="0.2">
      <c r="A289" s="50"/>
      <c r="B289" s="50"/>
      <c r="C289" s="2"/>
      <c r="D289" s="2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</row>
    <row r="290" spans="1:23" s="27" customFormat="1" ht="12.95" customHeight="1" x14ac:dyDescent="0.2">
      <c r="A290" s="50"/>
      <c r="B290" s="50"/>
      <c r="C290" s="2"/>
      <c r="D290" s="2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</row>
    <row r="291" spans="1:23" s="27" customFormat="1" ht="12.95" customHeight="1" x14ac:dyDescent="0.2">
      <c r="A291" s="50"/>
      <c r="B291" s="50"/>
      <c r="C291" s="2"/>
      <c r="D291" s="2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</row>
    <row r="292" spans="1:23" s="27" customFormat="1" ht="12.95" customHeight="1" x14ac:dyDescent="0.2">
      <c r="A292" s="50"/>
      <c r="B292" s="50"/>
      <c r="C292" s="2"/>
      <c r="D292" s="2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</row>
    <row r="293" spans="1:23" s="27" customFormat="1" ht="12.95" customHeight="1" x14ac:dyDescent="0.2">
      <c r="A293" s="50"/>
      <c r="B293" s="50"/>
      <c r="C293" s="2"/>
      <c r="D293" s="2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</row>
    <row r="294" spans="1:23" s="27" customFormat="1" ht="12.95" customHeight="1" x14ac:dyDescent="0.2">
      <c r="A294" s="50"/>
      <c r="B294" s="50"/>
      <c r="C294" s="2"/>
      <c r="D294" s="2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</row>
    <row r="295" spans="1:23" s="27" customFormat="1" ht="12.95" customHeight="1" x14ac:dyDescent="0.2">
      <c r="A295" s="50"/>
      <c r="B295" s="50"/>
      <c r="C295" s="2"/>
      <c r="D295" s="2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</row>
    <row r="296" spans="1:23" s="27" customFormat="1" ht="12.95" customHeight="1" x14ac:dyDescent="0.2">
      <c r="A296" s="50"/>
      <c r="B296" s="50"/>
      <c r="C296" s="2"/>
      <c r="D296" s="2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</row>
    <row r="297" spans="1:23" s="27" customFormat="1" ht="12.95" customHeight="1" x14ac:dyDescent="0.2">
      <c r="A297" s="50"/>
      <c r="B297" s="50"/>
      <c r="C297" s="2"/>
      <c r="D297" s="2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</row>
    <row r="298" spans="1:23" s="27" customFormat="1" ht="12.95" customHeight="1" x14ac:dyDescent="0.2">
      <c r="A298" s="50"/>
      <c r="B298" s="50"/>
      <c r="C298" s="2"/>
      <c r="D298" s="2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</row>
    <row r="299" spans="1:23" s="27" customFormat="1" ht="12.95" customHeight="1" x14ac:dyDescent="0.2">
      <c r="A299" s="50"/>
      <c r="B299" s="50"/>
      <c r="C299" s="2"/>
      <c r="D299" s="2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</row>
    <row r="300" spans="1:23" s="27" customFormat="1" ht="12.95" customHeight="1" x14ac:dyDescent="0.2">
      <c r="A300" s="50"/>
      <c r="B300" s="50"/>
      <c r="C300" s="2"/>
      <c r="D300" s="2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</row>
    <row r="301" spans="1:23" s="27" customFormat="1" ht="12.95" customHeight="1" x14ac:dyDescent="0.2">
      <c r="A301" s="50"/>
      <c r="B301" s="50"/>
      <c r="C301" s="2"/>
      <c r="D301" s="2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</row>
    <row r="302" spans="1:23" s="27" customFormat="1" ht="12.95" customHeight="1" x14ac:dyDescent="0.2">
      <c r="A302" s="50"/>
      <c r="B302" s="50"/>
      <c r="C302" s="2"/>
      <c r="D302" s="2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</row>
    <row r="303" spans="1:23" s="27" customFormat="1" ht="12.95" customHeight="1" x14ac:dyDescent="0.2">
      <c r="A303" s="50"/>
      <c r="B303" s="50"/>
      <c r="C303" s="2"/>
      <c r="D303" s="2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</row>
    <row r="304" spans="1:23" s="27" customFormat="1" ht="12.95" customHeight="1" x14ac:dyDescent="0.2">
      <c r="A304" s="50"/>
      <c r="B304" s="50"/>
      <c r="C304" s="2"/>
      <c r="D304" s="2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</row>
    <row r="305" spans="1:23" s="27" customFormat="1" ht="12.95" customHeight="1" x14ac:dyDescent="0.2">
      <c r="A305" s="50"/>
      <c r="B305" s="50"/>
      <c r="C305" s="2"/>
      <c r="D305" s="2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</row>
    <row r="306" spans="1:23" s="27" customFormat="1" ht="12.95" customHeight="1" x14ac:dyDescent="0.2">
      <c r="A306" s="50"/>
      <c r="B306" s="50"/>
      <c r="C306" s="2"/>
      <c r="D306" s="2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</row>
    <row r="307" spans="1:23" s="27" customFormat="1" ht="12.95" customHeight="1" x14ac:dyDescent="0.2">
      <c r="A307" s="50"/>
      <c r="B307" s="50"/>
      <c r="C307" s="2"/>
      <c r="D307" s="2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</row>
    <row r="308" spans="1:23" s="27" customFormat="1" ht="12.95" customHeight="1" x14ac:dyDescent="0.2">
      <c r="A308" s="50"/>
      <c r="B308" s="50"/>
      <c r="C308" s="2"/>
      <c r="D308" s="2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</row>
    <row r="309" spans="1:23" s="27" customFormat="1" ht="12.95" customHeight="1" x14ac:dyDescent="0.2">
      <c r="A309" s="50"/>
      <c r="B309" s="50"/>
      <c r="C309" s="2"/>
      <c r="D309" s="2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</row>
    <row r="310" spans="1:23" s="27" customFormat="1" ht="12.95" customHeight="1" x14ac:dyDescent="0.2">
      <c r="A310" s="50"/>
      <c r="B310" s="50"/>
      <c r="C310" s="2"/>
      <c r="D310" s="2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</row>
    <row r="311" spans="1:23" s="27" customFormat="1" ht="12.95" customHeight="1" x14ac:dyDescent="0.2">
      <c r="A311" s="50"/>
      <c r="B311" s="50"/>
      <c r="C311" s="2"/>
      <c r="D311" s="2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</row>
    <row r="312" spans="1:23" s="27" customFormat="1" ht="12.95" customHeight="1" x14ac:dyDescent="0.2">
      <c r="A312" s="50"/>
      <c r="B312" s="50"/>
      <c r="C312" s="2"/>
      <c r="D312" s="2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</row>
    <row r="313" spans="1:23" s="27" customFormat="1" ht="12.95" customHeight="1" x14ac:dyDescent="0.2">
      <c r="A313" s="50"/>
      <c r="B313" s="50"/>
      <c r="C313" s="2"/>
      <c r="D313" s="2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</row>
    <row r="314" spans="1:23" s="27" customFormat="1" ht="12.95" customHeight="1" x14ac:dyDescent="0.2">
      <c r="A314" s="50"/>
      <c r="B314" s="50"/>
      <c r="C314" s="2"/>
      <c r="D314" s="2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</row>
    <row r="315" spans="1:23" s="27" customFormat="1" ht="12.95" customHeight="1" x14ac:dyDescent="0.2">
      <c r="A315" s="50"/>
      <c r="B315" s="50"/>
      <c r="C315" s="2"/>
      <c r="D315" s="2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</row>
    <row r="316" spans="1:23" s="27" customFormat="1" ht="12.95" customHeight="1" x14ac:dyDescent="0.2">
      <c r="A316" s="50"/>
      <c r="B316" s="50"/>
      <c r="C316" s="2"/>
      <c r="D316" s="2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</row>
    <row r="317" spans="1:23" s="27" customFormat="1" ht="12.95" customHeight="1" x14ac:dyDescent="0.2">
      <c r="A317" s="50"/>
      <c r="B317" s="50"/>
      <c r="C317" s="2"/>
      <c r="D317" s="2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</row>
    <row r="318" spans="1:23" s="27" customFormat="1" ht="12.95" customHeight="1" x14ac:dyDescent="0.2">
      <c r="A318" s="50"/>
      <c r="B318" s="50"/>
      <c r="C318" s="2"/>
      <c r="D318" s="2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</row>
    <row r="319" spans="1:23" s="27" customFormat="1" ht="12.95" customHeight="1" x14ac:dyDescent="0.2">
      <c r="A319" s="50"/>
      <c r="B319" s="50"/>
      <c r="C319" s="2"/>
      <c r="D319" s="2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</row>
    <row r="320" spans="1:23" s="27" customFormat="1" ht="12.95" customHeight="1" x14ac:dyDescent="0.2">
      <c r="A320" s="50"/>
      <c r="B320" s="50"/>
      <c r="C320" s="2"/>
      <c r="D320" s="2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</row>
    <row r="321" spans="1:23" s="27" customFormat="1" ht="12.95" customHeight="1" x14ac:dyDescent="0.2">
      <c r="A321" s="50"/>
      <c r="B321" s="50"/>
      <c r="C321" s="2"/>
      <c r="D321" s="2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</row>
    <row r="322" spans="1:23" s="27" customFormat="1" ht="12.95" customHeight="1" x14ac:dyDescent="0.2">
      <c r="A322" s="50"/>
      <c r="B322" s="50"/>
      <c r="C322" s="2"/>
      <c r="D322" s="2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</row>
    <row r="323" spans="1:23" s="27" customFormat="1" ht="12.95" customHeight="1" x14ac:dyDescent="0.2">
      <c r="A323" s="50"/>
      <c r="B323" s="50"/>
      <c r="C323" s="2"/>
      <c r="D323" s="2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</row>
    <row r="324" spans="1:23" s="27" customFormat="1" ht="12.95" customHeight="1" x14ac:dyDescent="0.2">
      <c r="A324" s="50"/>
      <c r="B324" s="50"/>
      <c r="C324" s="2"/>
      <c r="D324" s="2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</row>
    <row r="325" spans="1:23" s="27" customFormat="1" ht="12.95" customHeight="1" x14ac:dyDescent="0.2">
      <c r="A325" s="50"/>
      <c r="B325" s="50"/>
      <c r="C325" s="2"/>
      <c r="D325" s="2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</row>
    <row r="326" spans="1:23" s="27" customFormat="1" ht="12.95" customHeight="1" x14ac:dyDescent="0.2">
      <c r="A326" s="50"/>
      <c r="B326" s="50"/>
      <c r="C326" s="2"/>
      <c r="D326" s="2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</row>
    <row r="327" spans="1:23" s="27" customFormat="1" ht="12.95" customHeight="1" x14ac:dyDescent="0.2">
      <c r="A327" s="50"/>
      <c r="B327" s="50"/>
      <c r="C327" s="2"/>
      <c r="D327" s="2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</row>
    <row r="328" spans="1:23" s="27" customFormat="1" ht="12.95" customHeight="1" x14ac:dyDescent="0.2">
      <c r="A328" s="50"/>
      <c r="B328" s="50"/>
      <c r="C328" s="2"/>
      <c r="D328" s="2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</row>
    <row r="329" spans="1:23" s="27" customFormat="1" ht="12.95" customHeight="1" x14ac:dyDescent="0.2">
      <c r="A329" s="50"/>
      <c r="B329" s="50"/>
      <c r="C329" s="2"/>
      <c r="D329" s="2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</row>
    <row r="330" spans="1:23" s="27" customFormat="1" ht="12.95" customHeight="1" x14ac:dyDescent="0.2">
      <c r="A330" s="50"/>
      <c r="B330" s="50"/>
      <c r="C330" s="2"/>
      <c r="D330" s="2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</row>
    <row r="331" spans="1:23" s="27" customFormat="1" ht="12.95" customHeight="1" x14ac:dyDescent="0.2">
      <c r="A331" s="50"/>
      <c r="B331" s="50"/>
      <c r="C331" s="2"/>
      <c r="D331" s="2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</row>
    <row r="332" spans="1:23" s="27" customFormat="1" ht="12.95" customHeight="1" x14ac:dyDescent="0.2">
      <c r="A332" s="50"/>
      <c r="B332" s="50"/>
      <c r="C332" s="2"/>
      <c r="D332" s="2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</row>
    <row r="333" spans="1:23" s="27" customFormat="1" ht="12.95" customHeight="1" x14ac:dyDescent="0.2">
      <c r="A333" s="50"/>
      <c r="B333" s="50"/>
      <c r="C333" s="2"/>
      <c r="D333" s="2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</row>
    <row r="334" spans="1:23" s="27" customFormat="1" ht="12.95" customHeight="1" x14ac:dyDescent="0.2">
      <c r="A334" s="50"/>
      <c r="B334" s="50"/>
      <c r="C334" s="2"/>
      <c r="D334" s="2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</row>
    <row r="335" spans="1:23" s="27" customFormat="1" ht="12.95" customHeight="1" x14ac:dyDescent="0.2">
      <c r="A335" s="50"/>
      <c r="B335" s="50"/>
      <c r="C335" s="2"/>
      <c r="D335" s="2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</row>
    <row r="336" spans="1:23" s="27" customFormat="1" ht="12.95" customHeight="1" x14ac:dyDescent="0.2">
      <c r="A336" s="50"/>
      <c r="B336" s="50"/>
      <c r="C336" s="2"/>
      <c r="D336" s="2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</row>
    <row r="337" spans="1:23" s="27" customFormat="1" ht="12.95" customHeight="1" x14ac:dyDescent="0.2">
      <c r="A337" s="50"/>
      <c r="B337" s="50"/>
      <c r="C337" s="2"/>
      <c r="D337" s="2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</row>
    <row r="338" spans="1:23" s="27" customFormat="1" ht="12.95" customHeight="1" x14ac:dyDescent="0.2">
      <c r="A338" s="50"/>
      <c r="B338" s="50"/>
      <c r="C338" s="2"/>
      <c r="D338" s="2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</row>
    <row r="339" spans="1:23" s="27" customFormat="1" ht="12.95" customHeight="1" x14ac:dyDescent="0.2">
      <c r="A339" s="50"/>
      <c r="B339" s="50"/>
      <c r="C339" s="2"/>
      <c r="D339" s="2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</row>
    <row r="340" spans="1:23" s="27" customFormat="1" ht="12.95" customHeight="1" x14ac:dyDescent="0.2">
      <c r="A340" s="50"/>
      <c r="B340" s="50"/>
      <c r="C340" s="2"/>
      <c r="D340" s="2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</row>
    <row r="341" spans="1:23" s="27" customFormat="1" ht="12.95" customHeight="1" x14ac:dyDescent="0.2">
      <c r="A341" s="50"/>
      <c r="B341" s="50"/>
      <c r="C341" s="2"/>
      <c r="D341" s="2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</row>
    <row r="342" spans="1:23" s="27" customFormat="1" ht="12.95" customHeight="1" x14ac:dyDescent="0.2">
      <c r="A342" s="50"/>
      <c r="B342" s="50"/>
      <c r="C342" s="2"/>
      <c r="D342" s="2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</row>
    <row r="343" spans="1:23" s="27" customFormat="1" ht="12.95" customHeight="1" x14ac:dyDescent="0.2">
      <c r="A343" s="50"/>
      <c r="B343" s="50"/>
      <c r="C343" s="2"/>
      <c r="D343" s="2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</row>
    <row r="344" spans="1:23" s="27" customFormat="1" ht="12.95" customHeight="1" x14ac:dyDescent="0.2">
      <c r="A344" s="50"/>
      <c r="B344" s="50"/>
      <c r="C344" s="2"/>
      <c r="D344" s="2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</row>
    <row r="345" spans="1:23" s="27" customFormat="1" ht="12.95" customHeight="1" x14ac:dyDescent="0.2">
      <c r="A345" s="50"/>
      <c r="B345" s="50"/>
      <c r="C345" s="2"/>
      <c r="D345" s="2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</row>
    <row r="346" spans="1:23" s="27" customFormat="1" ht="12.95" customHeight="1" x14ac:dyDescent="0.2">
      <c r="A346" s="50"/>
      <c r="B346" s="50"/>
      <c r="C346" s="2"/>
      <c r="D346" s="2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</row>
    <row r="347" spans="1:23" s="27" customFormat="1" ht="12.95" customHeight="1" x14ac:dyDescent="0.2">
      <c r="A347" s="50"/>
      <c r="B347" s="50"/>
      <c r="C347" s="2"/>
      <c r="D347" s="2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</row>
    <row r="348" spans="1:23" s="27" customFormat="1" ht="12.95" customHeight="1" x14ac:dyDescent="0.2">
      <c r="A348" s="50"/>
      <c r="B348" s="50"/>
      <c r="C348" s="2"/>
      <c r="D348" s="2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</row>
    <row r="349" spans="1:23" s="27" customFormat="1" ht="12.95" customHeight="1" x14ac:dyDescent="0.2">
      <c r="A349" s="50"/>
      <c r="B349" s="50"/>
      <c r="C349" s="2"/>
      <c r="D349" s="2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</row>
    <row r="350" spans="1:23" s="27" customFormat="1" ht="12.95" customHeight="1" x14ac:dyDescent="0.2">
      <c r="A350" s="50"/>
      <c r="B350" s="50"/>
      <c r="C350" s="2"/>
      <c r="D350" s="2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</row>
    <row r="351" spans="1:23" s="27" customFormat="1" ht="12.95" customHeight="1" x14ac:dyDescent="0.2">
      <c r="A351" s="50"/>
      <c r="B351" s="50"/>
      <c r="C351" s="2"/>
      <c r="D351" s="2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</row>
    <row r="352" spans="1:23" s="27" customFormat="1" ht="12.95" customHeight="1" x14ac:dyDescent="0.2">
      <c r="A352" s="50"/>
      <c r="B352" s="50"/>
      <c r="C352" s="2"/>
      <c r="D352" s="2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</row>
    <row r="353" spans="1:23" s="27" customFormat="1" ht="12.95" customHeight="1" x14ac:dyDescent="0.2">
      <c r="A353" s="50"/>
      <c r="B353" s="50"/>
      <c r="C353" s="2"/>
      <c r="D353" s="2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</row>
    <row r="354" spans="1:23" s="27" customFormat="1" ht="12.95" customHeight="1" x14ac:dyDescent="0.2">
      <c r="A354" s="50"/>
      <c r="B354" s="50"/>
      <c r="C354" s="2"/>
      <c r="D354" s="2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</row>
    <row r="355" spans="1:23" s="27" customFormat="1" ht="12.95" customHeight="1" x14ac:dyDescent="0.2">
      <c r="A355" s="50"/>
      <c r="B355" s="50"/>
      <c r="C355" s="2"/>
      <c r="D355" s="2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</row>
    <row r="356" spans="1:23" s="27" customFormat="1" ht="12.95" customHeight="1" x14ac:dyDescent="0.2">
      <c r="A356" s="50"/>
      <c r="B356" s="50"/>
      <c r="C356" s="2"/>
      <c r="D356" s="2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</row>
    <row r="357" spans="1:23" s="27" customFormat="1" ht="12.95" customHeight="1" x14ac:dyDescent="0.2">
      <c r="A357" s="50"/>
      <c r="B357" s="50"/>
      <c r="C357" s="2"/>
      <c r="D357" s="2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</row>
    <row r="358" spans="1:23" s="27" customFormat="1" ht="12.95" customHeight="1" x14ac:dyDescent="0.2">
      <c r="A358" s="50"/>
      <c r="B358" s="50"/>
      <c r="C358" s="2"/>
      <c r="D358" s="2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</row>
    <row r="359" spans="1:23" s="27" customFormat="1" ht="12.95" customHeight="1" x14ac:dyDescent="0.2">
      <c r="A359" s="50"/>
      <c r="B359" s="50"/>
      <c r="C359" s="2"/>
      <c r="D359" s="2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</row>
    <row r="360" spans="1:23" s="27" customFormat="1" ht="12.95" customHeight="1" x14ac:dyDescent="0.2">
      <c r="A360" s="50"/>
      <c r="B360" s="50"/>
      <c r="C360" s="2"/>
      <c r="D360" s="2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</row>
    <row r="361" spans="1:23" s="27" customFormat="1" ht="12.95" customHeight="1" x14ac:dyDescent="0.2">
      <c r="A361" s="50"/>
      <c r="B361" s="50"/>
      <c r="C361" s="2"/>
      <c r="D361" s="2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</row>
    <row r="362" spans="1:23" s="27" customFormat="1" ht="12.95" customHeight="1" x14ac:dyDescent="0.2">
      <c r="A362" s="50"/>
      <c r="B362" s="50"/>
      <c r="C362" s="2"/>
      <c r="D362" s="2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</row>
    <row r="363" spans="1:23" s="27" customFormat="1" ht="12.95" customHeight="1" x14ac:dyDescent="0.2">
      <c r="C363" s="69"/>
      <c r="D363" s="69"/>
    </row>
    <row r="364" spans="1:23" s="27" customFormat="1" ht="12.95" customHeight="1" x14ac:dyDescent="0.2">
      <c r="C364" s="69"/>
      <c r="D364" s="69"/>
    </row>
    <row r="365" spans="1:23" x14ac:dyDescent="0.2">
      <c r="C365" s="3"/>
      <c r="D365" s="3"/>
    </row>
    <row r="366" spans="1:23" x14ac:dyDescent="0.2">
      <c r="C366" s="3"/>
      <c r="D366" s="3"/>
    </row>
    <row r="367" spans="1:23" x14ac:dyDescent="0.2">
      <c r="C367" s="3"/>
      <c r="D367" s="3"/>
    </row>
    <row r="368" spans="1:23" x14ac:dyDescent="0.2">
      <c r="C368" s="3"/>
      <c r="D368" s="3"/>
    </row>
    <row r="369" spans="3:4" x14ac:dyDescent="0.2">
      <c r="C369" s="3"/>
      <c r="D369" s="3"/>
    </row>
    <row r="370" spans="3:4" x14ac:dyDescent="0.2">
      <c r="C370" s="3"/>
      <c r="D370" s="3"/>
    </row>
    <row r="371" spans="3:4" x14ac:dyDescent="0.2">
      <c r="C371" s="3"/>
      <c r="D371" s="3"/>
    </row>
    <row r="372" spans="3:4" x14ac:dyDescent="0.2">
      <c r="C372" s="3"/>
      <c r="D372" s="3"/>
    </row>
    <row r="373" spans="3:4" x14ac:dyDescent="0.2">
      <c r="C373" s="3"/>
      <c r="D373" s="3"/>
    </row>
    <row r="374" spans="3:4" x14ac:dyDescent="0.2">
      <c r="C374" s="3"/>
      <c r="D374" s="3"/>
    </row>
    <row r="375" spans="3:4" x14ac:dyDescent="0.2">
      <c r="C375" s="3"/>
      <c r="D375" s="3"/>
    </row>
    <row r="376" spans="3:4" x14ac:dyDescent="0.2">
      <c r="C376" s="3"/>
      <c r="D376" s="3"/>
    </row>
    <row r="377" spans="3:4" x14ac:dyDescent="0.2">
      <c r="C377" s="3"/>
      <c r="D377" s="3"/>
    </row>
    <row r="378" spans="3:4" x14ac:dyDescent="0.2">
      <c r="C378" s="3"/>
      <c r="D378" s="3"/>
    </row>
    <row r="379" spans="3:4" x14ac:dyDescent="0.2">
      <c r="C379" s="3"/>
      <c r="D379" s="3"/>
    </row>
    <row r="380" spans="3:4" x14ac:dyDescent="0.2">
      <c r="C380" s="3"/>
      <c r="D380" s="3"/>
    </row>
    <row r="381" spans="3:4" x14ac:dyDescent="0.2">
      <c r="C381" s="3"/>
      <c r="D381" s="3"/>
    </row>
    <row r="382" spans="3:4" x14ac:dyDescent="0.2">
      <c r="C382" s="3"/>
      <c r="D382" s="3"/>
    </row>
    <row r="383" spans="3:4" x14ac:dyDescent="0.2">
      <c r="C383" s="3"/>
      <c r="D383" s="3"/>
    </row>
    <row r="384" spans="3:4" x14ac:dyDescent="0.2">
      <c r="C384" s="3"/>
      <c r="D384" s="3"/>
    </row>
    <row r="385" spans="3:4" x14ac:dyDescent="0.2">
      <c r="C385" s="3"/>
      <c r="D385" s="3"/>
    </row>
    <row r="386" spans="3:4" x14ac:dyDescent="0.2">
      <c r="C386" s="3"/>
      <c r="D386" s="3"/>
    </row>
    <row r="387" spans="3:4" x14ac:dyDescent="0.2">
      <c r="C387" s="3"/>
      <c r="D387" s="3"/>
    </row>
    <row r="388" spans="3:4" x14ac:dyDescent="0.2">
      <c r="C388" s="3"/>
      <c r="D388" s="3"/>
    </row>
    <row r="389" spans="3:4" x14ac:dyDescent="0.2">
      <c r="C389" s="3"/>
      <c r="D389" s="3"/>
    </row>
    <row r="390" spans="3:4" x14ac:dyDescent="0.2">
      <c r="C390" s="3"/>
      <c r="D390" s="3"/>
    </row>
    <row r="391" spans="3:4" x14ac:dyDescent="0.2">
      <c r="C391" s="3"/>
      <c r="D391" s="3"/>
    </row>
    <row r="392" spans="3:4" x14ac:dyDescent="0.2">
      <c r="C392" s="3"/>
      <c r="D392" s="3"/>
    </row>
    <row r="393" spans="3:4" x14ac:dyDescent="0.2">
      <c r="C393" s="3"/>
      <c r="D393" s="3"/>
    </row>
    <row r="394" spans="3:4" x14ac:dyDescent="0.2">
      <c r="C394" s="3"/>
      <c r="D394" s="3"/>
    </row>
    <row r="395" spans="3:4" x14ac:dyDescent="0.2">
      <c r="C395" s="3"/>
      <c r="D395" s="3"/>
    </row>
    <row r="396" spans="3:4" x14ac:dyDescent="0.2">
      <c r="C396" s="3"/>
      <c r="D396" s="3"/>
    </row>
    <row r="397" spans="3:4" x14ac:dyDescent="0.2">
      <c r="C397" s="3"/>
      <c r="D397" s="3"/>
    </row>
    <row r="398" spans="3:4" x14ac:dyDescent="0.2">
      <c r="C398" s="3"/>
      <c r="D398" s="3"/>
    </row>
    <row r="399" spans="3:4" x14ac:dyDescent="0.2">
      <c r="C399" s="3"/>
      <c r="D399" s="3"/>
    </row>
    <row r="400" spans="3:4" x14ac:dyDescent="0.2">
      <c r="C400" s="3"/>
      <c r="D400" s="3"/>
    </row>
    <row r="401" spans="3:4" x14ac:dyDescent="0.2">
      <c r="C401" s="3"/>
      <c r="D401" s="3"/>
    </row>
    <row r="402" spans="3:4" x14ac:dyDescent="0.2">
      <c r="C402" s="3"/>
      <c r="D402" s="3"/>
    </row>
    <row r="403" spans="3:4" x14ac:dyDescent="0.2">
      <c r="C403" s="3"/>
      <c r="D403" s="3"/>
    </row>
    <row r="404" spans="3:4" x14ac:dyDescent="0.2">
      <c r="C404" s="3"/>
      <c r="D404" s="3"/>
    </row>
    <row r="405" spans="3:4" x14ac:dyDescent="0.2">
      <c r="C405" s="3"/>
      <c r="D405" s="3"/>
    </row>
    <row r="406" spans="3:4" x14ac:dyDescent="0.2">
      <c r="C406" s="3"/>
      <c r="D406" s="3"/>
    </row>
    <row r="407" spans="3:4" x14ac:dyDescent="0.2">
      <c r="C407" s="3"/>
      <c r="D407" s="3"/>
    </row>
    <row r="408" spans="3:4" x14ac:dyDescent="0.2">
      <c r="C408" s="3"/>
      <c r="D408" s="3"/>
    </row>
    <row r="409" spans="3:4" x14ac:dyDescent="0.2">
      <c r="C409" s="3"/>
      <c r="D409" s="3"/>
    </row>
    <row r="410" spans="3:4" x14ac:dyDescent="0.2">
      <c r="C410" s="3"/>
      <c r="D410" s="3"/>
    </row>
    <row r="411" spans="3:4" x14ac:dyDescent="0.2">
      <c r="C411" s="3"/>
      <c r="D411" s="3"/>
    </row>
    <row r="412" spans="3:4" x14ac:dyDescent="0.2">
      <c r="C412" s="3"/>
      <c r="D412" s="3"/>
    </row>
    <row r="413" spans="3:4" x14ac:dyDescent="0.2">
      <c r="C413" s="3"/>
      <c r="D413" s="3"/>
    </row>
    <row r="414" spans="3:4" x14ac:dyDescent="0.2">
      <c r="C414" s="3"/>
      <c r="D414" s="3"/>
    </row>
    <row r="415" spans="3:4" x14ac:dyDescent="0.2">
      <c r="C415" s="3"/>
      <c r="D415" s="3"/>
    </row>
    <row r="416" spans="3:4" x14ac:dyDescent="0.2">
      <c r="C416" s="3"/>
      <c r="D416" s="3"/>
    </row>
    <row r="417" spans="3:4" x14ac:dyDescent="0.2">
      <c r="C417" s="3"/>
      <c r="D417" s="3"/>
    </row>
    <row r="418" spans="3:4" x14ac:dyDescent="0.2">
      <c r="C418" s="3"/>
      <c r="D418" s="3"/>
    </row>
    <row r="419" spans="3:4" x14ac:dyDescent="0.2">
      <c r="C419" s="3"/>
      <c r="D419" s="3"/>
    </row>
    <row r="420" spans="3:4" x14ac:dyDescent="0.2">
      <c r="C420" s="3"/>
      <c r="D420" s="3"/>
    </row>
    <row r="421" spans="3:4" x14ac:dyDescent="0.2">
      <c r="C421" s="3"/>
      <c r="D421" s="3"/>
    </row>
    <row r="422" spans="3:4" x14ac:dyDescent="0.2">
      <c r="C422" s="3"/>
      <c r="D422" s="3"/>
    </row>
    <row r="423" spans="3:4" x14ac:dyDescent="0.2">
      <c r="C423" s="3"/>
      <c r="D423" s="3"/>
    </row>
    <row r="424" spans="3:4" x14ac:dyDescent="0.2">
      <c r="C424" s="3"/>
      <c r="D424" s="3"/>
    </row>
    <row r="425" spans="3:4" x14ac:dyDescent="0.2">
      <c r="C425" s="3"/>
      <c r="D425" s="3"/>
    </row>
    <row r="426" spans="3:4" x14ac:dyDescent="0.2">
      <c r="C426" s="3"/>
      <c r="D426" s="3"/>
    </row>
    <row r="427" spans="3:4" x14ac:dyDescent="0.2">
      <c r="C427" s="3"/>
      <c r="D427" s="3"/>
    </row>
    <row r="428" spans="3:4" x14ac:dyDescent="0.2">
      <c r="C428" s="3"/>
      <c r="D428" s="3"/>
    </row>
    <row r="429" spans="3:4" x14ac:dyDescent="0.2">
      <c r="C429" s="3"/>
      <c r="D429" s="3"/>
    </row>
    <row r="430" spans="3:4" x14ac:dyDescent="0.2">
      <c r="C430" s="3"/>
      <c r="D430" s="3"/>
    </row>
    <row r="431" spans="3:4" x14ac:dyDescent="0.2">
      <c r="C431" s="3"/>
      <c r="D431" s="3"/>
    </row>
    <row r="432" spans="3:4" x14ac:dyDescent="0.2">
      <c r="C432" s="3"/>
      <c r="D432" s="3"/>
    </row>
    <row r="433" spans="3:4" x14ac:dyDescent="0.2">
      <c r="C433" s="3"/>
      <c r="D433" s="3"/>
    </row>
    <row r="434" spans="3:4" x14ac:dyDescent="0.2">
      <c r="C434" s="3"/>
      <c r="D434" s="3"/>
    </row>
    <row r="435" spans="3:4" x14ac:dyDescent="0.2">
      <c r="C435" s="3"/>
      <c r="D435" s="3"/>
    </row>
    <row r="436" spans="3:4" x14ac:dyDescent="0.2">
      <c r="C436" s="3"/>
      <c r="D436" s="3"/>
    </row>
    <row r="437" spans="3:4" x14ac:dyDescent="0.2">
      <c r="C437" s="3"/>
      <c r="D437" s="3"/>
    </row>
    <row r="438" spans="3:4" x14ac:dyDescent="0.2">
      <c r="C438" s="3"/>
      <c r="D438" s="3"/>
    </row>
    <row r="439" spans="3:4" x14ac:dyDescent="0.2">
      <c r="C439" s="3"/>
      <c r="D439" s="3"/>
    </row>
    <row r="440" spans="3:4" x14ac:dyDescent="0.2">
      <c r="C440" s="3"/>
      <c r="D440" s="3"/>
    </row>
    <row r="441" spans="3:4" x14ac:dyDescent="0.2">
      <c r="C441" s="3"/>
      <c r="D441" s="3"/>
    </row>
    <row r="442" spans="3:4" x14ac:dyDescent="0.2">
      <c r="C442" s="3"/>
      <c r="D442" s="3"/>
    </row>
    <row r="443" spans="3:4" x14ac:dyDescent="0.2">
      <c r="C443" s="3"/>
      <c r="D443" s="3"/>
    </row>
    <row r="444" spans="3:4" x14ac:dyDescent="0.2">
      <c r="C444" s="3"/>
      <c r="D444" s="3"/>
    </row>
    <row r="445" spans="3:4" x14ac:dyDescent="0.2">
      <c r="C445" s="3"/>
      <c r="D445" s="3"/>
    </row>
    <row r="446" spans="3:4" x14ac:dyDescent="0.2">
      <c r="C446" s="3"/>
      <c r="D446" s="3"/>
    </row>
    <row r="447" spans="3:4" x14ac:dyDescent="0.2">
      <c r="C447" s="3"/>
      <c r="D447" s="3"/>
    </row>
    <row r="448" spans="3:4" x14ac:dyDescent="0.2">
      <c r="C448" s="3"/>
      <c r="D448" s="3"/>
    </row>
    <row r="449" spans="3:4" x14ac:dyDescent="0.2">
      <c r="C449" s="3"/>
      <c r="D449" s="3"/>
    </row>
    <row r="450" spans="3:4" x14ac:dyDescent="0.2">
      <c r="C450" s="3"/>
      <c r="D450" s="3"/>
    </row>
    <row r="451" spans="3:4" x14ac:dyDescent="0.2">
      <c r="C451" s="3"/>
      <c r="D451" s="3"/>
    </row>
    <row r="452" spans="3:4" x14ac:dyDescent="0.2">
      <c r="C452" s="3"/>
      <c r="D452" s="3"/>
    </row>
    <row r="453" spans="3:4" x14ac:dyDescent="0.2">
      <c r="C453" s="3"/>
      <c r="D453" s="3"/>
    </row>
    <row r="454" spans="3:4" x14ac:dyDescent="0.2">
      <c r="C454" s="3"/>
      <c r="D454" s="3"/>
    </row>
    <row r="455" spans="3:4" x14ac:dyDescent="0.2">
      <c r="C455" s="3"/>
      <c r="D455" s="3"/>
    </row>
    <row r="456" spans="3:4" x14ac:dyDescent="0.2">
      <c r="C456" s="3"/>
      <c r="D456" s="3"/>
    </row>
    <row r="457" spans="3:4" x14ac:dyDescent="0.2">
      <c r="C457" s="3"/>
      <c r="D457" s="3"/>
    </row>
    <row r="458" spans="3:4" x14ac:dyDescent="0.2">
      <c r="C458" s="3"/>
      <c r="D458" s="3"/>
    </row>
    <row r="459" spans="3:4" x14ac:dyDescent="0.2">
      <c r="C459" s="3"/>
      <c r="D459" s="3"/>
    </row>
    <row r="460" spans="3:4" x14ac:dyDescent="0.2">
      <c r="C460" s="3"/>
      <c r="D460" s="3"/>
    </row>
    <row r="461" spans="3:4" x14ac:dyDescent="0.2">
      <c r="C461" s="3"/>
      <c r="D461" s="3"/>
    </row>
    <row r="462" spans="3:4" x14ac:dyDescent="0.2">
      <c r="C462" s="3"/>
      <c r="D462" s="3"/>
    </row>
    <row r="463" spans="3:4" x14ac:dyDescent="0.2">
      <c r="C463" s="3"/>
      <c r="D463" s="3"/>
    </row>
    <row r="464" spans="3:4" x14ac:dyDescent="0.2">
      <c r="C464" s="3"/>
      <c r="D464" s="3"/>
    </row>
    <row r="465" spans="3:4" x14ac:dyDescent="0.2">
      <c r="C465" s="3"/>
      <c r="D465" s="3"/>
    </row>
    <row r="466" spans="3:4" x14ac:dyDescent="0.2">
      <c r="C466" s="3"/>
      <c r="D466" s="3"/>
    </row>
  </sheetData>
  <phoneticPr fontId="8" type="noConversion"/>
  <hyperlinks>
    <hyperlink ref="H2890" r:id="rId1" display="http://vsolj.cetus-net.org/bulletin.html" xr:uid="{00000000-0004-0000-0000-000000000000}"/>
    <hyperlink ref="H64845" r:id="rId2" display="http://vsolj.cetus-net.org/bulletin.html" xr:uid="{00000000-0004-0000-0000-000001000000}"/>
    <hyperlink ref="H64838" r:id="rId3" display="https://www.aavso.org/ejaavso" xr:uid="{00000000-0004-0000-0000-000002000000}"/>
    <hyperlink ref="AP1696" r:id="rId4" display="http://cdsbib.u-strasbg.fr/cgi-bin/cdsbib?1990RMxAA..21..381G" xr:uid="{00000000-0004-0000-0000-000003000000}"/>
    <hyperlink ref="AP1693" r:id="rId5" display="http://cdsbib.u-strasbg.fr/cgi-bin/cdsbib?1990RMxAA..21..381G" xr:uid="{00000000-0004-0000-0000-000004000000}"/>
    <hyperlink ref="AP1695" r:id="rId6" display="http://cdsbib.u-strasbg.fr/cgi-bin/cdsbib?1990RMxAA..21..381G" xr:uid="{00000000-0004-0000-0000-000005000000}"/>
    <hyperlink ref="AP1671" r:id="rId7" display="http://cdsbib.u-strasbg.fr/cgi-bin/cdsbib?1990RMxAA..21..381G" xr:uid="{00000000-0004-0000-0000-000006000000}"/>
    <hyperlink ref="I64845" r:id="rId8" display="http://vsolj.cetus-net.org/bulletin.html" xr:uid="{00000000-0004-0000-0000-000007000000}"/>
    <hyperlink ref="AQ1832" r:id="rId9" display="http://cdsbib.u-strasbg.fr/cgi-bin/cdsbib?1990RMxAA..21..381G" xr:uid="{00000000-0004-0000-0000-000008000000}"/>
    <hyperlink ref="AQ3476" r:id="rId10" display="http://cdsbib.u-strasbg.fr/cgi-bin/cdsbib?1990RMxAA..21..381G" xr:uid="{00000000-0004-0000-0000-000009000000}"/>
    <hyperlink ref="AQ1833" r:id="rId11" display="http://cdsbib.u-strasbg.fr/cgi-bin/cdsbib?1990RMxAA..21..381G" xr:uid="{00000000-0004-0000-0000-00000A000000}"/>
    <hyperlink ref="H64842" r:id="rId12" display="https://www.aavso.org/ejaavso" xr:uid="{00000000-0004-0000-0000-00000B000000}"/>
    <hyperlink ref="H2683" r:id="rId13" display="http://vsolj.cetus-net.org/bulletin.html" xr:uid="{00000000-0004-0000-0000-00000C000000}"/>
    <hyperlink ref="AP5921" r:id="rId14" display="http://cdsbib.u-strasbg.fr/cgi-bin/cdsbib?1990RMxAA..21..381G" xr:uid="{00000000-0004-0000-0000-00000D000000}"/>
    <hyperlink ref="AP5924" r:id="rId15" display="http://cdsbib.u-strasbg.fr/cgi-bin/cdsbib?1990RMxAA..21..381G" xr:uid="{00000000-0004-0000-0000-00000E000000}"/>
    <hyperlink ref="AP5922" r:id="rId16" display="http://cdsbib.u-strasbg.fr/cgi-bin/cdsbib?1990RMxAA..21..381G" xr:uid="{00000000-0004-0000-0000-00000F000000}"/>
    <hyperlink ref="AP5900" r:id="rId17" display="http://cdsbib.u-strasbg.fr/cgi-bin/cdsbib?1990RMxAA..21..381G" xr:uid="{00000000-0004-0000-0000-000010000000}"/>
    <hyperlink ref="I2683" r:id="rId18" display="http://vsolj.cetus-net.org/bulletin.html" xr:uid="{00000000-0004-0000-0000-000011000000}"/>
    <hyperlink ref="AQ6034" r:id="rId19" display="http://cdsbib.u-strasbg.fr/cgi-bin/cdsbib?1990RMxAA..21..381G" xr:uid="{00000000-0004-0000-0000-000012000000}"/>
    <hyperlink ref="AQ586" r:id="rId20" display="http://cdsbib.u-strasbg.fr/cgi-bin/cdsbib?1990RMxAA..21..381G" xr:uid="{00000000-0004-0000-0000-000013000000}"/>
    <hyperlink ref="AQ6035" r:id="rId21" display="http://cdsbib.u-strasbg.fr/cgi-bin/cdsbib?1990RMxAA..21..381G" xr:uid="{00000000-0004-0000-0000-000014000000}"/>
  </hyperlinks>
  <pageMargins left="0.75" right="0.75" top="1" bottom="1" header="0.5" footer="0.5"/>
  <pageSetup orientation="portrait" horizontalDpi="300" verticalDpi="300" r:id="rId22"/>
  <headerFooter alignWithMargins="0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5FBC5-E0FE-40F2-85B2-1DBBAB671299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24"/>
  <sheetViews>
    <sheetView topLeftCell="A124" workbookViewId="0">
      <selection activeCell="A137" sqref="A137:D153"/>
    </sheetView>
  </sheetViews>
  <sheetFormatPr defaultRowHeight="12.75" x14ac:dyDescent="0.2"/>
  <cols>
    <col min="1" max="1" width="19.7109375" style="3" customWidth="1"/>
    <col min="2" max="2" width="4.42578125" style="8" customWidth="1"/>
    <col min="3" max="3" width="12.7109375" style="3" customWidth="1"/>
    <col min="4" max="4" width="5.42578125" style="8" customWidth="1"/>
    <col min="5" max="5" width="14.85546875" style="8" customWidth="1"/>
    <col min="6" max="6" width="9.140625" style="8"/>
    <col min="7" max="7" width="12" style="8" customWidth="1"/>
    <col min="8" max="8" width="14.140625" style="3" customWidth="1"/>
    <col min="9" max="9" width="22.5703125" style="8" customWidth="1"/>
    <col min="10" max="10" width="25.140625" style="8" customWidth="1"/>
    <col min="11" max="11" width="15.7109375" style="8" customWidth="1"/>
    <col min="12" max="12" width="14.140625" style="8" customWidth="1"/>
    <col min="13" max="13" width="9.5703125" style="8" customWidth="1"/>
    <col min="14" max="14" width="14.140625" style="8" customWidth="1"/>
    <col min="15" max="15" width="23.42578125" style="8" customWidth="1"/>
    <col min="16" max="16" width="16.5703125" style="8" customWidth="1"/>
    <col min="17" max="17" width="41" style="8" customWidth="1"/>
    <col min="18" max="16384" width="9.140625" style="8"/>
  </cols>
  <sheetData>
    <row r="1" spans="1:16" ht="15.75" x14ac:dyDescent="0.25">
      <c r="A1" s="9" t="s">
        <v>95</v>
      </c>
      <c r="I1" s="10" t="s">
        <v>96</v>
      </c>
      <c r="J1" s="11" t="s">
        <v>97</v>
      </c>
    </row>
    <row r="2" spans="1:16" x14ac:dyDescent="0.2">
      <c r="I2" s="12" t="s">
        <v>98</v>
      </c>
      <c r="J2" s="13" t="s">
        <v>99</v>
      </c>
    </row>
    <row r="3" spans="1:16" x14ac:dyDescent="0.2">
      <c r="A3" s="14" t="s">
        <v>100</v>
      </c>
      <c r="I3" s="12" t="s">
        <v>101</v>
      </c>
      <c r="J3" s="13" t="s">
        <v>102</v>
      </c>
    </row>
    <row r="4" spans="1:16" x14ac:dyDescent="0.2">
      <c r="I4" s="12" t="s">
        <v>103</v>
      </c>
      <c r="J4" s="13" t="s">
        <v>102</v>
      </c>
    </row>
    <row r="5" spans="1:16" ht="13.5" thickBot="1" x14ac:dyDescent="0.25">
      <c r="I5" s="15" t="s">
        <v>37</v>
      </c>
      <c r="J5" s="16" t="s">
        <v>104</v>
      </c>
    </row>
    <row r="10" spans="1:16" ht="13.5" thickBot="1" x14ac:dyDescent="0.25"/>
    <row r="11" spans="1:16" ht="12.75" customHeight="1" thickBot="1" x14ac:dyDescent="0.25">
      <c r="A11" s="3" t="str">
        <f t="shared" ref="A11:A42" si="0">P11</f>
        <v> VB 7.72 </v>
      </c>
      <c r="B11" s="17" t="str">
        <f t="shared" ref="B11:B42" si="1">IF(H11=INT(H11),"I","II")</f>
        <v>I</v>
      </c>
      <c r="C11" s="3">
        <f t="shared" ref="C11:C42" si="2">1*G11</f>
        <v>15120.678</v>
      </c>
      <c r="D11" s="8" t="str">
        <f t="shared" ref="D11:D42" si="3">VLOOKUP(F11,I$1:J$5,2,FALSE)</f>
        <v>vis</v>
      </c>
      <c r="E11" s="18">
        <f>VLOOKUP(C11,'Active 1'!C$21:E$972,3,FALSE)</f>
        <v>-7311.0011059841554</v>
      </c>
      <c r="F11" s="17" t="s">
        <v>37</v>
      </c>
      <c r="G11" s="8" t="str">
        <f t="shared" ref="G11:G42" si="4">MID(I11,3,LEN(I11)-3)</f>
        <v>15120.678</v>
      </c>
      <c r="H11" s="3">
        <f t="shared" ref="H11:H42" si="5">1*K11</f>
        <v>-7311</v>
      </c>
      <c r="I11" s="19" t="s">
        <v>105</v>
      </c>
      <c r="J11" s="20" t="s">
        <v>106</v>
      </c>
      <c r="K11" s="19">
        <v>-7311</v>
      </c>
      <c r="L11" s="19" t="s">
        <v>107</v>
      </c>
      <c r="M11" s="20" t="s">
        <v>108</v>
      </c>
      <c r="N11" s="20"/>
      <c r="O11" s="21" t="s">
        <v>109</v>
      </c>
      <c r="P11" s="21" t="s">
        <v>110</v>
      </c>
    </row>
    <row r="12" spans="1:16" ht="12.75" customHeight="1" thickBot="1" x14ac:dyDescent="0.25">
      <c r="A12" s="3" t="str">
        <f t="shared" si="0"/>
        <v> VB 7.72 </v>
      </c>
      <c r="B12" s="17" t="str">
        <f t="shared" si="1"/>
        <v>II</v>
      </c>
      <c r="C12" s="3">
        <f t="shared" si="2"/>
        <v>15770.643</v>
      </c>
      <c r="D12" s="8" t="str">
        <f t="shared" si="3"/>
        <v>vis</v>
      </c>
      <c r="E12" s="18">
        <f>VLOOKUP(C12,'Active 1'!C$21:E$972,3,FALSE)</f>
        <v>-7121.5605877682356</v>
      </c>
      <c r="F12" s="17" t="s">
        <v>37</v>
      </c>
      <c r="G12" s="8" t="str">
        <f t="shared" si="4"/>
        <v>15770.643</v>
      </c>
      <c r="H12" s="3">
        <f t="shared" si="5"/>
        <v>-7121.5</v>
      </c>
      <c r="I12" s="19" t="s">
        <v>111</v>
      </c>
      <c r="J12" s="20" t="s">
        <v>112</v>
      </c>
      <c r="K12" s="19">
        <v>-7121.5</v>
      </c>
      <c r="L12" s="19" t="s">
        <v>113</v>
      </c>
      <c r="M12" s="20" t="s">
        <v>108</v>
      </c>
      <c r="N12" s="20"/>
      <c r="O12" s="21" t="s">
        <v>109</v>
      </c>
      <c r="P12" s="21" t="s">
        <v>110</v>
      </c>
    </row>
    <row r="13" spans="1:16" ht="12.75" customHeight="1" thickBot="1" x14ac:dyDescent="0.25">
      <c r="A13" s="3" t="str">
        <f t="shared" si="0"/>
        <v> VB 7.72 </v>
      </c>
      <c r="B13" s="17" t="str">
        <f t="shared" si="1"/>
        <v>I</v>
      </c>
      <c r="C13" s="3">
        <f t="shared" si="2"/>
        <v>16166.718000000001</v>
      </c>
      <c r="D13" s="8" t="str">
        <f t="shared" si="3"/>
        <v>vis</v>
      </c>
      <c r="E13" s="18">
        <f>VLOOKUP(C13,'Active 1'!C$21:E$972,3,FALSE)</f>
        <v>-7006.1195205532767</v>
      </c>
      <c r="F13" s="17" t="s">
        <v>37</v>
      </c>
      <c r="G13" s="8" t="str">
        <f t="shared" si="4"/>
        <v>16166.718</v>
      </c>
      <c r="H13" s="3">
        <f t="shared" si="5"/>
        <v>-7006</v>
      </c>
      <c r="I13" s="19" t="s">
        <v>114</v>
      </c>
      <c r="J13" s="20" t="s">
        <v>115</v>
      </c>
      <c r="K13" s="19">
        <v>-7006</v>
      </c>
      <c r="L13" s="19" t="s">
        <v>116</v>
      </c>
      <c r="M13" s="20" t="s">
        <v>108</v>
      </c>
      <c r="N13" s="20"/>
      <c r="O13" s="21" t="s">
        <v>109</v>
      </c>
      <c r="P13" s="21" t="s">
        <v>110</v>
      </c>
    </row>
    <row r="14" spans="1:16" ht="12.75" customHeight="1" thickBot="1" x14ac:dyDescent="0.25">
      <c r="A14" s="3" t="str">
        <f t="shared" si="0"/>
        <v> VB 7.72 </v>
      </c>
      <c r="B14" s="17" t="str">
        <f t="shared" si="1"/>
        <v>II</v>
      </c>
      <c r="C14" s="3">
        <f t="shared" si="2"/>
        <v>16456.772000000001</v>
      </c>
      <c r="D14" s="8" t="str">
        <f t="shared" si="3"/>
        <v>vis</v>
      </c>
      <c r="E14" s="18">
        <f>VLOOKUP(C14,'Active 1'!C$21:E$972,3,FALSE)</f>
        <v>-6921.5796144497162</v>
      </c>
      <c r="F14" s="17" t="s">
        <v>37</v>
      </c>
      <c r="G14" s="8" t="str">
        <f t="shared" si="4"/>
        <v>16456.772</v>
      </c>
      <c r="H14" s="3">
        <f t="shared" si="5"/>
        <v>-6921.5</v>
      </c>
      <c r="I14" s="19" t="s">
        <v>117</v>
      </c>
      <c r="J14" s="20" t="s">
        <v>118</v>
      </c>
      <c r="K14" s="19">
        <v>-6921.5</v>
      </c>
      <c r="L14" s="19" t="s">
        <v>119</v>
      </c>
      <c r="M14" s="20" t="s">
        <v>108</v>
      </c>
      <c r="N14" s="20"/>
      <c r="O14" s="21" t="s">
        <v>109</v>
      </c>
      <c r="P14" s="21" t="s">
        <v>110</v>
      </c>
    </row>
    <row r="15" spans="1:16" ht="12.75" customHeight="1" thickBot="1" x14ac:dyDescent="0.25">
      <c r="A15" s="3" t="str">
        <f t="shared" si="0"/>
        <v> VB 7.72 </v>
      </c>
      <c r="B15" s="17" t="str">
        <f t="shared" si="1"/>
        <v>I</v>
      </c>
      <c r="C15" s="3">
        <f t="shared" si="2"/>
        <v>16537.618999999999</v>
      </c>
      <c r="D15" s="8" t="str">
        <f t="shared" si="3"/>
        <v>vis</v>
      </c>
      <c r="E15" s="18">
        <f>VLOOKUP(C15,'Active 1'!C$21:E$972,3,FALSE)</f>
        <v>-6898.0157339696871</v>
      </c>
      <c r="F15" s="17" t="s">
        <v>37</v>
      </c>
      <c r="G15" s="8" t="str">
        <f t="shared" si="4"/>
        <v>16537.619</v>
      </c>
      <c r="H15" s="3">
        <f t="shared" si="5"/>
        <v>-6898</v>
      </c>
      <c r="I15" s="19" t="s">
        <v>120</v>
      </c>
      <c r="J15" s="20" t="s">
        <v>121</v>
      </c>
      <c r="K15" s="19">
        <v>-6898</v>
      </c>
      <c r="L15" s="19" t="s">
        <v>122</v>
      </c>
      <c r="M15" s="20" t="s">
        <v>108</v>
      </c>
      <c r="N15" s="20"/>
      <c r="O15" s="21" t="s">
        <v>109</v>
      </c>
      <c r="P15" s="21" t="s">
        <v>110</v>
      </c>
    </row>
    <row r="16" spans="1:16" ht="12.75" customHeight="1" thickBot="1" x14ac:dyDescent="0.25">
      <c r="A16" s="3" t="str">
        <f t="shared" si="0"/>
        <v> VB 7.72 </v>
      </c>
      <c r="B16" s="17" t="str">
        <f t="shared" si="1"/>
        <v>II</v>
      </c>
      <c r="C16" s="3">
        <f t="shared" si="2"/>
        <v>16775.744999999999</v>
      </c>
      <c r="D16" s="8" t="str">
        <f t="shared" si="3"/>
        <v>vis</v>
      </c>
      <c r="E16" s="18">
        <f>VLOOKUP(C16,'Active 1'!C$21:E$972,3,FALSE)</f>
        <v>-6828.6109001083496</v>
      </c>
      <c r="F16" s="17" t="s">
        <v>37</v>
      </c>
      <c r="G16" s="8" t="str">
        <f t="shared" si="4"/>
        <v>16775.745</v>
      </c>
      <c r="H16" s="3">
        <f t="shared" si="5"/>
        <v>-6828.5</v>
      </c>
      <c r="I16" s="19" t="s">
        <v>123</v>
      </c>
      <c r="J16" s="20" t="s">
        <v>124</v>
      </c>
      <c r="K16" s="19">
        <v>-6828.5</v>
      </c>
      <c r="L16" s="19" t="s">
        <v>125</v>
      </c>
      <c r="M16" s="20" t="s">
        <v>108</v>
      </c>
      <c r="N16" s="20"/>
      <c r="O16" s="21" t="s">
        <v>109</v>
      </c>
      <c r="P16" s="21" t="s">
        <v>110</v>
      </c>
    </row>
    <row r="17" spans="1:16" ht="12.75" customHeight="1" thickBot="1" x14ac:dyDescent="0.25">
      <c r="A17" s="3" t="str">
        <f t="shared" si="0"/>
        <v> VB 7.72 </v>
      </c>
      <c r="B17" s="17" t="str">
        <f t="shared" si="1"/>
        <v>II</v>
      </c>
      <c r="C17" s="3">
        <f t="shared" si="2"/>
        <v>17259.638999999999</v>
      </c>
      <c r="D17" s="8" t="str">
        <f t="shared" si="3"/>
        <v>vis</v>
      </c>
      <c r="E17" s="18">
        <f>VLOOKUP(C17,'Active 1'!C$21:E$972,3,FALSE)</f>
        <v>-6687.5738748507219</v>
      </c>
      <c r="F17" s="17" t="s">
        <v>37</v>
      </c>
      <c r="G17" s="8" t="str">
        <f t="shared" si="4"/>
        <v>17259.639</v>
      </c>
      <c r="H17" s="3">
        <f t="shared" si="5"/>
        <v>-6687.5</v>
      </c>
      <c r="I17" s="19" t="s">
        <v>126</v>
      </c>
      <c r="J17" s="20" t="s">
        <v>127</v>
      </c>
      <c r="K17" s="19">
        <v>-6687.5</v>
      </c>
      <c r="L17" s="19" t="s">
        <v>128</v>
      </c>
      <c r="M17" s="20" t="s">
        <v>108</v>
      </c>
      <c r="N17" s="20"/>
      <c r="O17" s="21" t="s">
        <v>109</v>
      </c>
      <c r="P17" s="21" t="s">
        <v>110</v>
      </c>
    </row>
    <row r="18" spans="1:16" ht="12.75" customHeight="1" thickBot="1" x14ac:dyDescent="0.25">
      <c r="A18" s="3" t="str">
        <f t="shared" si="0"/>
        <v> VB 7.72 </v>
      </c>
      <c r="B18" s="17" t="str">
        <f t="shared" si="1"/>
        <v>I</v>
      </c>
      <c r="C18" s="3">
        <f t="shared" si="2"/>
        <v>18284.810000000001</v>
      </c>
      <c r="D18" s="8" t="str">
        <f t="shared" si="3"/>
        <v>vis</v>
      </c>
      <c r="E18" s="18">
        <f>VLOOKUP(C18,'Active 1'!C$21:E$972,3,FALSE)</f>
        <v>-6388.7748233634366</v>
      </c>
      <c r="F18" s="17" t="s">
        <v>37</v>
      </c>
      <c r="G18" s="8" t="str">
        <f t="shared" si="4"/>
        <v>18284.810</v>
      </c>
      <c r="H18" s="3">
        <f t="shared" si="5"/>
        <v>-6389</v>
      </c>
      <c r="I18" s="19" t="s">
        <v>129</v>
      </c>
      <c r="J18" s="20" t="s">
        <v>130</v>
      </c>
      <c r="K18" s="19">
        <v>-6389</v>
      </c>
      <c r="L18" s="19" t="s">
        <v>131</v>
      </c>
      <c r="M18" s="20" t="s">
        <v>108</v>
      </c>
      <c r="N18" s="20"/>
      <c r="O18" s="21" t="s">
        <v>109</v>
      </c>
      <c r="P18" s="21" t="s">
        <v>110</v>
      </c>
    </row>
    <row r="19" spans="1:16" ht="12.75" customHeight="1" thickBot="1" x14ac:dyDescent="0.25">
      <c r="A19" s="3" t="str">
        <f t="shared" si="0"/>
        <v> VB 7.72 </v>
      </c>
      <c r="B19" s="17" t="str">
        <f t="shared" si="1"/>
        <v>I</v>
      </c>
      <c r="C19" s="3">
        <f t="shared" si="2"/>
        <v>18431.584999999999</v>
      </c>
      <c r="D19" s="8" t="str">
        <f t="shared" si="3"/>
        <v>vis</v>
      </c>
      <c r="E19" s="18">
        <f>VLOOKUP(C19,'Active 1'!C$21:E$972,3,FALSE)</f>
        <v>-6345.9953936077709</v>
      </c>
      <c r="F19" s="17" t="s">
        <v>37</v>
      </c>
      <c r="G19" s="8" t="str">
        <f t="shared" si="4"/>
        <v>18431.585</v>
      </c>
      <c r="H19" s="3">
        <f t="shared" si="5"/>
        <v>-6346</v>
      </c>
      <c r="I19" s="19" t="s">
        <v>132</v>
      </c>
      <c r="J19" s="20" t="s">
        <v>133</v>
      </c>
      <c r="K19" s="19">
        <v>-6346</v>
      </c>
      <c r="L19" s="19" t="s">
        <v>134</v>
      </c>
      <c r="M19" s="20" t="s">
        <v>108</v>
      </c>
      <c r="N19" s="20"/>
      <c r="O19" s="21" t="s">
        <v>109</v>
      </c>
      <c r="P19" s="21" t="s">
        <v>110</v>
      </c>
    </row>
    <row r="20" spans="1:16" ht="12.75" customHeight="1" thickBot="1" x14ac:dyDescent="0.25">
      <c r="A20" s="3" t="str">
        <f t="shared" si="0"/>
        <v> VB 7.72 </v>
      </c>
      <c r="B20" s="17" t="str">
        <f t="shared" si="1"/>
        <v>I</v>
      </c>
      <c r="C20" s="3">
        <f t="shared" si="2"/>
        <v>18592.837</v>
      </c>
      <c r="D20" s="8" t="str">
        <f t="shared" si="3"/>
        <v>vis</v>
      </c>
      <c r="E20" s="18">
        <f>VLOOKUP(C20,'Active 1'!C$21:E$972,3,FALSE)</f>
        <v>-6298.9964591369098</v>
      </c>
      <c r="F20" s="17" t="s">
        <v>37</v>
      </c>
      <c r="G20" s="8" t="str">
        <f t="shared" si="4"/>
        <v>18592.837</v>
      </c>
      <c r="H20" s="3">
        <f t="shared" si="5"/>
        <v>-6299</v>
      </c>
      <c r="I20" s="19" t="s">
        <v>135</v>
      </c>
      <c r="J20" s="20" t="s">
        <v>136</v>
      </c>
      <c r="K20" s="19">
        <v>-6299</v>
      </c>
      <c r="L20" s="19" t="s">
        <v>137</v>
      </c>
      <c r="M20" s="20" t="s">
        <v>108</v>
      </c>
      <c r="N20" s="20"/>
      <c r="O20" s="21" t="s">
        <v>109</v>
      </c>
      <c r="P20" s="21" t="s">
        <v>110</v>
      </c>
    </row>
    <row r="21" spans="1:16" ht="12.75" customHeight="1" thickBot="1" x14ac:dyDescent="0.25">
      <c r="A21" s="3" t="str">
        <f t="shared" si="0"/>
        <v> VB 7.72 </v>
      </c>
      <c r="B21" s="17" t="str">
        <f t="shared" si="1"/>
        <v>I</v>
      </c>
      <c r="C21" s="3">
        <f t="shared" si="2"/>
        <v>18750.563999999998</v>
      </c>
      <c r="D21" s="8" t="str">
        <f t="shared" si="3"/>
        <v>vis</v>
      </c>
      <c r="E21" s="18">
        <f>VLOOKUP(C21,'Active 1'!C$21:E$972,3,FALSE)</f>
        <v>-6253.0249304905328</v>
      </c>
      <c r="F21" s="17" t="s">
        <v>37</v>
      </c>
      <c r="G21" s="8" t="str">
        <f t="shared" si="4"/>
        <v>18750.564</v>
      </c>
      <c r="H21" s="3">
        <f t="shared" si="5"/>
        <v>-6253</v>
      </c>
      <c r="I21" s="19" t="s">
        <v>138</v>
      </c>
      <c r="J21" s="20" t="s">
        <v>139</v>
      </c>
      <c r="K21" s="19">
        <v>-6253</v>
      </c>
      <c r="L21" s="19" t="s">
        <v>140</v>
      </c>
      <c r="M21" s="20" t="s">
        <v>108</v>
      </c>
      <c r="N21" s="20"/>
      <c r="O21" s="21" t="s">
        <v>109</v>
      </c>
      <c r="P21" s="21" t="s">
        <v>110</v>
      </c>
    </row>
    <row r="22" spans="1:16" ht="12.75" customHeight="1" thickBot="1" x14ac:dyDescent="0.25">
      <c r="A22" s="3" t="str">
        <f t="shared" si="0"/>
        <v> VB 7.72 </v>
      </c>
      <c r="B22" s="17" t="str">
        <f t="shared" si="1"/>
        <v>I</v>
      </c>
      <c r="C22" s="3">
        <f t="shared" si="2"/>
        <v>20901.705999999998</v>
      </c>
      <c r="D22" s="8" t="str">
        <f t="shared" si="3"/>
        <v>vis</v>
      </c>
      <c r="E22" s="18">
        <f>VLOOKUP(C22,'Active 1'!C$21:E$972,3,FALSE)</f>
        <v>-5626.0473928753836</v>
      </c>
      <c r="F22" s="17" t="s">
        <v>37</v>
      </c>
      <c r="G22" s="8" t="str">
        <f t="shared" si="4"/>
        <v>20901.706</v>
      </c>
      <c r="H22" s="3">
        <f t="shared" si="5"/>
        <v>-5626</v>
      </c>
      <c r="I22" s="19" t="s">
        <v>141</v>
      </c>
      <c r="J22" s="20" t="s">
        <v>142</v>
      </c>
      <c r="K22" s="19">
        <v>-5626</v>
      </c>
      <c r="L22" s="19" t="s">
        <v>143</v>
      </c>
      <c r="M22" s="20" t="s">
        <v>108</v>
      </c>
      <c r="N22" s="20"/>
      <c r="O22" s="21" t="s">
        <v>109</v>
      </c>
      <c r="P22" s="21" t="s">
        <v>110</v>
      </c>
    </row>
    <row r="23" spans="1:16" ht="12.75" customHeight="1" thickBot="1" x14ac:dyDescent="0.25">
      <c r="A23" s="3" t="str">
        <f t="shared" si="0"/>
        <v> VB 7.72 </v>
      </c>
      <c r="B23" s="17" t="str">
        <f t="shared" si="1"/>
        <v>I</v>
      </c>
      <c r="C23" s="3">
        <f t="shared" si="2"/>
        <v>21577.776999999998</v>
      </c>
      <c r="D23" s="8" t="str">
        <f t="shared" si="3"/>
        <v>vis</v>
      </c>
      <c r="E23" s="18">
        <f>VLOOKUP(C23,'Active 1'!C$21:E$972,3,FALSE)</f>
        <v>-5428.9979508427277</v>
      </c>
      <c r="F23" s="17" t="s">
        <v>37</v>
      </c>
      <c r="G23" s="8" t="str">
        <f t="shared" si="4"/>
        <v>21577.777</v>
      </c>
      <c r="H23" s="3">
        <f t="shared" si="5"/>
        <v>-5429</v>
      </c>
      <c r="I23" s="19" t="s">
        <v>144</v>
      </c>
      <c r="J23" s="20" t="s">
        <v>145</v>
      </c>
      <c r="K23" s="19">
        <v>-5429</v>
      </c>
      <c r="L23" s="19" t="s">
        <v>146</v>
      </c>
      <c r="M23" s="20" t="s">
        <v>108</v>
      </c>
      <c r="N23" s="20"/>
      <c r="O23" s="21" t="s">
        <v>109</v>
      </c>
      <c r="P23" s="21" t="s">
        <v>110</v>
      </c>
    </row>
    <row r="24" spans="1:16" ht="12.75" customHeight="1" thickBot="1" x14ac:dyDescent="0.25">
      <c r="A24" s="3" t="str">
        <f t="shared" si="0"/>
        <v> VB 7.72 </v>
      </c>
      <c r="B24" s="17" t="str">
        <f t="shared" si="1"/>
        <v>I</v>
      </c>
      <c r="C24" s="3">
        <f t="shared" si="2"/>
        <v>22380.615000000002</v>
      </c>
      <c r="D24" s="8" t="str">
        <f t="shared" si="3"/>
        <v>vis</v>
      </c>
      <c r="E24" s="18">
        <f>VLOOKUP(C24,'Active 1'!C$21:E$972,3,FALSE)</f>
        <v>-5195.0006636604439</v>
      </c>
      <c r="F24" s="17" t="s">
        <v>37</v>
      </c>
      <c r="G24" s="8" t="str">
        <f t="shared" si="4"/>
        <v>22380.615</v>
      </c>
      <c r="H24" s="3">
        <f t="shared" si="5"/>
        <v>-5195</v>
      </c>
      <c r="I24" s="19" t="s">
        <v>147</v>
      </c>
      <c r="J24" s="20" t="s">
        <v>148</v>
      </c>
      <c r="K24" s="19">
        <v>-5195</v>
      </c>
      <c r="L24" s="19" t="s">
        <v>149</v>
      </c>
      <c r="M24" s="20" t="s">
        <v>108</v>
      </c>
      <c r="N24" s="20"/>
      <c r="O24" s="21" t="s">
        <v>109</v>
      </c>
      <c r="P24" s="21" t="s">
        <v>110</v>
      </c>
    </row>
    <row r="25" spans="1:16" ht="12.75" customHeight="1" thickBot="1" x14ac:dyDescent="0.25">
      <c r="A25" s="3" t="str">
        <f t="shared" si="0"/>
        <v> VB 7.72 </v>
      </c>
      <c r="B25" s="17" t="str">
        <f t="shared" si="1"/>
        <v>I</v>
      </c>
      <c r="C25" s="3">
        <f t="shared" si="2"/>
        <v>23042.745999999999</v>
      </c>
      <c r="D25" s="8" t="str">
        <f t="shared" si="3"/>
        <v>vis</v>
      </c>
      <c r="E25" s="18">
        <f>VLOOKUP(C25,'Active 1'!C$21:E$972,3,FALSE)</f>
        <v>-5002.0142109024882</v>
      </c>
      <c r="F25" s="17" t="s">
        <v>37</v>
      </c>
      <c r="G25" s="8" t="str">
        <f t="shared" si="4"/>
        <v>23042.746</v>
      </c>
      <c r="H25" s="3">
        <f t="shared" si="5"/>
        <v>-5002</v>
      </c>
      <c r="I25" s="19" t="s">
        <v>153</v>
      </c>
      <c r="J25" s="20" t="s">
        <v>154</v>
      </c>
      <c r="K25" s="19">
        <v>-5002</v>
      </c>
      <c r="L25" s="19" t="s">
        <v>155</v>
      </c>
      <c r="M25" s="20" t="s">
        <v>108</v>
      </c>
      <c r="N25" s="20"/>
      <c r="O25" s="21" t="s">
        <v>109</v>
      </c>
      <c r="P25" s="21" t="s">
        <v>110</v>
      </c>
    </row>
    <row r="26" spans="1:16" ht="12.75" customHeight="1" thickBot="1" x14ac:dyDescent="0.25">
      <c r="A26" s="3" t="str">
        <f t="shared" si="0"/>
        <v> VB 7.72 </v>
      </c>
      <c r="B26" s="17" t="str">
        <f t="shared" si="1"/>
        <v>I</v>
      </c>
      <c r="C26" s="3">
        <f t="shared" si="2"/>
        <v>24991.572</v>
      </c>
      <c r="D26" s="8" t="str">
        <f t="shared" si="3"/>
        <v>vis</v>
      </c>
      <c r="E26" s="18">
        <f>VLOOKUP(C26,'Active 1'!C$21:E$972,3,FALSE)</f>
        <v>-4434.0042298224944</v>
      </c>
      <c r="F26" s="17" t="s">
        <v>37</v>
      </c>
      <c r="G26" s="8" t="str">
        <f t="shared" si="4"/>
        <v>24991.572</v>
      </c>
      <c r="H26" s="3">
        <f t="shared" si="5"/>
        <v>-4434</v>
      </c>
      <c r="I26" s="19" t="s">
        <v>159</v>
      </c>
      <c r="J26" s="20" t="s">
        <v>160</v>
      </c>
      <c r="K26" s="19">
        <v>-4434</v>
      </c>
      <c r="L26" s="19" t="s">
        <v>161</v>
      </c>
      <c r="M26" s="20" t="s">
        <v>108</v>
      </c>
      <c r="N26" s="20"/>
      <c r="O26" s="21" t="s">
        <v>109</v>
      </c>
      <c r="P26" s="21" t="s">
        <v>110</v>
      </c>
    </row>
    <row r="27" spans="1:16" ht="12.75" customHeight="1" thickBot="1" x14ac:dyDescent="0.25">
      <c r="A27" s="3" t="str">
        <f t="shared" si="0"/>
        <v> VB 5.6 </v>
      </c>
      <c r="B27" s="17" t="str">
        <f t="shared" si="1"/>
        <v>I</v>
      </c>
      <c r="C27" s="3">
        <f t="shared" si="2"/>
        <v>26000.306</v>
      </c>
      <c r="D27" s="8" t="str">
        <f t="shared" si="3"/>
        <v>vis</v>
      </c>
      <c r="E27" s="18">
        <f>VLOOKUP(C27,'Active 1'!C$21:E$972,3,FALSE)</f>
        <v>-4139.9959498350827</v>
      </c>
      <c r="F27" s="17" t="s">
        <v>37</v>
      </c>
      <c r="G27" s="8" t="str">
        <f t="shared" si="4"/>
        <v>26000.306</v>
      </c>
      <c r="H27" s="3">
        <f t="shared" si="5"/>
        <v>-4140</v>
      </c>
      <c r="I27" s="19" t="s">
        <v>162</v>
      </c>
      <c r="J27" s="20" t="s">
        <v>163</v>
      </c>
      <c r="K27" s="19">
        <v>-4140</v>
      </c>
      <c r="L27" s="19" t="s">
        <v>164</v>
      </c>
      <c r="M27" s="20" t="s">
        <v>108</v>
      </c>
      <c r="N27" s="20"/>
      <c r="O27" s="21" t="s">
        <v>165</v>
      </c>
      <c r="P27" s="21" t="s">
        <v>166</v>
      </c>
    </row>
    <row r="28" spans="1:16" ht="12.75" customHeight="1" thickBot="1" x14ac:dyDescent="0.25">
      <c r="A28" s="3" t="str">
        <f t="shared" si="0"/>
        <v> OBS 89.143 </v>
      </c>
      <c r="B28" s="17" t="str">
        <f t="shared" si="1"/>
        <v>II</v>
      </c>
      <c r="C28" s="3">
        <f t="shared" si="2"/>
        <v>26238.45</v>
      </c>
      <c r="D28" s="8" t="str">
        <f t="shared" si="3"/>
        <v>vis</v>
      </c>
      <c r="E28" s="18">
        <f>VLOOKUP(C28,'Active 1'!C$21:E$972,3,FALSE)</f>
        <v>-4070.585869646131</v>
      </c>
      <c r="F28" s="17" t="s">
        <v>37</v>
      </c>
      <c r="G28" s="8" t="str">
        <f t="shared" si="4"/>
        <v>26238.450</v>
      </c>
      <c r="H28" s="3">
        <f t="shared" si="5"/>
        <v>-4070.5</v>
      </c>
      <c r="I28" s="19" t="s">
        <v>167</v>
      </c>
      <c r="J28" s="20" t="s">
        <v>168</v>
      </c>
      <c r="K28" s="19">
        <v>-4070.5</v>
      </c>
      <c r="L28" s="19" t="s">
        <v>119</v>
      </c>
      <c r="M28" s="20" t="s">
        <v>108</v>
      </c>
      <c r="N28" s="20"/>
      <c r="O28" s="21" t="s">
        <v>165</v>
      </c>
      <c r="P28" s="21" t="s">
        <v>169</v>
      </c>
    </row>
    <row r="29" spans="1:16" ht="12.75" customHeight="1" thickBot="1" x14ac:dyDescent="0.25">
      <c r="A29" s="3" t="str">
        <f t="shared" si="0"/>
        <v> VB 7.72 </v>
      </c>
      <c r="B29" s="17" t="str">
        <f t="shared" si="1"/>
        <v>II</v>
      </c>
      <c r="C29" s="3">
        <f t="shared" si="2"/>
        <v>26303.77</v>
      </c>
      <c r="D29" s="8" t="str">
        <f t="shared" si="3"/>
        <v>vis</v>
      </c>
      <c r="E29" s="18">
        <f>VLOOKUP(C29,'Active 1'!C$21:E$972,3,FALSE)</f>
        <v>-4051.5475296588024</v>
      </c>
      <c r="F29" s="17" t="s">
        <v>37</v>
      </c>
      <c r="G29" s="8" t="str">
        <f t="shared" si="4"/>
        <v>26303.770</v>
      </c>
      <c r="H29" s="3">
        <f t="shared" si="5"/>
        <v>-4051.5</v>
      </c>
      <c r="I29" s="19" t="s">
        <v>170</v>
      </c>
      <c r="J29" s="20" t="s">
        <v>171</v>
      </c>
      <c r="K29" s="19">
        <v>-4051.5</v>
      </c>
      <c r="L29" s="19" t="s">
        <v>172</v>
      </c>
      <c r="M29" s="20" t="s">
        <v>108</v>
      </c>
      <c r="N29" s="20"/>
      <c r="O29" s="21" t="s">
        <v>109</v>
      </c>
      <c r="P29" s="21" t="s">
        <v>110</v>
      </c>
    </row>
    <row r="30" spans="1:16" ht="12.75" customHeight="1" thickBot="1" x14ac:dyDescent="0.25">
      <c r="A30" s="3" t="str">
        <f t="shared" si="0"/>
        <v> VB 5.6 </v>
      </c>
      <c r="B30" s="17" t="str">
        <f t="shared" si="1"/>
        <v>I</v>
      </c>
      <c r="C30" s="3">
        <f t="shared" si="2"/>
        <v>26422.379000000001</v>
      </c>
      <c r="D30" s="8" t="str">
        <f t="shared" si="3"/>
        <v>vis</v>
      </c>
      <c r="E30" s="18">
        <f>VLOOKUP(C30,'Active 1'!C$21:E$972,3,FALSE)</f>
        <v>-4016.9774367690748</v>
      </c>
      <c r="F30" s="17" t="s">
        <v>37</v>
      </c>
      <c r="G30" s="8" t="str">
        <f t="shared" si="4"/>
        <v>26422.379</v>
      </c>
      <c r="H30" s="3">
        <f t="shared" si="5"/>
        <v>-4017</v>
      </c>
      <c r="I30" s="19" t="s">
        <v>173</v>
      </c>
      <c r="J30" s="20" t="s">
        <v>174</v>
      </c>
      <c r="K30" s="19">
        <v>-4017</v>
      </c>
      <c r="L30" s="19" t="s">
        <v>175</v>
      </c>
      <c r="M30" s="20" t="s">
        <v>108</v>
      </c>
      <c r="N30" s="20"/>
      <c r="O30" s="21" t="s">
        <v>165</v>
      </c>
      <c r="P30" s="21" t="s">
        <v>166</v>
      </c>
    </row>
    <row r="31" spans="1:16" ht="12.75" customHeight="1" thickBot="1" x14ac:dyDescent="0.25">
      <c r="A31" s="3" t="str">
        <f t="shared" si="0"/>
        <v> VB 7.72 </v>
      </c>
      <c r="B31" s="17" t="str">
        <f t="shared" si="1"/>
        <v>I</v>
      </c>
      <c r="C31" s="3">
        <f t="shared" si="2"/>
        <v>26751.616999999998</v>
      </c>
      <c r="D31" s="8" t="str">
        <f t="shared" si="3"/>
        <v>vis</v>
      </c>
      <c r="E31" s="18">
        <f>VLOOKUP(C31,'Active 1'!C$21:E$972,3,FALSE)</f>
        <v>-3921.0168583742802</v>
      </c>
      <c r="F31" s="17" t="s">
        <v>37</v>
      </c>
      <c r="G31" s="8" t="str">
        <f t="shared" si="4"/>
        <v>26751.617</v>
      </c>
      <c r="H31" s="3">
        <f t="shared" si="5"/>
        <v>-3921</v>
      </c>
      <c r="I31" s="19" t="s">
        <v>176</v>
      </c>
      <c r="J31" s="20" t="s">
        <v>177</v>
      </c>
      <c r="K31" s="19">
        <v>-3921</v>
      </c>
      <c r="L31" s="19" t="s">
        <v>178</v>
      </c>
      <c r="M31" s="20" t="s">
        <v>108</v>
      </c>
      <c r="N31" s="20"/>
      <c r="O31" s="21" t="s">
        <v>109</v>
      </c>
      <c r="P31" s="21" t="s">
        <v>110</v>
      </c>
    </row>
    <row r="32" spans="1:16" ht="12.75" customHeight="1" thickBot="1" x14ac:dyDescent="0.25">
      <c r="A32" s="3" t="str">
        <f t="shared" si="0"/>
        <v> VB 7.72 </v>
      </c>
      <c r="B32" s="17" t="str">
        <f t="shared" si="1"/>
        <v>II</v>
      </c>
      <c r="C32" s="3">
        <f t="shared" si="2"/>
        <v>26753.582999999999</v>
      </c>
      <c r="D32" s="8" t="str">
        <f t="shared" si="3"/>
        <v>vis</v>
      </c>
      <c r="E32" s="18">
        <f>VLOOKUP(C32,'Active 1'!C$21:E$972,3,FALSE)</f>
        <v>-3920.4438428137305</v>
      </c>
      <c r="F32" s="17" t="s">
        <v>37</v>
      </c>
      <c r="G32" s="8" t="str">
        <f t="shared" si="4"/>
        <v>26753.583</v>
      </c>
      <c r="H32" s="3">
        <f t="shared" si="5"/>
        <v>-3920.5</v>
      </c>
      <c r="I32" s="19" t="s">
        <v>179</v>
      </c>
      <c r="J32" s="20" t="s">
        <v>180</v>
      </c>
      <c r="K32" s="19">
        <v>-3920.5</v>
      </c>
      <c r="L32" s="19" t="s">
        <v>181</v>
      </c>
      <c r="M32" s="20" t="s">
        <v>108</v>
      </c>
      <c r="N32" s="20"/>
      <c r="O32" s="21" t="s">
        <v>109</v>
      </c>
      <c r="P32" s="21" t="s">
        <v>110</v>
      </c>
    </row>
    <row r="33" spans="1:16" ht="12.75" customHeight="1" thickBot="1" x14ac:dyDescent="0.25">
      <c r="A33" s="3" t="str">
        <f t="shared" si="0"/>
        <v> VB 7.72 </v>
      </c>
      <c r="B33" s="17" t="str">
        <f t="shared" si="1"/>
        <v>I</v>
      </c>
      <c r="C33" s="3">
        <f t="shared" si="2"/>
        <v>27187.554</v>
      </c>
      <c r="D33" s="8" t="str">
        <f t="shared" si="3"/>
        <v>vis</v>
      </c>
      <c r="E33" s="18">
        <f>VLOOKUP(C33,'Active 1'!C$21:E$972,3,FALSE)</f>
        <v>-3793.957507194611</v>
      </c>
      <c r="F33" s="17" t="s">
        <v>37</v>
      </c>
      <c r="G33" s="8" t="str">
        <f t="shared" si="4"/>
        <v>27187.554</v>
      </c>
      <c r="H33" s="3">
        <f t="shared" si="5"/>
        <v>-3794</v>
      </c>
      <c r="I33" s="19" t="s">
        <v>193</v>
      </c>
      <c r="J33" s="20" t="s">
        <v>194</v>
      </c>
      <c r="K33" s="19">
        <v>-3794</v>
      </c>
      <c r="L33" s="19" t="s">
        <v>195</v>
      </c>
      <c r="M33" s="20" t="s">
        <v>108</v>
      </c>
      <c r="N33" s="20"/>
      <c r="O33" s="21" t="s">
        <v>109</v>
      </c>
      <c r="P33" s="21" t="s">
        <v>110</v>
      </c>
    </row>
    <row r="34" spans="1:16" ht="12.75" customHeight="1" thickBot="1" x14ac:dyDescent="0.25">
      <c r="A34" s="3" t="str">
        <f t="shared" si="0"/>
        <v> VB 5.6 </v>
      </c>
      <c r="B34" s="17" t="str">
        <f t="shared" si="1"/>
        <v>I</v>
      </c>
      <c r="C34" s="3">
        <f t="shared" si="2"/>
        <v>29194.530999999999</v>
      </c>
      <c r="D34" s="8" t="str">
        <f t="shared" si="3"/>
        <v>vis</v>
      </c>
      <c r="E34" s="18">
        <f>VLOOKUP(C34,'Active 1'!C$21:E$972,3,FALSE)</f>
        <v>-3208.9986818310422</v>
      </c>
      <c r="F34" s="17" t="s">
        <v>37</v>
      </c>
      <c r="G34" s="8" t="str">
        <f t="shared" si="4"/>
        <v>29194.531</v>
      </c>
      <c r="H34" s="3">
        <f t="shared" si="5"/>
        <v>-3209</v>
      </c>
      <c r="I34" s="19" t="s">
        <v>205</v>
      </c>
      <c r="J34" s="20" t="s">
        <v>206</v>
      </c>
      <c r="K34" s="19">
        <v>-3209</v>
      </c>
      <c r="L34" s="19" t="s">
        <v>207</v>
      </c>
      <c r="M34" s="20" t="s">
        <v>108</v>
      </c>
      <c r="N34" s="20"/>
      <c r="O34" s="21" t="s">
        <v>165</v>
      </c>
      <c r="P34" s="21" t="s">
        <v>166</v>
      </c>
    </row>
    <row r="35" spans="1:16" ht="12.75" customHeight="1" thickBot="1" x14ac:dyDescent="0.25">
      <c r="A35" s="3" t="str">
        <f t="shared" si="0"/>
        <v> VB 7.72 </v>
      </c>
      <c r="B35" s="17" t="str">
        <f t="shared" si="1"/>
        <v>I</v>
      </c>
      <c r="C35" s="3">
        <f t="shared" si="2"/>
        <v>29204.819</v>
      </c>
      <c r="D35" s="8" t="str">
        <f t="shared" si="3"/>
        <v>vis</v>
      </c>
      <c r="E35" s="18">
        <f>VLOOKUP(C35,'Active 1'!C$21:E$972,3,FALSE)</f>
        <v>-3206.0001141367729</v>
      </c>
      <c r="F35" s="17" t="s">
        <v>37</v>
      </c>
      <c r="G35" s="8" t="str">
        <f t="shared" si="4"/>
        <v>29204.819</v>
      </c>
      <c r="H35" s="3">
        <f t="shared" si="5"/>
        <v>-3206</v>
      </c>
      <c r="I35" s="19" t="s">
        <v>208</v>
      </c>
      <c r="J35" s="20" t="s">
        <v>209</v>
      </c>
      <c r="K35" s="19">
        <v>-3206</v>
      </c>
      <c r="L35" s="19" t="s">
        <v>210</v>
      </c>
      <c r="M35" s="20" t="s">
        <v>108</v>
      </c>
      <c r="N35" s="20"/>
      <c r="O35" s="21" t="s">
        <v>109</v>
      </c>
      <c r="P35" s="21" t="s">
        <v>110</v>
      </c>
    </row>
    <row r="36" spans="1:16" ht="12.75" customHeight="1" thickBot="1" x14ac:dyDescent="0.25">
      <c r="A36" s="3" t="str">
        <f t="shared" si="0"/>
        <v> VB 7.72 </v>
      </c>
      <c r="B36" s="17" t="str">
        <f t="shared" si="1"/>
        <v>I</v>
      </c>
      <c r="C36" s="3">
        <f t="shared" si="2"/>
        <v>30381.87</v>
      </c>
      <c r="D36" s="8" t="str">
        <f t="shared" si="3"/>
        <v>vis</v>
      </c>
      <c r="E36" s="18">
        <f>VLOOKUP(C36,'Active 1'!C$21:E$972,3,FALSE)</f>
        <v>-2862.9337160898526</v>
      </c>
      <c r="F36" s="17" t="s">
        <v>37</v>
      </c>
      <c r="G36" s="8" t="str">
        <f t="shared" si="4"/>
        <v>30381.870</v>
      </c>
      <c r="H36" s="3">
        <f t="shared" si="5"/>
        <v>-2863</v>
      </c>
      <c r="I36" s="19" t="s">
        <v>211</v>
      </c>
      <c r="J36" s="20" t="s">
        <v>212</v>
      </c>
      <c r="K36" s="19">
        <v>-2863</v>
      </c>
      <c r="L36" s="19" t="s">
        <v>213</v>
      </c>
      <c r="M36" s="20" t="s">
        <v>108</v>
      </c>
      <c r="N36" s="20"/>
      <c r="O36" s="21" t="s">
        <v>109</v>
      </c>
      <c r="P36" s="21" t="s">
        <v>110</v>
      </c>
    </row>
    <row r="37" spans="1:16" ht="12.75" customHeight="1" thickBot="1" x14ac:dyDescent="0.25">
      <c r="A37" s="3" t="str">
        <f t="shared" si="0"/>
        <v> VB 7.72 </v>
      </c>
      <c r="B37" s="17" t="str">
        <f t="shared" si="1"/>
        <v>I</v>
      </c>
      <c r="C37" s="3">
        <f t="shared" si="2"/>
        <v>32275.545999999998</v>
      </c>
      <c r="D37" s="8" t="str">
        <f t="shared" si="3"/>
        <v>vis</v>
      </c>
      <c r="E37" s="18">
        <f>VLOOKUP(C37,'Active 1'!C$21:E$972,3,FALSE)</f>
        <v>-2310.9978998950573</v>
      </c>
      <c r="F37" s="17" t="s">
        <v>37</v>
      </c>
      <c r="G37" s="8" t="str">
        <f t="shared" si="4"/>
        <v>32275.546</v>
      </c>
      <c r="H37" s="3">
        <f t="shared" si="5"/>
        <v>-2311</v>
      </c>
      <c r="I37" s="19" t="s">
        <v>214</v>
      </c>
      <c r="J37" s="20" t="s">
        <v>215</v>
      </c>
      <c r="K37" s="19">
        <v>-2311</v>
      </c>
      <c r="L37" s="19" t="s">
        <v>216</v>
      </c>
      <c r="M37" s="20" t="s">
        <v>108</v>
      </c>
      <c r="N37" s="20"/>
      <c r="O37" s="21" t="s">
        <v>109</v>
      </c>
      <c r="P37" s="21" t="s">
        <v>110</v>
      </c>
    </row>
    <row r="38" spans="1:16" ht="12.75" customHeight="1" thickBot="1" x14ac:dyDescent="0.25">
      <c r="A38" s="3" t="str">
        <f t="shared" si="0"/>
        <v> VB 7.72 </v>
      </c>
      <c r="B38" s="17" t="str">
        <f t="shared" si="1"/>
        <v>I</v>
      </c>
      <c r="C38" s="3">
        <f t="shared" si="2"/>
        <v>32937.701999999997</v>
      </c>
      <c r="D38" s="8" t="str">
        <f t="shared" si="3"/>
        <v>vis</v>
      </c>
      <c r="E38" s="18">
        <f>VLOOKUP(C38,'Active 1'!C$21:E$972,3,FALSE)</f>
        <v>-2118.0041605709703</v>
      </c>
      <c r="F38" s="17" t="s">
        <v>37</v>
      </c>
      <c r="G38" s="8" t="str">
        <f t="shared" si="4"/>
        <v>32937.702</v>
      </c>
      <c r="H38" s="3">
        <f t="shared" si="5"/>
        <v>-2118</v>
      </c>
      <c r="I38" s="19" t="s">
        <v>217</v>
      </c>
      <c r="J38" s="20" t="s">
        <v>218</v>
      </c>
      <c r="K38" s="19">
        <v>-2118</v>
      </c>
      <c r="L38" s="19" t="s">
        <v>219</v>
      </c>
      <c r="M38" s="20" t="s">
        <v>108</v>
      </c>
      <c r="N38" s="20"/>
      <c r="O38" s="21" t="s">
        <v>109</v>
      </c>
      <c r="P38" s="21" t="s">
        <v>110</v>
      </c>
    </row>
    <row r="39" spans="1:16" ht="12.75" customHeight="1" thickBot="1" x14ac:dyDescent="0.25">
      <c r="A39" s="3" t="str">
        <f t="shared" si="0"/>
        <v> VB 5.6 </v>
      </c>
      <c r="B39" s="17" t="str">
        <f t="shared" si="1"/>
        <v>I</v>
      </c>
      <c r="C39" s="3">
        <f t="shared" si="2"/>
        <v>36612.31</v>
      </c>
      <c r="D39" s="8" t="str">
        <f t="shared" si="3"/>
        <v>vis</v>
      </c>
      <c r="E39" s="18">
        <f>VLOOKUP(C39,'Active 1'!C$21:E$972,3,FALSE)</f>
        <v>-1046.9931926567519</v>
      </c>
      <c r="F39" s="17" t="s">
        <v>37</v>
      </c>
      <c r="G39" s="8" t="str">
        <f t="shared" si="4"/>
        <v>36612.310</v>
      </c>
      <c r="H39" s="3">
        <f t="shared" si="5"/>
        <v>-1047</v>
      </c>
      <c r="I39" s="19" t="s">
        <v>220</v>
      </c>
      <c r="J39" s="20" t="s">
        <v>221</v>
      </c>
      <c r="K39" s="19">
        <v>-1047</v>
      </c>
      <c r="L39" s="19" t="s">
        <v>222</v>
      </c>
      <c r="M39" s="20" t="s">
        <v>108</v>
      </c>
      <c r="N39" s="20"/>
      <c r="O39" s="21" t="s">
        <v>165</v>
      </c>
      <c r="P39" s="21" t="s">
        <v>166</v>
      </c>
    </row>
    <row r="40" spans="1:16" ht="12.75" customHeight="1" thickBot="1" x14ac:dyDescent="0.25">
      <c r="A40" s="3" t="str">
        <f t="shared" si="0"/>
        <v> OBS 89.145 </v>
      </c>
      <c r="B40" s="17" t="str">
        <f t="shared" si="1"/>
        <v>II</v>
      </c>
      <c r="C40" s="3">
        <f t="shared" si="2"/>
        <v>39859.4902</v>
      </c>
      <c r="D40" s="8" t="str">
        <f t="shared" si="3"/>
        <v>vis</v>
      </c>
      <c r="E40" s="18">
        <f>VLOOKUP(C40,'Active 1'!C$21:E$972,3,FALSE)</f>
        <v>-100.56146198129282</v>
      </c>
      <c r="F40" s="17" t="s">
        <v>37</v>
      </c>
      <c r="G40" s="8" t="str">
        <f t="shared" si="4"/>
        <v>39859.4902</v>
      </c>
      <c r="H40" s="3">
        <f t="shared" si="5"/>
        <v>-100.5</v>
      </c>
      <c r="I40" s="19" t="s">
        <v>223</v>
      </c>
      <c r="J40" s="20" t="s">
        <v>224</v>
      </c>
      <c r="K40" s="19">
        <v>-100.5</v>
      </c>
      <c r="L40" s="19" t="s">
        <v>225</v>
      </c>
      <c r="M40" s="20" t="s">
        <v>226</v>
      </c>
      <c r="N40" s="20" t="s">
        <v>227</v>
      </c>
      <c r="O40" s="21" t="s">
        <v>228</v>
      </c>
      <c r="P40" s="21" t="s">
        <v>229</v>
      </c>
    </row>
    <row r="41" spans="1:16" ht="12.75" customHeight="1" thickBot="1" x14ac:dyDescent="0.25">
      <c r="A41" s="3" t="str">
        <f t="shared" si="0"/>
        <v> OBS 89.145 </v>
      </c>
      <c r="B41" s="17" t="str">
        <f t="shared" si="1"/>
        <v>II</v>
      </c>
      <c r="C41" s="3">
        <f t="shared" si="2"/>
        <v>39890.369200000001</v>
      </c>
      <c r="D41" s="8" t="str">
        <f t="shared" si="3"/>
        <v>vis</v>
      </c>
      <c r="E41" s="18">
        <f>VLOOKUP(C41,'Active 1'!C$21:E$972,3,FALSE)</f>
        <v>-91.561386958807688</v>
      </c>
      <c r="F41" s="17" t="s">
        <v>37</v>
      </c>
      <c r="G41" s="8" t="str">
        <f t="shared" si="4"/>
        <v>39890.3692</v>
      </c>
      <c r="H41" s="3">
        <f t="shared" si="5"/>
        <v>-91.5</v>
      </c>
      <c r="I41" s="19" t="s">
        <v>230</v>
      </c>
      <c r="J41" s="20" t="s">
        <v>231</v>
      </c>
      <c r="K41" s="19">
        <v>-91.5</v>
      </c>
      <c r="L41" s="19" t="s">
        <v>232</v>
      </c>
      <c r="M41" s="20" t="s">
        <v>226</v>
      </c>
      <c r="N41" s="20" t="s">
        <v>227</v>
      </c>
      <c r="O41" s="21" t="s">
        <v>228</v>
      </c>
      <c r="P41" s="21" t="s">
        <v>229</v>
      </c>
    </row>
    <row r="42" spans="1:16" ht="12.75" customHeight="1" thickBot="1" x14ac:dyDescent="0.25">
      <c r="A42" s="3" t="str">
        <f t="shared" si="0"/>
        <v> OBS 89.145 </v>
      </c>
      <c r="B42" s="17" t="str">
        <f t="shared" si="1"/>
        <v>II</v>
      </c>
      <c r="C42" s="3">
        <f t="shared" si="2"/>
        <v>39924.681400000001</v>
      </c>
      <c r="D42" s="8" t="str">
        <f t="shared" si="3"/>
        <v>vis</v>
      </c>
      <c r="E42" s="18">
        <f>VLOOKUP(C42,'Active 1'!C$21:E$972,3,FALSE)</f>
        <v>-81.560662382671524</v>
      </c>
      <c r="F42" s="17" t="s">
        <v>37</v>
      </c>
      <c r="G42" s="8" t="str">
        <f t="shared" si="4"/>
        <v>39924.6814</v>
      </c>
      <c r="H42" s="3">
        <f t="shared" si="5"/>
        <v>-81.5</v>
      </c>
      <c r="I42" s="19" t="s">
        <v>233</v>
      </c>
      <c r="J42" s="20" t="s">
        <v>234</v>
      </c>
      <c r="K42" s="19">
        <v>-81.5</v>
      </c>
      <c r="L42" s="19" t="s">
        <v>235</v>
      </c>
      <c r="M42" s="20" t="s">
        <v>226</v>
      </c>
      <c r="N42" s="20" t="s">
        <v>227</v>
      </c>
      <c r="O42" s="21" t="s">
        <v>228</v>
      </c>
      <c r="P42" s="21" t="s">
        <v>229</v>
      </c>
    </row>
    <row r="43" spans="1:16" ht="12.75" customHeight="1" thickBot="1" x14ac:dyDescent="0.25">
      <c r="A43" s="3" t="str">
        <f t="shared" ref="A43:A74" si="6">P43</f>
        <v> OBS 89.145 </v>
      </c>
      <c r="B43" s="17" t="str">
        <f t="shared" ref="B43:B74" si="7">IF(H43=INT(H43),"I","II")</f>
        <v>I</v>
      </c>
      <c r="C43" s="3">
        <f t="shared" ref="C43:C74" si="8">1*G43</f>
        <v>40132.460400000004</v>
      </c>
      <c r="D43" s="8" t="str">
        <f t="shared" ref="D43:D74" si="9">VLOOKUP(F43,I$1:J$5,2,FALSE)</f>
        <v>vis</v>
      </c>
      <c r="E43" s="18">
        <f>VLOOKUP(C43,'Active 1'!C$21:E$972,3,FALSE)</f>
        <v>-21.000845416548675</v>
      </c>
      <c r="F43" s="17" t="s">
        <v>37</v>
      </c>
      <c r="G43" s="8" t="str">
        <f t="shared" ref="G43:G74" si="10">MID(I43,3,LEN(I43)-3)</f>
        <v>40132.4604</v>
      </c>
      <c r="H43" s="3">
        <f t="shared" ref="H43:H74" si="11">1*K43</f>
        <v>-21</v>
      </c>
      <c r="I43" s="19" t="s">
        <v>236</v>
      </c>
      <c r="J43" s="20" t="s">
        <v>237</v>
      </c>
      <c r="K43" s="19">
        <v>-21</v>
      </c>
      <c r="L43" s="19" t="s">
        <v>238</v>
      </c>
      <c r="M43" s="20" t="s">
        <v>226</v>
      </c>
      <c r="N43" s="20" t="s">
        <v>227</v>
      </c>
      <c r="O43" s="21" t="s">
        <v>228</v>
      </c>
      <c r="P43" s="21" t="s">
        <v>229</v>
      </c>
    </row>
    <row r="44" spans="1:16" ht="12.75" customHeight="1" thickBot="1" x14ac:dyDescent="0.25">
      <c r="A44" s="3" t="str">
        <f t="shared" si="6"/>
        <v> OBS 89.145 </v>
      </c>
      <c r="B44" s="17" t="str">
        <f t="shared" si="7"/>
        <v>I</v>
      </c>
      <c r="C44" s="3">
        <f t="shared" si="8"/>
        <v>40204.513700000003</v>
      </c>
      <c r="D44" s="8" t="str">
        <f t="shared" si="9"/>
        <v>vis</v>
      </c>
      <c r="E44" s="18">
        <f>VLOOKUP(C44,'Active 1'!C$21:E$972,3,FALSE)</f>
        <v>0</v>
      </c>
      <c r="F44" s="17" t="s">
        <v>37</v>
      </c>
      <c r="G44" s="8" t="str">
        <f t="shared" si="10"/>
        <v>40204.5137</v>
      </c>
      <c r="H44" s="3">
        <f t="shared" si="11"/>
        <v>0</v>
      </c>
      <c r="I44" s="19" t="s">
        <v>239</v>
      </c>
      <c r="J44" s="20" t="s">
        <v>240</v>
      </c>
      <c r="K44" s="19">
        <v>0</v>
      </c>
      <c r="L44" s="19" t="s">
        <v>241</v>
      </c>
      <c r="M44" s="20" t="s">
        <v>226</v>
      </c>
      <c r="N44" s="20" t="s">
        <v>227</v>
      </c>
      <c r="O44" s="21" t="s">
        <v>228</v>
      </c>
      <c r="P44" s="21" t="s">
        <v>229</v>
      </c>
    </row>
    <row r="45" spans="1:16" ht="12.75" customHeight="1" thickBot="1" x14ac:dyDescent="0.25">
      <c r="A45" s="3" t="str">
        <f t="shared" si="6"/>
        <v> OBS 89.145 </v>
      </c>
      <c r="B45" s="17" t="str">
        <f t="shared" si="7"/>
        <v>I</v>
      </c>
      <c r="C45" s="3">
        <f t="shared" si="8"/>
        <v>40269.6996</v>
      </c>
      <c r="D45" s="8" t="str">
        <f t="shared" si="9"/>
        <v>vis</v>
      </c>
      <c r="E45" s="18">
        <f>VLOOKUP(C45,'Active 1'!C$21:E$972,3,FALSE)</f>
        <v>18.999254846600227</v>
      </c>
      <c r="F45" s="17" t="s">
        <v>37</v>
      </c>
      <c r="G45" s="8" t="str">
        <f t="shared" si="10"/>
        <v>40269.6996</v>
      </c>
      <c r="H45" s="3">
        <f t="shared" si="11"/>
        <v>19</v>
      </c>
      <c r="I45" s="19" t="s">
        <v>242</v>
      </c>
      <c r="J45" s="20" t="s">
        <v>243</v>
      </c>
      <c r="K45" s="19">
        <v>19</v>
      </c>
      <c r="L45" s="19" t="s">
        <v>244</v>
      </c>
      <c r="M45" s="20" t="s">
        <v>226</v>
      </c>
      <c r="N45" s="20" t="s">
        <v>227</v>
      </c>
      <c r="O45" s="21" t="s">
        <v>228</v>
      </c>
      <c r="P45" s="21" t="s">
        <v>229</v>
      </c>
    </row>
    <row r="46" spans="1:16" ht="12.75" customHeight="1" thickBot="1" x14ac:dyDescent="0.25">
      <c r="A46" s="3" t="str">
        <f t="shared" si="6"/>
        <v>IBVS 951 </v>
      </c>
      <c r="B46" s="17" t="str">
        <f t="shared" si="7"/>
        <v>I</v>
      </c>
      <c r="C46" s="3">
        <f t="shared" si="8"/>
        <v>40626.521500000003</v>
      </c>
      <c r="D46" s="8" t="str">
        <f t="shared" si="9"/>
        <v>vis</v>
      </c>
      <c r="E46" s="18">
        <f>VLOOKUP(C46,'Active 1'!C$21:E$972,3,FALSE)</f>
        <v>122.999509701538</v>
      </c>
      <c r="F46" s="17" t="s">
        <v>37</v>
      </c>
      <c r="G46" s="8" t="str">
        <f t="shared" si="10"/>
        <v>40626.5215</v>
      </c>
      <c r="H46" s="3">
        <f t="shared" si="11"/>
        <v>123</v>
      </c>
      <c r="I46" s="19" t="s">
        <v>245</v>
      </c>
      <c r="J46" s="20" t="s">
        <v>246</v>
      </c>
      <c r="K46" s="19">
        <v>123</v>
      </c>
      <c r="L46" s="19" t="s">
        <v>247</v>
      </c>
      <c r="M46" s="20" t="s">
        <v>226</v>
      </c>
      <c r="N46" s="20" t="s">
        <v>227</v>
      </c>
      <c r="O46" s="21" t="s">
        <v>248</v>
      </c>
      <c r="P46" s="22" t="s">
        <v>249</v>
      </c>
    </row>
    <row r="47" spans="1:16" ht="12.75" customHeight="1" thickBot="1" x14ac:dyDescent="0.25">
      <c r="A47" s="3" t="str">
        <f t="shared" si="6"/>
        <v> ASS 38.88 </v>
      </c>
      <c r="B47" s="17" t="str">
        <f t="shared" si="7"/>
        <v>I</v>
      </c>
      <c r="C47" s="3">
        <f t="shared" si="8"/>
        <v>40911.296999999999</v>
      </c>
      <c r="D47" s="8" t="str">
        <f t="shared" si="9"/>
        <v>vis</v>
      </c>
      <c r="E47" s="18">
        <f>VLOOKUP(C47,'Active 1'!C$21:E$972,3,FALSE)</f>
        <v>206.00093023217727</v>
      </c>
      <c r="F47" s="17" t="s">
        <v>37</v>
      </c>
      <c r="G47" s="8" t="str">
        <f t="shared" si="10"/>
        <v>40911.297</v>
      </c>
      <c r="H47" s="3">
        <f t="shared" si="11"/>
        <v>206</v>
      </c>
      <c r="I47" s="19" t="s">
        <v>250</v>
      </c>
      <c r="J47" s="20" t="s">
        <v>251</v>
      </c>
      <c r="K47" s="19">
        <v>206</v>
      </c>
      <c r="L47" s="19" t="s">
        <v>252</v>
      </c>
      <c r="M47" s="20" t="s">
        <v>226</v>
      </c>
      <c r="N47" s="20" t="s">
        <v>227</v>
      </c>
      <c r="O47" s="21" t="s">
        <v>253</v>
      </c>
      <c r="P47" s="21" t="s">
        <v>254</v>
      </c>
    </row>
    <row r="48" spans="1:16" ht="12.75" customHeight="1" thickBot="1" x14ac:dyDescent="0.25">
      <c r="A48" s="3" t="str">
        <f t="shared" si="6"/>
        <v> ASS 38.88 </v>
      </c>
      <c r="B48" s="17" t="str">
        <f t="shared" si="7"/>
        <v>II</v>
      </c>
      <c r="C48" s="3">
        <f t="shared" si="8"/>
        <v>40957.392999999996</v>
      </c>
      <c r="D48" s="8" t="str">
        <f t="shared" si="9"/>
        <v>vis</v>
      </c>
      <c r="E48" s="18">
        <f>VLOOKUP(C48,'Active 1'!C$21:E$972,3,FALSE)</f>
        <v>219.43619232733718</v>
      </c>
      <c r="F48" s="17" t="s">
        <v>37</v>
      </c>
      <c r="G48" s="8" t="str">
        <f t="shared" si="10"/>
        <v>40957.393</v>
      </c>
      <c r="H48" s="3">
        <f t="shared" si="11"/>
        <v>219.5</v>
      </c>
      <c r="I48" s="19" t="s">
        <v>255</v>
      </c>
      <c r="J48" s="20" t="s">
        <v>256</v>
      </c>
      <c r="K48" s="19">
        <v>219.5</v>
      </c>
      <c r="L48" s="19" t="s">
        <v>257</v>
      </c>
      <c r="M48" s="20" t="s">
        <v>226</v>
      </c>
      <c r="N48" s="20" t="s">
        <v>227</v>
      </c>
      <c r="O48" s="21" t="s">
        <v>253</v>
      </c>
      <c r="P48" s="21" t="s">
        <v>254</v>
      </c>
    </row>
    <row r="49" spans="1:16" ht="12.75" customHeight="1" thickBot="1" x14ac:dyDescent="0.25">
      <c r="A49" s="3" t="str">
        <f t="shared" si="6"/>
        <v> ASS 38.88 </v>
      </c>
      <c r="B49" s="17" t="str">
        <f t="shared" si="7"/>
        <v>I</v>
      </c>
      <c r="C49" s="3">
        <f t="shared" si="8"/>
        <v>40959.326999999997</v>
      </c>
      <c r="D49" s="8" t="str">
        <f t="shared" si="9"/>
        <v>vis</v>
      </c>
      <c r="E49" s="18">
        <f>VLOOKUP(C49,'Active 1'!C$21:E$972,3,FALSE)</f>
        <v>219.9998810832391</v>
      </c>
      <c r="F49" s="17" t="s">
        <v>37</v>
      </c>
      <c r="G49" s="8" t="str">
        <f t="shared" si="10"/>
        <v>40959.327</v>
      </c>
      <c r="H49" s="3">
        <f t="shared" si="11"/>
        <v>220</v>
      </c>
      <c r="I49" s="19" t="s">
        <v>258</v>
      </c>
      <c r="J49" s="20" t="s">
        <v>259</v>
      </c>
      <c r="K49" s="19">
        <v>220</v>
      </c>
      <c r="L49" s="19" t="s">
        <v>260</v>
      </c>
      <c r="M49" s="20" t="s">
        <v>226</v>
      </c>
      <c r="N49" s="20" t="s">
        <v>227</v>
      </c>
      <c r="O49" s="21" t="s">
        <v>253</v>
      </c>
      <c r="P49" s="21" t="s">
        <v>254</v>
      </c>
    </row>
    <row r="50" spans="1:16" ht="12.75" customHeight="1" thickBot="1" x14ac:dyDescent="0.25">
      <c r="A50" s="3" t="str">
        <f t="shared" si="6"/>
        <v> ASS 38.88 </v>
      </c>
      <c r="B50" s="17" t="str">
        <f t="shared" si="7"/>
        <v>II</v>
      </c>
      <c r="C50" s="3">
        <f t="shared" si="8"/>
        <v>40988.275999999998</v>
      </c>
      <c r="D50" s="8" t="str">
        <f t="shared" si="9"/>
        <v>vis</v>
      </c>
      <c r="E50" s="18">
        <f>VLOOKUP(C50,'Active 1'!C$21:E$972,3,FALSE)</f>
        <v>228.43743320040352</v>
      </c>
      <c r="F50" s="17" t="s">
        <v>37</v>
      </c>
      <c r="G50" s="8" t="str">
        <f t="shared" si="10"/>
        <v>40988.276</v>
      </c>
      <c r="H50" s="3">
        <f t="shared" si="11"/>
        <v>228.5</v>
      </c>
      <c r="I50" s="19" t="s">
        <v>261</v>
      </c>
      <c r="J50" s="20" t="s">
        <v>262</v>
      </c>
      <c r="K50" s="19">
        <v>228.5</v>
      </c>
      <c r="L50" s="19" t="s">
        <v>210</v>
      </c>
      <c r="M50" s="20" t="s">
        <v>226</v>
      </c>
      <c r="N50" s="20" t="s">
        <v>227</v>
      </c>
      <c r="O50" s="21" t="s">
        <v>253</v>
      </c>
      <c r="P50" s="21" t="s">
        <v>254</v>
      </c>
    </row>
    <row r="51" spans="1:16" ht="12.75" customHeight="1" thickBot="1" x14ac:dyDescent="0.25">
      <c r="A51" s="3" t="str">
        <f t="shared" si="6"/>
        <v> ASS 38.88 </v>
      </c>
      <c r="B51" s="17" t="str">
        <f t="shared" si="7"/>
        <v>I</v>
      </c>
      <c r="C51" s="3">
        <f t="shared" si="8"/>
        <v>40990.201999999997</v>
      </c>
      <c r="D51" s="8" t="str">
        <f t="shared" si="9"/>
        <v>vis</v>
      </c>
      <c r="E51" s="18">
        <f>VLOOKUP(C51,'Active 1'!C$21:E$972,3,FALSE)</f>
        <v>228.99879025514301</v>
      </c>
      <c r="F51" s="17" t="s">
        <v>37</v>
      </c>
      <c r="G51" s="8" t="str">
        <f t="shared" si="10"/>
        <v>40990.202</v>
      </c>
      <c r="H51" s="3">
        <f t="shared" si="11"/>
        <v>229</v>
      </c>
      <c r="I51" s="19" t="s">
        <v>263</v>
      </c>
      <c r="J51" s="20" t="s">
        <v>264</v>
      </c>
      <c r="K51" s="19">
        <v>229</v>
      </c>
      <c r="L51" s="19" t="s">
        <v>265</v>
      </c>
      <c r="M51" s="20" t="s">
        <v>226</v>
      </c>
      <c r="N51" s="20" t="s">
        <v>227</v>
      </c>
      <c r="O51" s="21" t="s">
        <v>253</v>
      </c>
      <c r="P51" s="21" t="s">
        <v>254</v>
      </c>
    </row>
    <row r="52" spans="1:16" ht="12.75" customHeight="1" thickBot="1" x14ac:dyDescent="0.25">
      <c r="A52" s="3" t="str">
        <f t="shared" si="6"/>
        <v> ASS 38.88 </v>
      </c>
      <c r="B52" s="17" t="str">
        <f t="shared" si="7"/>
        <v>II</v>
      </c>
      <c r="C52" s="3">
        <f t="shared" si="8"/>
        <v>40995.137999999999</v>
      </c>
      <c r="D52" s="8" t="str">
        <f t="shared" si="9"/>
        <v>vis</v>
      </c>
      <c r="E52" s="18">
        <f>VLOOKUP(C52,'Active 1'!C$21:E$972,3,FALSE)</f>
        <v>230.43744987206711</v>
      </c>
      <c r="F52" s="17" t="s">
        <v>37</v>
      </c>
      <c r="G52" s="8" t="str">
        <f t="shared" si="10"/>
        <v>40995.138</v>
      </c>
      <c r="H52" s="3">
        <f t="shared" si="11"/>
        <v>230.5</v>
      </c>
      <c r="I52" s="19" t="s">
        <v>266</v>
      </c>
      <c r="J52" s="20" t="s">
        <v>267</v>
      </c>
      <c r="K52" s="19">
        <v>230.5</v>
      </c>
      <c r="L52" s="19" t="s">
        <v>210</v>
      </c>
      <c r="M52" s="20" t="s">
        <v>226</v>
      </c>
      <c r="N52" s="20" t="s">
        <v>227</v>
      </c>
      <c r="O52" s="21" t="s">
        <v>253</v>
      </c>
      <c r="P52" s="21" t="s">
        <v>254</v>
      </c>
    </row>
    <row r="53" spans="1:16" ht="12.75" customHeight="1" thickBot="1" x14ac:dyDescent="0.25">
      <c r="A53" s="3" t="str">
        <f t="shared" si="6"/>
        <v>IBVS 951 </v>
      </c>
      <c r="B53" s="17" t="str">
        <f t="shared" si="7"/>
        <v>I</v>
      </c>
      <c r="C53" s="3">
        <f t="shared" si="8"/>
        <v>41007.359400000001</v>
      </c>
      <c r="D53" s="8" t="str">
        <f t="shared" si="9"/>
        <v>vis</v>
      </c>
      <c r="E53" s="18">
        <f>VLOOKUP(C53,'Active 1'!C$21:E$972,3,FALSE)</f>
        <v>233.99953144465096</v>
      </c>
      <c r="F53" s="17" t="s">
        <v>37</v>
      </c>
      <c r="G53" s="8" t="str">
        <f t="shared" si="10"/>
        <v>41007.3594</v>
      </c>
      <c r="H53" s="3">
        <f t="shared" si="11"/>
        <v>234</v>
      </c>
      <c r="I53" s="19" t="s">
        <v>268</v>
      </c>
      <c r="J53" s="20" t="s">
        <v>269</v>
      </c>
      <c r="K53" s="19">
        <v>234</v>
      </c>
      <c r="L53" s="19" t="s">
        <v>270</v>
      </c>
      <c r="M53" s="20" t="s">
        <v>226</v>
      </c>
      <c r="N53" s="20" t="s">
        <v>227</v>
      </c>
      <c r="O53" s="21" t="s">
        <v>248</v>
      </c>
      <c r="P53" s="22" t="s">
        <v>249</v>
      </c>
    </row>
    <row r="54" spans="1:16" ht="12.75" customHeight="1" thickBot="1" x14ac:dyDescent="0.25">
      <c r="A54" s="3" t="str">
        <f t="shared" si="6"/>
        <v> ASS 38.88 </v>
      </c>
      <c r="B54" s="17" t="str">
        <f t="shared" si="7"/>
        <v>II</v>
      </c>
      <c r="C54" s="3">
        <f t="shared" si="8"/>
        <v>41547.528200000001</v>
      </c>
      <c r="D54" s="8" t="str">
        <f t="shared" si="9"/>
        <v>vis</v>
      </c>
      <c r="E54" s="18">
        <f>VLOOKUP(C54,'Active 1'!C$21:E$972,3,FALSE)</f>
        <v>391.43855877084769</v>
      </c>
      <c r="F54" s="17" t="s">
        <v>37</v>
      </c>
      <c r="G54" s="8" t="str">
        <f t="shared" si="10"/>
        <v>41547.5282</v>
      </c>
      <c r="H54" s="3">
        <f t="shared" si="11"/>
        <v>391.5</v>
      </c>
      <c r="I54" s="19" t="s">
        <v>271</v>
      </c>
      <c r="J54" s="20" t="s">
        <v>272</v>
      </c>
      <c r="K54" s="19">
        <v>391.5</v>
      </c>
      <c r="L54" s="19" t="s">
        <v>273</v>
      </c>
      <c r="M54" s="20" t="s">
        <v>226</v>
      </c>
      <c r="N54" s="20" t="s">
        <v>227</v>
      </c>
      <c r="O54" s="21" t="s">
        <v>274</v>
      </c>
      <c r="P54" s="21" t="s">
        <v>254</v>
      </c>
    </row>
    <row r="55" spans="1:16" ht="12.75" customHeight="1" thickBot="1" x14ac:dyDescent="0.25">
      <c r="A55" s="3" t="str">
        <f t="shared" si="6"/>
        <v> ASS 38.88 </v>
      </c>
      <c r="B55" s="17" t="str">
        <f t="shared" si="7"/>
        <v>II</v>
      </c>
      <c r="C55" s="3">
        <f t="shared" si="8"/>
        <v>41578.406499999997</v>
      </c>
      <c r="D55" s="8" t="str">
        <f t="shared" si="9"/>
        <v>vis</v>
      </c>
      <c r="E55" s="18">
        <f>VLOOKUP(C55,'Active 1'!C$21:E$972,3,FALSE)</f>
        <v>400.43842976947991</v>
      </c>
      <c r="F55" s="17" t="s">
        <v>37</v>
      </c>
      <c r="G55" s="8" t="str">
        <f t="shared" si="10"/>
        <v>41578.4065</v>
      </c>
      <c r="H55" s="3">
        <f t="shared" si="11"/>
        <v>400.5</v>
      </c>
      <c r="I55" s="19" t="s">
        <v>275</v>
      </c>
      <c r="J55" s="20" t="s">
        <v>276</v>
      </c>
      <c r="K55" s="19">
        <v>400.5</v>
      </c>
      <c r="L55" s="19" t="s">
        <v>277</v>
      </c>
      <c r="M55" s="20" t="s">
        <v>226</v>
      </c>
      <c r="N55" s="20" t="s">
        <v>227</v>
      </c>
      <c r="O55" s="21" t="s">
        <v>278</v>
      </c>
      <c r="P55" s="21" t="s">
        <v>254</v>
      </c>
    </row>
    <row r="56" spans="1:16" ht="12.75" customHeight="1" thickBot="1" x14ac:dyDescent="0.25">
      <c r="A56" s="3" t="str">
        <f t="shared" si="6"/>
        <v> ASS 38.88 </v>
      </c>
      <c r="B56" s="17" t="str">
        <f t="shared" si="7"/>
        <v>I</v>
      </c>
      <c r="C56" s="3">
        <f t="shared" si="8"/>
        <v>41580.3338</v>
      </c>
      <c r="D56" s="8" t="str">
        <f t="shared" si="9"/>
        <v>vis</v>
      </c>
      <c r="E56" s="18">
        <f>VLOOKUP(C56,'Active 1'!C$21:E$972,3,FALSE)</f>
        <v>401.00016572565931</v>
      </c>
      <c r="F56" s="17" t="s">
        <v>37</v>
      </c>
      <c r="G56" s="8" t="str">
        <f t="shared" si="10"/>
        <v>41580.3338</v>
      </c>
      <c r="H56" s="3">
        <f t="shared" si="11"/>
        <v>401</v>
      </c>
      <c r="I56" s="19" t="s">
        <v>279</v>
      </c>
      <c r="J56" s="20" t="s">
        <v>280</v>
      </c>
      <c r="K56" s="19">
        <v>401</v>
      </c>
      <c r="L56" s="19" t="s">
        <v>281</v>
      </c>
      <c r="M56" s="20" t="s">
        <v>226</v>
      </c>
      <c r="N56" s="20" t="s">
        <v>227</v>
      </c>
      <c r="O56" s="21" t="s">
        <v>282</v>
      </c>
      <c r="P56" s="21" t="s">
        <v>254</v>
      </c>
    </row>
    <row r="57" spans="1:16" ht="12.75" customHeight="1" thickBot="1" x14ac:dyDescent="0.25">
      <c r="A57" s="3" t="str">
        <f t="shared" si="6"/>
        <v> BBS 21 </v>
      </c>
      <c r="B57" s="17" t="str">
        <f t="shared" si="7"/>
        <v>II</v>
      </c>
      <c r="C57" s="3">
        <f t="shared" si="8"/>
        <v>42460.42</v>
      </c>
      <c r="D57" s="8" t="str">
        <f t="shared" si="9"/>
        <v>vis</v>
      </c>
      <c r="E57" s="18">
        <f>VLOOKUP(C57,'Active 1'!C$21:E$972,3,FALSE)</f>
        <v>657.51241762026791</v>
      </c>
      <c r="F57" s="17" t="s">
        <v>37</v>
      </c>
      <c r="G57" s="8" t="str">
        <f t="shared" si="10"/>
        <v>42460.420</v>
      </c>
      <c r="H57" s="3">
        <f t="shared" si="11"/>
        <v>657.5</v>
      </c>
      <c r="I57" s="19" t="s">
        <v>283</v>
      </c>
      <c r="J57" s="20" t="s">
        <v>284</v>
      </c>
      <c r="K57" s="19">
        <v>657.5</v>
      </c>
      <c r="L57" s="19" t="s">
        <v>285</v>
      </c>
      <c r="M57" s="20" t="s">
        <v>286</v>
      </c>
      <c r="N57" s="20"/>
      <c r="O57" s="21" t="s">
        <v>287</v>
      </c>
      <c r="P57" s="21" t="s">
        <v>288</v>
      </c>
    </row>
    <row r="58" spans="1:16" ht="12.75" customHeight="1" thickBot="1" x14ac:dyDescent="0.25">
      <c r="A58" s="3" t="str">
        <f t="shared" si="6"/>
        <v>IBVS 4690 </v>
      </c>
      <c r="B58" s="17" t="str">
        <f t="shared" si="7"/>
        <v>I</v>
      </c>
      <c r="C58" s="3">
        <f t="shared" si="8"/>
        <v>44939.245699999999</v>
      </c>
      <c r="D58" s="8" t="str">
        <f t="shared" si="9"/>
        <v>vis</v>
      </c>
      <c r="E58" s="18">
        <f>VLOOKUP(C58,'Active 1'!C$21:E$972,3,FALSE)</f>
        <v>1379.9975132407098</v>
      </c>
      <c r="F58" s="17" t="s">
        <v>37</v>
      </c>
      <c r="G58" s="8" t="str">
        <f t="shared" si="10"/>
        <v>44939.2457</v>
      </c>
      <c r="H58" s="3">
        <f t="shared" si="11"/>
        <v>1380</v>
      </c>
      <c r="I58" s="19" t="s">
        <v>294</v>
      </c>
      <c r="J58" s="20" t="s">
        <v>295</v>
      </c>
      <c r="K58" s="19">
        <v>1380</v>
      </c>
      <c r="L58" s="19" t="s">
        <v>296</v>
      </c>
      <c r="M58" s="20" t="s">
        <v>226</v>
      </c>
      <c r="N58" s="20" t="s">
        <v>227</v>
      </c>
      <c r="O58" s="21" t="s">
        <v>292</v>
      </c>
      <c r="P58" s="22" t="s">
        <v>293</v>
      </c>
    </row>
    <row r="59" spans="1:16" ht="12.75" customHeight="1" thickBot="1" x14ac:dyDescent="0.25">
      <c r="A59" s="3" t="str">
        <f t="shared" si="6"/>
        <v>IBVS 2385 </v>
      </c>
      <c r="B59" s="17" t="str">
        <f t="shared" si="7"/>
        <v>II</v>
      </c>
      <c r="C59" s="3">
        <f t="shared" si="8"/>
        <v>45002.514000000003</v>
      </c>
      <c r="D59" s="8" t="str">
        <f t="shared" si="9"/>
        <v>vis</v>
      </c>
      <c r="E59" s="18">
        <f>VLOOKUP(C59,'Active 1'!C$21:E$972,3,FALSE)</f>
        <v>1398.4378593187923</v>
      </c>
      <c r="F59" s="17" t="s">
        <v>37</v>
      </c>
      <c r="G59" s="8" t="str">
        <f t="shared" si="10"/>
        <v>45002.514</v>
      </c>
      <c r="H59" s="3">
        <f t="shared" si="11"/>
        <v>1398.5</v>
      </c>
      <c r="I59" s="19" t="s">
        <v>297</v>
      </c>
      <c r="J59" s="20" t="s">
        <v>298</v>
      </c>
      <c r="K59" s="19">
        <v>1398.5</v>
      </c>
      <c r="L59" s="19" t="s">
        <v>299</v>
      </c>
      <c r="M59" s="20" t="s">
        <v>226</v>
      </c>
      <c r="N59" s="20" t="s">
        <v>227</v>
      </c>
      <c r="O59" s="21" t="s">
        <v>300</v>
      </c>
      <c r="P59" s="22" t="s">
        <v>301</v>
      </c>
    </row>
    <row r="60" spans="1:16" ht="12.75" customHeight="1" thickBot="1" x14ac:dyDescent="0.25">
      <c r="A60" s="3" t="str">
        <f t="shared" si="6"/>
        <v> BBS 79 </v>
      </c>
      <c r="B60" s="17" t="str">
        <f t="shared" si="7"/>
        <v>I</v>
      </c>
      <c r="C60" s="3">
        <f t="shared" si="8"/>
        <v>46500.330999999998</v>
      </c>
      <c r="D60" s="8" t="str">
        <f t="shared" si="9"/>
        <v>vis</v>
      </c>
      <c r="E60" s="18">
        <f>VLOOKUP(C60,'Active 1'!C$21:E$972,3,FALSE)</f>
        <v>1834.9955642300008</v>
      </c>
      <c r="F60" s="17" t="s">
        <v>37</v>
      </c>
      <c r="G60" s="8" t="str">
        <f t="shared" si="10"/>
        <v>46500.331</v>
      </c>
      <c r="H60" s="3">
        <f t="shared" si="11"/>
        <v>1835</v>
      </c>
      <c r="I60" s="19" t="s">
        <v>307</v>
      </c>
      <c r="J60" s="20" t="s">
        <v>308</v>
      </c>
      <c r="K60" s="19">
        <v>1835</v>
      </c>
      <c r="L60" s="19" t="s">
        <v>186</v>
      </c>
      <c r="M60" s="20" t="s">
        <v>226</v>
      </c>
      <c r="N60" s="20" t="s">
        <v>227</v>
      </c>
      <c r="O60" s="21" t="s">
        <v>287</v>
      </c>
      <c r="P60" s="21" t="s">
        <v>309</v>
      </c>
    </row>
    <row r="61" spans="1:16" ht="12.75" customHeight="1" thickBot="1" x14ac:dyDescent="0.25">
      <c r="A61" s="3" t="str">
        <f t="shared" si="6"/>
        <v>IBVS 3029 </v>
      </c>
      <c r="B61" s="17" t="str">
        <f t="shared" si="7"/>
        <v>I</v>
      </c>
      <c r="C61" s="3">
        <f t="shared" si="8"/>
        <v>46771.381000000001</v>
      </c>
      <c r="D61" s="8" t="str">
        <f t="shared" si="9"/>
        <v>vis</v>
      </c>
      <c r="E61" s="18">
        <f>VLOOKUP(C61,'Active 1'!C$21:E$972,3,FALSE)</f>
        <v>1913.9965142233475</v>
      </c>
      <c r="F61" s="17" t="s">
        <v>37</v>
      </c>
      <c r="G61" s="8" t="str">
        <f t="shared" si="10"/>
        <v>46771.3810</v>
      </c>
      <c r="H61" s="3">
        <f t="shared" si="11"/>
        <v>1914</v>
      </c>
      <c r="I61" s="19" t="s">
        <v>310</v>
      </c>
      <c r="J61" s="20" t="s">
        <v>311</v>
      </c>
      <c r="K61" s="19">
        <v>1914</v>
      </c>
      <c r="L61" s="19" t="s">
        <v>312</v>
      </c>
      <c r="M61" s="20" t="s">
        <v>226</v>
      </c>
      <c r="N61" s="20" t="s">
        <v>227</v>
      </c>
      <c r="O61" s="21" t="s">
        <v>313</v>
      </c>
      <c r="P61" s="22" t="s">
        <v>314</v>
      </c>
    </row>
    <row r="62" spans="1:16" ht="12.75" customHeight="1" thickBot="1" x14ac:dyDescent="0.25">
      <c r="A62" s="3" t="str">
        <f t="shared" si="6"/>
        <v>BAVM 50 </v>
      </c>
      <c r="B62" s="17" t="str">
        <f t="shared" si="7"/>
        <v>I</v>
      </c>
      <c r="C62" s="3">
        <f t="shared" si="8"/>
        <v>47138.495600000002</v>
      </c>
      <c r="D62" s="8" t="str">
        <f t="shared" si="9"/>
        <v>vis</v>
      </c>
      <c r="E62" s="18">
        <f>VLOOKUP(C62,'Active 1'!C$21:E$972,3,FALSE)</f>
        <v>2020.9967066469862</v>
      </c>
      <c r="F62" s="17" t="s">
        <v>37</v>
      </c>
      <c r="G62" s="8" t="str">
        <f t="shared" si="10"/>
        <v>47138.4956</v>
      </c>
      <c r="H62" s="3">
        <f t="shared" si="11"/>
        <v>2021</v>
      </c>
      <c r="I62" s="19" t="s">
        <v>315</v>
      </c>
      <c r="J62" s="20" t="s">
        <v>316</v>
      </c>
      <c r="K62" s="19">
        <v>2021</v>
      </c>
      <c r="L62" s="19" t="s">
        <v>317</v>
      </c>
      <c r="M62" s="20" t="s">
        <v>226</v>
      </c>
      <c r="N62" s="20" t="s">
        <v>318</v>
      </c>
      <c r="O62" s="21" t="s">
        <v>319</v>
      </c>
      <c r="P62" s="22" t="s">
        <v>320</v>
      </c>
    </row>
    <row r="63" spans="1:16" ht="12.75" customHeight="1" thickBot="1" x14ac:dyDescent="0.25">
      <c r="A63" s="3" t="str">
        <f t="shared" si="6"/>
        <v> BBS 88 </v>
      </c>
      <c r="B63" s="17" t="str">
        <f t="shared" si="7"/>
        <v>II</v>
      </c>
      <c r="C63" s="3">
        <f t="shared" si="8"/>
        <v>47270.3851</v>
      </c>
      <c r="D63" s="8" t="str">
        <f t="shared" si="9"/>
        <v>vis</v>
      </c>
      <c r="E63" s="18">
        <f>VLOOKUP(C63,'Active 1'!C$21:E$972,3,FALSE)</f>
        <v>2059.4375691968744</v>
      </c>
      <c r="F63" s="17" t="s">
        <v>37</v>
      </c>
      <c r="G63" s="8" t="str">
        <f t="shared" si="10"/>
        <v>47270.3851</v>
      </c>
      <c r="H63" s="3">
        <f t="shared" si="11"/>
        <v>2059.5</v>
      </c>
      <c r="I63" s="19" t="s">
        <v>321</v>
      </c>
      <c r="J63" s="20" t="s">
        <v>322</v>
      </c>
      <c r="K63" s="19">
        <v>2059.5</v>
      </c>
      <c r="L63" s="19" t="s">
        <v>323</v>
      </c>
      <c r="M63" s="20" t="s">
        <v>226</v>
      </c>
      <c r="N63" s="20" t="s">
        <v>227</v>
      </c>
      <c r="O63" s="21" t="s">
        <v>287</v>
      </c>
      <c r="P63" s="21" t="s">
        <v>324</v>
      </c>
    </row>
    <row r="64" spans="1:16" ht="12.75" customHeight="1" thickBot="1" x14ac:dyDescent="0.25">
      <c r="A64" s="3" t="str">
        <f t="shared" si="6"/>
        <v> PASP 101.925 </v>
      </c>
      <c r="B64" s="17" t="str">
        <f t="shared" si="7"/>
        <v>I</v>
      </c>
      <c r="C64" s="3">
        <f t="shared" si="8"/>
        <v>47443.848299999998</v>
      </c>
      <c r="D64" s="8" t="str">
        <f t="shared" si="9"/>
        <v>vis</v>
      </c>
      <c r="E64" s="18">
        <f>VLOOKUP(C64,'Active 1'!C$21:E$972,3,FALSE)</f>
        <v>2109.9956123213369</v>
      </c>
      <c r="F64" s="17" t="s">
        <v>37</v>
      </c>
      <c r="G64" s="8" t="str">
        <f t="shared" si="10"/>
        <v>47443.8483</v>
      </c>
      <c r="H64" s="3">
        <f t="shared" si="11"/>
        <v>2110</v>
      </c>
      <c r="I64" s="19" t="s">
        <v>325</v>
      </c>
      <c r="J64" s="20" t="s">
        <v>326</v>
      </c>
      <c r="K64" s="19">
        <v>2110</v>
      </c>
      <c r="L64" s="19" t="s">
        <v>327</v>
      </c>
      <c r="M64" s="20" t="s">
        <v>226</v>
      </c>
      <c r="N64" s="20" t="s">
        <v>227</v>
      </c>
      <c r="O64" s="21" t="s">
        <v>328</v>
      </c>
      <c r="P64" s="21" t="s">
        <v>329</v>
      </c>
    </row>
    <row r="65" spans="1:16" ht="12.75" customHeight="1" thickBot="1" x14ac:dyDescent="0.25">
      <c r="A65" s="3" t="str">
        <f t="shared" si="6"/>
        <v> PASP 101.925 </v>
      </c>
      <c r="B65" s="17" t="str">
        <f t="shared" si="7"/>
        <v>II</v>
      </c>
      <c r="C65" s="3">
        <f t="shared" si="8"/>
        <v>47465.951999999997</v>
      </c>
      <c r="D65" s="8" t="str">
        <f t="shared" si="9"/>
        <v>vis</v>
      </c>
      <c r="E65" s="18">
        <f>VLOOKUP(C65,'Active 1'!C$21:E$972,3,FALSE)</f>
        <v>2116.4380151930136</v>
      </c>
      <c r="F65" s="17" t="s">
        <v>37</v>
      </c>
      <c r="G65" s="8" t="str">
        <f t="shared" si="10"/>
        <v>47465.9520</v>
      </c>
      <c r="H65" s="3">
        <f t="shared" si="11"/>
        <v>2116.5</v>
      </c>
      <c r="I65" s="19" t="s">
        <v>330</v>
      </c>
      <c r="J65" s="20" t="s">
        <v>331</v>
      </c>
      <c r="K65" s="19">
        <v>2116.5</v>
      </c>
      <c r="L65" s="19" t="s">
        <v>332</v>
      </c>
      <c r="M65" s="20" t="s">
        <v>226</v>
      </c>
      <c r="N65" s="20" t="s">
        <v>227</v>
      </c>
      <c r="O65" s="21" t="s">
        <v>328</v>
      </c>
      <c r="P65" s="21" t="s">
        <v>329</v>
      </c>
    </row>
    <row r="66" spans="1:16" ht="12.75" customHeight="1" thickBot="1" x14ac:dyDescent="0.25">
      <c r="A66" s="3" t="str">
        <f t="shared" si="6"/>
        <v>IBVS 4340 </v>
      </c>
      <c r="B66" s="17" t="str">
        <f t="shared" si="7"/>
        <v>II</v>
      </c>
      <c r="C66" s="3">
        <f t="shared" si="8"/>
        <v>47524.275300000001</v>
      </c>
      <c r="D66" s="8" t="str">
        <f t="shared" si="9"/>
        <v>vis</v>
      </c>
      <c r="E66" s="18">
        <f>VLOOKUP(C66,'Active 1'!C$21:E$972,3,FALSE)</f>
        <v>2133.4370784903654</v>
      </c>
      <c r="F66" s="17" t="s">
        <v>37</v>
      </c>
      <c r="G66" s="8" t="str">
        <f t="shared" si="10"/>
        <v>47524.2753</v>
      </c>
      <c r="H66" s="3">
        <f t="shared" si="11"/>
        <v>2133.5</v>
      </c>
      <c r="I66" s="19" t="s">
        <v>333</v>
      </c>
      <c r="J66" s="20" t="s">
        <v>334</v>
      </c>
      <c r="K66" s="19">
        <v>2133.5</v>
      </c>
      <c r="L66" s="19" t="s">
        <v>335</v>
      </c>
      <c r="M66" s="20" t="s">
        <v>226</v>
      </c>
      <c r="N66" s="20" t="s">
        <v>27</v>
      </c>
      <c r="O66" s="21" t="s">
        <v>336</v>
      </c>
      <c r="P66" s="22" t="s">
        <v>337</v>
      </c>
    </row>
    <row r="67" spans="1:16" ht="12.75" customHeight="1" thickBot="1" x14ac:dyDescent="0.25">
      <c r="A67" s="3" t="str">
        <f t="shared" si="6"/>
        <v>IBVS 4340 </v>
      </c>
      <c r="B67" s="17" t="str">
        <f t="shared" si="7"/>
        <v>II</v>
      </c>
      <c r="C67" s="3">
        <f t="shared" si="8"/>
        <v>47524.276299999998</v>
      </c>
      <c r="D67" s="8" t="str">
        <f t="shared" si="9"/>
        <v>PE</v>
      </c>
      <c r="E67" s="18">
        <f>VLOOKUP(C67,'Active 1'!C$21:E$972,3,FALSE)</f>
        <v>2133.4373699530097</v>
      </c>
      <c r="F67" s="17" t="str">
        <f>LEFT(M67,1)</f>
        <v>E</v>
      </c>
      <c r="G67" s="8" t="str">
        <f t="shared" si="10"/>
        <v>47524.2763</v>
      </c>
      <c r="H67" s="3">
        <f t="shared" si="11"/>
        <v>2133.5</v>
      </c>
      <c r="I67" s="19" t="s">
        <v>338</v>
      </c>
      <c r="J67" s="20" t="s">
        <v>339</v>
      </c>
      <c r="K67" s="19">
        <v>2133.5</v>
      </c>
      <c r="L67" s="19" t="s">
        <v>340</v>
      </c>
      <c r="M67" s="20" t="s">
        <v>226</v>
      </c>
      <c r="N67" s="20" t="s">
        <v>341</v>
      </c>
      <c r="O67" s="21" t="s">
        <v>336</v>
      </c>
      <c r="P67" s="22" t="s">
        <v>337</v>
      </c>
    </row>
    <row r="68" spans="1:16" ht="12.75" customHeight="1" thickBot="1" x14ac:dyDescent="0.25">
      <c r="A68" s="3" t="str">
        <f t="shared" si="6"/>
        <v>IBVS 3369 </v>
      </c>
      <c r="B68" s="17" t="str">
        <f t="shared" si="7"/>
        <v>I</v>
      </c>
      <c r="C68" s="3">
        <f t="shared" si="8"/>
        <v>47553.641000000003</v>
      </c>
      <c r="D68" s="8" t="str">
        <f t="shared" si="9"/>
        <v>PE</v>
      </c>
      <c r="E68" s="18">
        <f>VLOOKUP(C68,'Active 1'!C$21:E$972,3,FALSE)</f>
        <v>2141.9960830918035</v>
      </c>
      <c r="F68" s="17" t="str">
        <f>LEFT(M68,1)</f>
        <v>E</v>
      </c>
      <c r="G68" s="8" t="str">
        <f t="shared" si="10"/>
        <v>47553.6410</v>
      </c>
      <c r="H68" s="3">
        <f t="shared" si="11"/>
        <v>2142</v>
      </c>
      <c r="I68" s="19" t="s">
        <v>342</v>
      </c>
      <c r="J68" s="20" t="s">
        <v>343</v>
      </c>
      <c r="K68" s="19">
        <v>2142</v>
      </c>
      <c r="L68" s="19" t="s">
        <v>344</v>
      </c>
      <c r="M68" s="20" t="s">
        <v>226</v>
      </c>
      <c r="N68" s="20" t="s">
        <v>227</v>
      </c>
      <c r="O68" s="21" t="s">
        <v>345</v>
      </c>
      <c r="P68" s="22" t="s">
        <v>346</v>
      </c>
    </row>
    <row r="69" spans="1:16" ht="12.75" customHeight="1" thickBot="1" x14ac:dyDescent="0.25">
      <c r="A69" s="3" t="str">
        <f t="shared" si="6"/>
        <v> BBS 93/109 </v>
      </c>
      <c r="B69" s="17" t="str">
        <f t="shared" si="7"/>
        <v>I</v>
      </c>
      <c r="C69" s="3">
        <f t="shared" si="8"/>
        <v>47893.311999999998</v>
      </c>
      <c r="D69" s="8" t="str">
        <f t="shared" si="9"/>
        <v>PE</v>
      </c>
      <c r="E69" s="18">
        <f>VLOOKUP(C69,'Active 1'!C$21:E$972,3,FALSE)</f>
        <v>2240.9974912644261</v>
      </c>
      <c r="F69" s="17" t="str">
        <f>LEFT(M69,1)</f>
        <v>E</v>
      </c>
      <c r="G69" s="8" t="str">
        <f t="shared" si="10"/>
        <v>47893.312</v>
      </c>
      <c r="H69" s="3">
        <f t="shared" si="11"/>
        <v>2241</v>
      </c>
      <c r="I69" s="19" t="s">
        <v>347</v>
      </c>
      <c r="J69" s="20" t="s">
        <v>348</v>
      </c>
      <c r="K69" s="19">
        <v>2241</v>
      </c>
      <c r="L69" s="19" t="s">
        <v>349</v>
      </c>
      <c r="M69" s="20" t="s">
        <v>226</v>
      </c>
      <c r="N69" s="20" t="s">
        <v>227</v>
      </c>
      <c r="O69" s="21" t="s">
        <v>287</v>
      </c>
      <c r="P69" s="21" t="s">
        <v>350</v>
      </c>
    </row>
    <row r="70" spans="1:16" ht="12.75" customHeight="1" thickBot="1" x14ac:dyDescent="0.25">
      <c r="A70" s="3" t="str">
        <f t="shared" si="6"/>
        <v>IBVS 3495 </v>
      </c>
      <c r="B70" s="17" t="str">
        <f t="shared" si="7"/>
        <v>II</v>
      </c>
      <c r="C70" s="3">
        <f t="shared" si="8"/>
        <v>47898.252800000002</v>
      </c>
      <c r="D70" s="8" t="str">
        <f t="shared" si="9"/>
        <v>PE</v>
      </c>
      <c r="E70" s="18">
        <f>VLOOKUP(C70,'Active 1'!C$21:E$972,3,FALSE)</f>
        <v>2242.437549902048</v>
      </c>
      <c r="F70" s="17" t="str">
        <f>LEFT(M70,1)</f>
        <v>E</v>
      </c>
      <c r="G70" s="8" t="str">
        <f t="shared" si="10"/>
        <v>47898.2528</v>
      </c>
      <c r="H70" s="3">
        <f t="shared" si="11"/>
        <v>2242.5</v>
      </c>
      <c r="I70" s="19" t="s">
        <v>351</v>
      </c>
      <c r="J70" s="20" t="s">
        <v>352</v>
      </c>
      <c r="K70" s="19">
        <v>2242.5</v>
      </c>
      <c r="L70" s="19" t="s">
        <v>353</v>
      </c>
      <c r="M70" s="20" t="s">
        <v>226</v>
      </c>
      <c r="N70" s="20" t="s">
        <v>227</v>
      </c>
      <c r="O70" s="21" t="s">
        <v>354</v>
      </c>
      <c r="P70" s="22" t="s">
        <v>355</v>
      </c>
    </row>
    <row r="71" spans="1:16" ht="12.75" customHeight="1" thickBot="1" x14ac:dyDescent="0.25">
      <c r="A71" s="3" t="str">
        <f t="shared" si="6"/>
        <v>IBVS 3495 </v>
      </c>
      <c r="B71" s="17" t="str">
        <f t="shared" si="7"/>
        <v>I</v>
      </c>
      <c r="C71" s="3">
        <f t="shared" si="8"/>
        <v>47982.5118</v>
      </c>
      <c r="D71" s="8" t="str">
        <f t="shared" si="9"/>
        <v>PE</v>
      </c>
      <c r="E71" s="18">
        <f>VLOOKUP(C71,'Active 1'!C$21:E$972,3,FALSE)</f>
        <v>2266.995900927649</v>
      </c>
      <c r="F71" s="17" t="str">
        <f>LEFT(M71,1)</f>
        <v>E</v>
      </c>
      <c r="G71" s="8" t="str">
        <f t="shared" si="10"/>
        <v>47982.5118</v>
      </c>
      <c r="H71" s="3">
        <f t="shared" si="11"/>
        <v>2267</v>
      </c>
      <c r="I71" s="19" t="s">
        <v>356</v>
      </c>
      <c r="J71" s="20" t="s">
        <v>357</v>
      </c>
      <c r="K71" s="19">
        <v>2267</v>
      </c>
      <c r="L71" s="19" t="s">
        <v>358</v>
      </c>
      <c r="M71" s="20" t="s">
        <v>226</v>
      </c>
      <c r="N71" s="20" t="s">
        <v>227</v>
      </c>
      <c r="O71" s="21" t="s">
        <v>354</v>
      </c>
      <c r="P71" s="22" t="s">
        <v>355</v>
      </c>
    </row>
    <row r="72" spans="1:16" ht="12.75" customHeight="1" thickBot="1" x14ac:dyDescent="0.25">
      <c r="A72" s="3" t="str">
        <f t="shared" si="6"/>
        <v>IBVS 4263 </v>
      </c>
      <c r="B72" s="17" t="str">
        <f t="shared" si="7"/>
        <v>II</v>
      </c>
      <c r="C72" s="3">
        <f t="shared" si="8"/>
        <v>48193.317300000002</v>
      </c>
      <c r="D72" s="8" t="str">
        <f t="shared" si="9"/>
        <v>vis</v>
      </c>
      <c r="E72" s="18">
        <f>VLOOKUP(C72,'Active 1'!C$21:E$972,3,FALSE)</f>
        <v>2328.4378295896026</v>
      </c>
      <c r="F72" s="17" t="s">
        <v>37</v>
      </c>
      <c r="G72" s="8" t="str">
        <f t="shared" si="10"/>
        <v>48193.3173</v>
      </c>
      <c r="H72" s="3">
        <f t="shared" si="11"/>
        <v>2328.5</v>
      </c>
      <c r="I72" s="19" t="s">
        <v>364</v>
      </c>
      <c r="J72" s="20" t="s">
        <v>365</v>
      </c>
      <c r="K72" s="19">
        <v>2328.5</v>
      </c>
      <c r="L72" s="19" t="s">
        <v>366</v>
      </c>
      <c r="M72" s="20" t="s">
        <v>226</v>
      </c>
      <c r="N72" s="20" t="s">
        <v>341</v>
      </c>
      <c r="O72" s="21" t="s">
        <v>367</v>
      </c>
      <c r="P72" s="22" t="s">
        <v>368</v>
      </c>
    </row>
    <row r="73" spans="1:16" ht="12.75" customHeight="1" thickBot="1" x14ac:dyDescent="0.25">
      <c r="A73" s="3" t="str">
        <f t="shared" si="6"/>
        <v>IBVS 4263 </v>
      </c>
      <c r="B73" s="17" t="str">
        <f t="shared" si="7"/>
        <v>II</v>
      </c>
      <c r="C73" s="3">
        <f t="shared" si="8"/>
        <v>48306.539199999999</v>
      </c>
      <c r="D73" s="8" t="str">
        <f t="shared" si="9"/>
        <v>vis</v>
      </c>
      <c r="E73" s="18">
        <f>VLOOKUP(C73,'Active 1'!C$21:E$972,3,FALSE)</f>
        <v>2361.4377840631364</v>
      </c>
      <c r="F73" s="17" t="s">
        <v>37</v>
      </c>
      <c r="G73" s="8" t="str">
        <f t="shared" si="10"/>
        <v>48306.5392</v>
      </c>
      <c r="H73" s="3">
        <f t="shared" si="11"/>
        <v>2361.5</v>
      </c>
      <c r="I73" s="19" t="s">
        <v>369</v>
      </c>
      <c r="J73" s="20" t="s">
        <v>370</v>
      </c>
      <c r="K73" s="19">
        <v>2361.5</v>
      </c>
      <c r="L73" s="19" t="s">
        <v>371</v>
      </c>
      <c r="M73" s="20" t="s">
        <v>226</v>
      </c>
      <c r="N73" s="20" t="s">
        <v>341</v>
      </c>
      <c r="O73" s="21" t="s">
        <v>372</v>
      </c>
      <c r="P73" s="22" t="s">
        <v>368</v>
      </c>
    </row>
    <row r="74" spans="1:16" ht="12.75" customHeight="1" thickBot="1" x14ac:dyDescent="0.25">
      <c r="A74" s="3" t="str">
        <f t="shared" si="6"/>
        <v>IBVS 4263 </v>
      </c>
      <c r="B74" s="17" t="str">
        <f t="shared" si="7"/>
        <v>I</v>
      </c>
      <c r="C74" s="3">
        <f t="shared" si="8"/>
        <v>48308.450100000002</v>
      </c>
      <c r="D74" s="8" t="str">
        <f t="shared" si="9"/>
        <v>vis</v>
      </c>
      <c r="E74" s="18">
        <f>VLOOKUP(C74,'Active 1'!C$21:E$972,3,FALSE)</f>
        <v>2361.9947400319334</v>
      </c>
      <c r="F74" s="17" t="s">
        <v>37</v>
      </c>
      <c r="G74" s="8" t="str">
        <f t="shared" si="10"/>
        <v>48308.4501</v>
      </c>
      <c r="H74" s="3">
        <f t="shared" si="11"/>
        <v>2362</v>
      </c>
      <c r="I74" s="19" t="s">
        <v>373</v>
      </c>
      <c r="J74" s="20" t="s">
        <v>374</v>
      </c>
      <c r="K74" s="19">
        <v>2362</v>
      </c>
      <c r="L74" s="19" t="s">
        <v>375</v>
      </c>
      <c r="M74" s="20" t="s">
        <v>226</v>
      </c>
      <c r="N74" s="20" t="s">
        <v>341</v>
      </c>
      <c r="O74" s="21" t="s">
        <v>372</v>
      </c>
      <c r="P74" s="22" t="s">
        <v>368</v>
      </c>
    </row>
    <row r="75" spans="1:16" ht="12.75" customHeight="1" thickBot="1" x14ac:dyDescent="0.25">
      <c r="A75" s="3" t="str">
        <f t="shared" ref="A75:A106" si="12">P75</f>
        <v> AAPS 116.463 </v>
      </c>
      <c r="B75" s="17" t="str">
        <f t="shared" ref="B75:B106" si="13">IF(H75=INT(H75),"I","II")</f>
        <v>II</v>
      </c>
      <c r="C75" s="3">
        <f t="shared" ref="C75:C106" si="14">1*G75</f>
        <v>48481.518100000001</v>
      </c>
      <c r="D75" s="8" t="str">
        <f t="shared" ref="D75:D106" si="15">VLOOKUP(F75,I$1:J$5,2,FALSE)</f>
        <v>vis</v>
      </c>
      <c r="E75" s="18">
        <f>VLOOKUP(C75,'Active 1'!C$21:E$972,3,FALSE)</f>
        <v>2412.4375971189961</v>
      </c>
      <c r="F75" s="17" t="s">
        <v>37</v>
      </c>
      <c r="G75" s="8" t="str">
        <f t="shared" ref="G75:G106" si="16">MID(I75,3,LEN(I75)-3)</f>
        <v>48481.5181</v>
      </c>
      <c r="H75" s="3">
        <f t="shared" ref="H75:H106" si="17">1*K75</f>
        <v>2412.5</v>
      </c>
      <c r="I75" s="19" t="s">
        <v>376</v>
      </c>
      <c r="J75" s="20" t="s">
        <v>377</v>
      </c>
      <c r="K75" s="19">
        <v>2412.5</v>
      </c>
      <c r="L75" s="19" t="s">
        <v>378</v>
      </c>
      <c r="M75" s="20" t="s">
        <v>226</v>
      </c>
      <c r="N75" s="20" t="s">
        <v>227</v>
      </c>
      <c r="O75" s="21" t="s">
        <v>287</v>
      </c>
      <c r="P75" s="21" t="s">
        <v>379</v>
      </c>
    </row>
    <row r="76" spans="1:16" ht="12.75" customHeight="1" thickBot="1" x14ac:dyDescent="0.25">
      <c r="A76" s="3" t="str">
        <f t="shared" si="12"/>
        <v>IBVS 4690 </v>
      </c>
      <c r="B76" s="17" t="str">
        <f t="shared" si="13"/>
        <v>II</v>
      </c>
      <c r="C76" s="3">
        <f t="shared" si="14"/>
        <v>48536.409399999997</v>
      </c>
      <c r="D76" s="8" t="str">
        <f t="shared" si="15"/>
        <v>vis</v>
      </c>
      <c r="E76" s="18">
        <f>VLOOKUP(C76,'Active 1'!C$21:E$972,3,FALSE)</f>
        <v>2428.436360617869</v>
      </c>
      <c r="F76" s="17" t="s">
        <v>37</v>
      </c>
      <c r="G76" s="8" t="str">
        <f t="shared" si="16"/>
        <v>48536.4094</v>
      </c>
      <c r="H76" s="3">
        <f t="shared" si="17"/>
        <v>2428.5</v>
      </c>
      <c r="I76" s="19" t="s">
        <v>380</v>
      </c>
      <c r="J76" s="20" t="s">
        <v>381</v>
      </c>
      <c r="K76" s="19">
        <v>2428.5</v>
      </c>
      <c r="L76" s="19" t="s">
        <v>382</v>
      </c>
      <c r="M76" s="20" t="s">
        <v>226</v>
      </c>
      <c r="N76" s="20" t="s">
        <v>227</v>
      </c>
      <c r="O76" s="21" t="s">
        <v>292</v>
      </c>
      <c r="P76" s="22" t="s">
        <v>293</v>
      </c>
    </row>
    <row r="77" spans="1:16" ht="12.75" customHeight="1" thickBot="1" x14ac:dyDescent="0.25">
      <c r="A77" s="3" t="str">
        <f t="shared" si="12"/>
        <v>IBVS 4690 </v>
      </c>
      <c r="B77" s="17" t="str">
        <f t="shared" si="13"/>
        <v>I</v>
      </c>
      <c r="C77" s="3">
        <f t="shared" si="14"/>
        <v>48538.324699999997</v>
      </c>
      <c r="D77" s="8" t="str">
        <f t="shared" si="15"/>
        <v>vis</v>
      </c>
      <c r="E77" s="18">
        <f>VLOOKUP(C77,'Active 1'!C$21:E$972,3,FALSE)</f>
        <v>2428.9945990223046</v>
      </c>
      <c r="F77" s="17" t="s">
        <v>37</v>
      </c>
      <c r="G77" s="8" t="str">
        <f t="shared" si="16"/>
        <v>48538.3247</v>
      </c>
      <c r="H77" s="3">
        <f t="shared" si="17"/>
        <v>2429</v>
      </c>
      <c r="I77" s="19" t="s">
        <v>383</v>
      </c>
      <c r="J77" s="20" t="s">
        <v>384</v>
      </c>
      <c r="K77" s="19">
        <v>2429</v>
      </c>
      <c r="L77" s="19" t="s">
        <v>375</v>
      </c>
      <c r="M77" s="20" t="s">
        <v>226</v>
      </c>
      <c r="N77" s="20" t="s">
        <v>227</v>
      </c>
      <c r="O77" s="21" t="s">
        <v>292</v>
      </c>
      <c r="P77" s="22" t="s">
        <v>293</v>
      </c>
    </row>
    <row r="78" spans="1:16" ht="12.75" customHeight="1" thickBot="1" x14ac:dyDescent="0.25">
      <c r="A78" s="3" t="str">
        <f t="shared" si="12"/>
        <v>IBVS 3900 </v>
      </c>
      <c r="B78" s="17" t="str">
        <f t="shared" si="13"/>
        <v>II</v>
      </c>
      <c r="C78" s="3">
        <f t="shared" si="14"/>
        <v>48601.601900000001</v>
      </c>
      <c r="D78" s="8" t="str">
        <f t="shared" si="15"/>
        <v>vis</v>
      </c>
      <c r="E78" s="18">
        <f>VLOOKUP(C78,'Active 1'!C$21:E$972,3,FALSE)</f>
        <v>2447.4375391179301</v>
      </c>
      <c r="F78" s="17" t="s">
        <v>37</v>
      </c>
      <c r="G78" s="8" t="str">
        <f t="shared" si="16"/>
        <v>48601.6019</v>
      </c>
      <c r="H78" s="3">
        <f t="shared" si="17"/>
        <v>2447.5</v>
      </c>
      <c r="I78" s="19" t="s">
        <v>385</v>
      </c>
      <c r="J78" s="20" t="s">
        <v>386</v>
      </c>
      <c r="K78" s="19">
        <v>2447.5</v>
      </c>
      <c r="L78" s="19" t="s">
        <v>387</v>
      </c>
      <c r="M78" s="20" t="s">
        <v>226</v>
      </c>
      <c r="N78" s="20" t="s">
        <v>227</v>
      </c>
      <c r="O78" s="21" t="s">
        <v>362</v>
      </c>
      <c r="P78" s="22" t="s">
        <v>363</v>
      </c>
    </row>
    <row r="79" spans="1:16" ht="12.75" customHeight="1" thickBot="1" x14ac:dyDescent="0.25">
      <c r="A79" s="3" t="str">
        <f t="shared" si="12"/>
        <v>IBVS 4340 </v>
      </c>
      <c r="B79" s="17" t="str">
        <f t="shared" si="13"/>
        <v>II</v>
      </c>
      <c r="C79" s="3">
        <f t="shared" si="14"/>
        <v>48639.341800000002</v>
      </c>
      <c r="D79" s="8" t="str">
        <f t="shared" si="15"/>
        <v>vis</v>
      </c>
      <c r="E79" s="18">
        <f>VLOOKUP(C79,'Active 1'!C$21:E$972,3,FALSE)</f>
        <v>2458.4373102031686</v>
      </c>
      <c r="F79" s="17" t="s">
        <v>37</v>
      </c>
      <c r="G79" s="8" t="str">
        <f t="shared" si="16"/>
        <v>48639.3418</v>
      </c>
      <c r="H79" s="3">
        <f t="shared" si="17"/>
        <v>2458.5</v>
      </c>
      <c r="I79" s="19" t="s">
        <v>388</v>
      </c>
      <c r="J79" s="20" t="s">
        <v>389</v>
      </c>
      <c r="K79" s="19">
        <v>2458.5</v>
      </c>
      <c r="L79" s="19" t="s">
        <v>390</v>
      </c>
      <c r="M79" s="20" t="s">
        <v>226</v>
      </c>
      <c r="N79" s="20" t="s">
        <v>341</v>
      </c>
      <c r="O79" s="21" t="s">
        <v>336</v>
      </c>
      <c r="P79" s="22" t="s">
        <v>337</v>
      </c>
    </row>
    <row r="80" spans="1:16" ht="12.75" customHeight="1" thickBot="1" x14ac:dyDescent="0.25">
      <c r="A80" s="3" t="str">
        <f t="shared" si="12"/>
        <v>IBVS 4340 </v>
      </c>
      <c r="B80" s="17" t="str">
        <f t="shared" si="13"/>
        <v>II</v>
      </c>
      <c r="C80" s="3">
        <f t="shared" si="14"/>
        <v>48639.342100000002</v>
      </c>
      <c r="D80" s="8" t="str">
        <f t="shared" si="15"/>
        <v>vis</v>
      </c>
      <c r="E80" s="18">
        <f>VLOOKUP(C80,'Active 1'!C$21:E$972,3,FALSE)</f>
        <v>2458.437397641962</v>
      </c>
      <c r="F80" s="17" t="s">
        <v>37</v>
      </c>
      <c r="G80" s="8" t="str">
        <f t="shared" si="16"/>
        <v>48639.3421</v>
      </c>
      <c r="H80" s="3">
        <f t="shared" si="17"/>
        <v>2458.5</v>
      </c>
      <c r="I80" s="19" t="s">
        <v>391</v>
      </c>
      <c r="J80" s="20" t="s">
        <v>389</v>
      </c>
      <c r="K80" s="19">
        <v>2458.5</v>
      </c>
      <c r="L80" s="19" t="s">
        <v>392</v>
      </c>
      <c r="M80" s="20" t="s">
        <v>226</v>
      </c>
      <c r="N80" s="20" t="s">
        <v>27</v>
      </c>
      <c r="O80" s="21" t="s">
        <v>336</v>
      </c>
      <c r="P80" s="22" t="s">
        <v>337</v>
      </c>
    </row>
    <row r="81" spans="1:16" ht="12.75" customHeight="1" thickBot="1" x14ac:dyDescent="0.25">
      <c r="A81" s="3" t="str">
        <f t="shared" si="12"/>
        <v>IBVS 4690 </v>
      </c>
      <c r="B81" s="17" t="str">
        <f t="shared" si="13"/>
        <v>II</v>
      </c>
      <c r="C81" s="3">
        <f t="shared" si="14"/>
        <v>48869.222000000002</v>
      </c>
      <c r="D81" s="8" t="str">
        <f t="shared" si="15"/>
        <v>vis</v>
      </c>
      <c r="E81" s="18">
        <f>VLOOKUP(C81,'Active 1'!C$21:E$972,3,FALSE)</f>
        <v>2525.4388013843541</v>
      </c>
      <c r="F81" s="17" t="s">
        <v>37</v>
      </c>
      <c r="G81" s="8" t="str">
        <f t="shared" si="16"/>
        <v>48869.2220</v>
      </c>
      <c r="H81" s="3">
        <f t="shared" si="17"/>
        <v>2525.5</v>
      </c>
      <c r="I81" s="19" t="s">
        <v>393</v>
      </c>
      <c r="J81" s="20" t="s">
        <v>394</v>
      </c>
      <c r="K81" s="19">
        <v>2525.5</v>
      </c>
      <c r="L81" s="19" t="s">
        <v>395</v>
      </c>
      <c r="M81" s="20" t="s">
        <v>226</v>
      </c>
      <c r="N81" s="20" t="s">
        <v>227</v>
      </c>
      <c r="O81" s="21" t="s">
        <v>292</v>
      </c>
      <c r="P81" s="22" t="s">
        <v>293</v>
      </c>
    </row>
    <row r="82" spans="1:16" ht="12.75" customHeight="1" thickBot="1" x14ac:dyDescent="0.25">
      <c r="A82" s="3" t="str">
        <f t="shared" si="12"/>
        <v>IBVS 4690 </v>
      </c>
      <c r="B82" s="17" t="str">
        <f t="shared" si="13"/>
        <v>I</v>
      </c>
      <c r="C82" s="3">
        <f t="shared" si="14"/>
        <v>48881.424099999997</v>
      </c>
      <c r="D82" s="8" t="str">
        <f t="shared" si="15"/>
        <v>vis</v>
      </c>
      <c r="E82" s="18">
        <f>VLOOKUP(C82,'Active 1'!C$21:E$972,3,FALSE)</f>
        <v>2528.9952577278827</v>
      </c>
      <c r="F82" s="17" t="s">
        <v>37</v>
      </c>
      <c r="G82" s="8" t="str">
        <f t="shared" si="16"/>
        <v>48881.4241</v>
      </c>
      <c r="H82" s="3">
        <f t="shared" si="17"/>
        <v>2529</v>
      </c>
      <c r="I82" s="19" t="s">
        <v>396</v>
      </c>
      <c r="J82" s="20" t="s">
        <v>397</v>
      </c>
      <c r="K82" s="19">
        <v>2529</v>
      </c>
      <c r="L82" s="19" t="s">
        <v>398</v>
      </c>
      <c r="M82" s="20" t="s">
        <v>226</v>
      </c>
      <c r="N82" s="20" t="s">
        <v>227</v>
      </c>
      <c r="O82" s="21" t="s">
        <v>292</v>
      </c>
      <c r="P82" s="22" t="s">
        <v>293</v>
      </c>
    </row>
    <row r="83" spans="1:16" ht="12.75" customHeight="1" thickBot="1" x14ac:dyDescent="0.25">
      <c r="A83" s="3" t="str">
        <f t="shared" si="12"/>
        <v>IBVS 4690 </v>
      </c>
      <c r="B83" s="17" t="str">
        <f t="shared" si="13"/>
        <v>II</v>
      </c>
      <c r="C83" s="3">
        <f t="shared" si="14"/>
        <v>48982.441099999996</v>
      </c>
      <c r="D83" s="8" t="str">
        <f t="shared" si="15"/>
        <v>vis</v>
      </c>
      <c r="E83" s="18">
        <f>VLOOKUP(C83,'Active 1'!C$21:E$972,3,FALSE)</f>
        <v>2558.4379397624807</v>
      </c>
      <c r="F83" s="17" t="s">
        <v>37</v>
      </c>
      <c r="G83" s="8" t="str">
        <f t="shared" si="16"/>
        <v>48982.4411</v>
      </c>
      <c r="H83" s="3">
        <f t="shared" si="17"/>
        <v>2558.5</v>
      </c>
      <c r="I83" s="19" t="s">
        <v>399</v>
      </c>
      <c r="J83" s="20" t="s">
        <v>400</v>
      </c>
      <c r="K83" s="19">
        <v>2558.5</v>
      </c>
      <c r="L83" s="19" t="s">
        <v>401</v>
      </c>
      <c r="M83" s="20" t="s">
        <v>226</v>
      </c>
      <c r="N83" s="20" t="s">
        <v>227</v>
      </c>
      <c r="O83" s="21" t="s">
        <v>292</v>
      </c>
      <c r="P83" s="22" t="s">
        <v>293</v>
      </c>
    </row>
    <row r="84" spans="1:16" ht="12.75" customHeight="1" thickBot="1" x14ac:dyDescent="0.25">
      <c r="A84" s="3" t="str">
        <f t="shared" si="12"/>
        <v>IBVS 4690 </v>
      </c>
      <c r="B84" s="17" t="str">
        <f t="shared" si="13"/>
        <v>I</v>
      </c>
      <c r="C84" s="3">
        <f t="shared" si="14"/>
        <v>48998.074000000001</v>
      </c>
      <c r="D84" s="8" t="str">
        <f t="shared" si="15"/>
        <v>vis</v>
      </c>
      <c r="E84" s="18">
        <f>VLOOKUP(C84,'Active 1'!C$21:E$972,3,FALSE)</f>
        <v>2562.9943461493144</v>
      </c>
      <c r="F84" s="17" t="s">
        <v>37</v>
      </c>
      <c r="G84" s="8" t="str">
        <f t="shared" si="16"/>
        <v>48998.0740</v>
      </c>
      <c r="H84" s="3">
        <f t="shared" si="17"/>
        <v>2563</v>
      </c>
      <c r="I84" s="19" t="s">
        <v>402</v>
      </c>
      <c r="J84" s="20" t="s">
        <v>403</v>
      </c>
      <c r="K84" s="19">
        <v>2563</v>
      </c>
      <c r="L84" s="19" t="s">
        <v>404</v>
      </c>
      <c r="M84" s="20" t="s">
        <v>226</v>
      </c>
      <c r="N84" s="20" t="s">
        <v>227</v>
      </c>
      <c r="O84" s="21" t="s">
        <v>292</v>
      </c>
      <c r="P84" s="22" t="s">
        <v>293</v>
      </c>
    </row>
    <row r="85" spans="1:16" ht="12.75" customHeight="1" thickBot="1" x14ac:dyDescent="0.25">
      <c r="A85" s="3" t="str">
        <f t="shared" si="12"/>
        <v>IBVS 4690 </v>
      </c>
      <c r="B85" s="17" t="str">
        <f t="shared" si="13"/>
        <v>II</v>
      </c>
      <c r="C85" s="3">
        <f t="shared" si="14"/>
        <v>49003.0268</v>
      </c>
      <c r="D85" s="8" t="str">
        <f t="shared" si="15"/>
        <v>vis</v>
      </c>
      <c r="E85" s="18">
        <f>VLOOKUP(C85,'Active 1'!C$21:E$972,3,FALSE)</f>
        <v>2564.4379023386778</v>
      </c>
      <c r="F85" s="17" t="s">
        <v>37</v>
      </c>
      <c r="G85" s="8" t="str">
        <f t="shared" si="16"/>
        <v>49003.0268</v>
      </c>
      <c r="H85" s="3">
        <f t="shared" si="17"/>
        <v>2564.5</v>
      </c>
      <c r="I85" s="19" t="s">
        <v>405</v>
      </c>
      <c r="J85" s="20" t="s">
        <v>406</v>
      </c>
      <c r="K85" s="19">
        <v>2564.5</v>
      </c>
      <c r="L85" s="19" t="s">
        <v>401</v>
      </c>
      <c r="M85" s="20" t="s">
        <v>226</v>
      </c>
      <c r="N85" s="20" t="s">
        <v>227</v>
      </c>
      <c r="O85" s="21" t="s">
        <v>292</v>
      </c>
      <c r="P85" s="22" t="s">
        <v>293</v>
      </c>
    </row>
    <row r="86" spans="1:16" ht="12.75" customHeight="1" thickBot="1" x14ac:dyDescent="0.25">
      <c r="A86" s="3" t="str">
        <f t="shared" si="12"/>
        <v>IBVS 4690 </v>
      </c>
      <c r="B86" s="17" t="str">
        <f t="shared" si="13"/>
        <v>II</v>
      </c>
      <c r="C86" s="3">
        <f t="shared" si="14"/>
        <v>49236.331700000002</v>
      </c>
      <c r="D86" s="8" t="str">
        <f t="shared" si="15"/>
        <v>vis</v>
      </c>
      <c r="E86" s="18">
        <f>VLOOKUP(C86,'Active 1'!C$21:E$972,3,FALSE)</f>
        <v>2632.4375656410311</v>
      </c>
      <c r="F86" s="17" t="s">
        <v>37</v>
      </c>
      <c r="G86" s="8" t="str">
        <f t="shared" si="16"/>
        <v>49236.3317</v>
      </c>
      <c r="H86" s="3">
        <f t="shared" si="17"/>
        <v>2632.5</v>
      </c>
      <c r="I86" s="19" t="s">
        <v>407</v>
      </c>
      <c r="J86" s="20" t="s">
        <v>408</v>
      </c>
      <c r="K86" s="19">
        <v>2632.5</v>
      </c>
      <c r="L86" s="19" t="s">
        <v>409</v>
      </c>
      <c r="M86" s="20" t="s">
        <v>226</v>
      </c>
      <c r="N86" s="20" t="s">
        <v>227</v>
      </c>
      <c r="O86" s="21" t="s">
        <v>292</v>
      </c>
      <c r="P86" s="22" t="s">
        <v>293</v>
      </c>
    </row>
    <row r="87" spans="1:16" ht="12.75" customHeight="1" thickBot="1" x14ac:dyDescent="0.25">
      <c r="A87" s="3" t="str">
        <f t="shared" si="12"/>
        <v>IBVS 4690 </v>
      </c>
      <c r="B87" s="17" t="str">
        <f t="shared" si="13"/>
        <v>I</v>
      </c>
      <c r="C87" s="3">
        <f t="shared" si="14"/>
        <v>49238.2405</v>
      </c>
      <c r="D87" s="8" t="str">
        <f t="shared" si="15"/>
        <v>vis</v>
      </c>
      <c r="E87" s="18">
        <f>VLOOKUP(C87,'Active 1'!C$21:E$972,3,FALSE)</f>
        <v>2632.9939095382715</v>
      </c>
      <c r="F87" s="17" t="s">
        <v>37</v>
      </c>
      <c r="G87" s="8" t="str">
        <f t="shared" si="16"/>
        <v>49238.2405</v>
      </c>
      <c r="H87" s="3">
        <f t="shared" si="17"/>
        <v>2633</v>
      </c>
      <c r="I87" s="19" t="s">
        <v>410</v>
      </c>
      <c r="J87" s="20" t="s">
        <v>411</v>
      </c>
      <c r="K87" s="19">
        <v>2633</v>
      </c>
      <c r="L87" s="19" t="s">
        <v>412</v>
      </c>
      <c r="M87" s="20" t="s">
        <v>226</v>
      </c>
      <c r="N87" s="20" t="s">
        <v>227</v>
      </c>
      <c r="O87" s="21" t="s">
        <v>292</v>
      </c>
      <c r="P87" s="22" t="s">
        <v>293</v>
      </c>
    </row>
    <row r="88" spans="1:16" ht="12.75" customHeight="1" thickBot="1" x14ac:dyDescent="0.25">
      <c r="A88" s="3" t="str">
        <f t="shared" si="12"/>
        <v>IBVS 4690 </v>
      </c>
      <c r="B88" s="17" t="str">
        <f t="shared" si="13"/>
        <v>II</v>
      </c>
      <c r="C88" s="3">
        <f t="shared" si="14"/>
        <v>49332.397499999999</v>
      </c>
      <c r="D88" s="8" t="str">
        <f t="shared" si="15"/>
        <v>vis</v>
      </c>
      <c r="E88" s="18">
        <f>VLOOKUP(C88,'Active 1'!C$21:E$972,3,FALSE)</f>
        <v>2660.4371578264968</v>
      </c>
      <c r="F88" s="17" t="s">
        <v>37</v>
      </c>
      <c r="G88" s="8" t="str">
        <f t="shared" si="16"/>
        <v>49332.3975</v>
      </c>
      <c r="H88" s="3">
        <f t="shared" si="17"/>
        <v>2660.5</v>
      </c>
      <c r="I88" s="19" t="s">
        <v>413</v>
      </c>
      <c r="J88" s="20" t="s">
        <v>414</v>
      </c>
      <c r="K88" s="19">
        <v>2660.5</v>
      </c>
      <c r="L88" s="19" t="s">
        <v>415</v>
      </c>
      <c r="M88" s="20" t="s">
        <v>226</v>
      </c>
      <c r="N88" s="20" t="s">
        <v>227</v>
      </c>
      <c r="O88" s="21" t="s">
        <v>292</v>
      </c>
      <c r="P88" s="22" t="s">
        <v>293</v>
      </c>
    </row>
    <row r="89" spans="1:16" ht="12.75" customHeight="1" thickBot="1" x14ac:dyDescent="0.25">
      <c r="A89" s="3" t="str">
        <f t="shared" si="12"/>
        <v>IBVS 4690 </v>
      </c>
      <c r="B89" s="17" t="str">
        <f t="shared" si="13"/>
        <v>II</v>
      </c>
      <c r="C89" s="3">
        <f t="shared" si="14"/>
        <v>49339.26</v>
      </c>
      <c r="D89" s="8" t="str">
        <f t="shared" si="15"/>
        <v>vis</v>
      </c>
      <c r="E89" s="18">
        <f>VLOOKUP(C89,'Active 1'!C$21:E$972,3,FALSE)</f>
        <v>2662.4373202294837</v>
      </c>
      <c r="F89" s="17" t="s">
        <v>37</v>
      </c>
      <c r="G89" s="8" t="str">
        <f t="shared" si="16"/>
        <v>49339.2600</v>
      </c>
      <c r="H89" s="3">
        <f t="shared" si="17"/>
        <v>2662.5</v>
      </c>
      <c r="I89" s="19" t="s">
        <v>416</v>
      </c>
      <c r="J89" s="20" t="s">
        <v>417</v>
      </c>
      <c r="K89" s="19">
        <v>2662.5</v>
      </c>
      <c r="L89" s="19" t="s">
        <v>418</v>
      </c>
      <c r="M89" s="20" t="s">
        <v>226</v>
      </c>
      <c r="N89" s="20" t="s">
        <v>227</v>
      </c>
      <c r="O89" s="21" t="s">
        <v>292</v>
      </c>
      <c r="P89" s="22" t="s">
        <v>293</v>
      </c>
    </row>
    <row r="90" spans="1:16" ht="12.75" customHeight="1" thickBot="1" x14ac:dyDescent="0.25">
      <c r="A90" s="3" t="str">
        <f t="shared" si="12"/>
        <v>IBVS 4690 </v>
      </c>
      <c r="B90" s="17" t="str">
        <f t="shared" si="13"/>
        <v>I</v>
      </c>
      <c r="C90" s="3">
        <f t="shared" si="14"/>
        <v>49341.169500000004</v>
      </c>
      <c r="D90" s="8" t="str">
        <f t="shared" si="15"/>
        <v>vis</v>
      </c>
      <c r="E90" s="18">
        <f>VLOOKUP(C90,'Active 1'!C$21:E$972,3,FALSE)</f>
        <v>2662.9938681505773</v>
      </c>
      <c r="F90" s="17" t="s">
        <v>37</v>
      </c>
      <c r="G90" s="8" t="str">
        <f t="shared" si="16"/>
        <v>49341.1695</v>
      </c>
      <c r="H90" s="3">
        <f t="shared" si="17"/>
        <v>2663</v>
      </c>
      <c r="I90" s="19" t="s">
        <v>419</v>
      </c>
      <c r="J90" s="20" t="s">
        <v>420</v>
      </c>
      <c r="K90" s="19">
        <v>2663</v>
      </c>
      <c r="L90" s="19" t="s">
        <v>421</v>
      </c>
      <c r="M90" s="20" t="s">
        <v>226</v>
      </c>
      <c r="N90" s="20" t="s">
        <v>227</v>
      </c>
      <c r="O90" s="21" t="s">
        <v>292</v>
      </c>
      <c r="P90" s="22" t="s">
        <v>293</v>
      </c>
    </row>
    <row r="91" spans="1:16" ht="12.75" customHeight="1" thickBot="1" x14ac:dyDescent="0.25">
      <c r="A91" s="3" t="str">
        <f t="shared" si="12"/>
        <v>IBVS 4690 </v>
      </c>
      <c r="B91" s="17" t="str">
        <f t="shared" si="13"/>
        <v>I</v>
      </c>
      <c r="C91" s="3">
        <f t="shared" si="14"/>
        <v>49557.323499999999</v>
      </c>
      <c r="D91" s="8" t="str">
        <f t="shared" si="15"/>
        <v>vis</v>
      </c>
      <c r="E91" s="18">
        <f>VLOOKUP(C91,'Active 1'!C$21:E$972,3,FALSE)</f>
        <v>2725.9946847706151</v>
      </c>
      <c r="F91" s="17" t="s">
        <v>37</v>
      </c>
      <c r="G91" s="8" t="str">
        <f t="shared" si="16"/>
        <v>49557.3235</v>
      </c>
      <c r="H91" s="3">
        <f t="shared" si="17"/>
        <v>2726</v>
      </c>
      <c r="I91" s="19" t="s">
        <v>422</v>
      </c>
      <c r="J91" s="20" t="s">
        <v>423</v>
      </c>
      <c r="K91" s="19">
        <v>2726</v>
      </c>
      <c r="L91" s="19" t="s">
        <v>424</v>
      </c>
      <c r="M91" s="20" t="s">
        <v>226</v>
      </c>
      <c r="N91" s="20" t="s">
        <v>227</v>
      </c>
      <c r="O91" s="21" t="s">
        <v>292</v>
      </c>
      <c r="P91" s="22" t="s">
        <v>293</v>
      </c>
    </row>
    <row r="92" spans="1:16" ht="12.75" customHeight="1" thickBot="1" x14ac:dyDescent="0.25">
      <c r="A92" s="3" t="str">
        <f t="shared" si="12"/>
        <v>IBVS 4690 </v>
      </c>
      <c r="B92" s="17" t="str">
        <f t="shared" si="13"/>
        <v>II</v>
      </c>
      <c r="C92" s="3">
        <f t="shared" si="14"/>
        <v>49610.310899999997</v>
      </c>
      <c r="D92" s="8" t="str">
        <f t="shared" si="15"/>
        <v>vis</v>
      </c>
      <c r="E92" s="18">
        <f>VLOOKUP(C92,'Active 1'!C$21:E$972,3,FALSE)</f>
        <v>2741.4385325392086</v>
      </c>
      <c r="F92" s="17" t="s">
        <v>37</v>
      </c>
      <c r="G92" s="8" t="str">
        <f t="shared" si="16"/>
        <v>49610.3109</v>
      </c>
      <c r="H92" s="3">
        <f t="shared" si="17"/>
        <v>2741.5</v>
      </c>
      <c r="I92" s="19" t="s">
        <v>425</v>
      </c>
      <c r="J92" s="20" t="s">
        <v>426</v>
      </c>
      <c r="K92" s="19">
        <v>2741.5</v>
      </c>
      <c r="L92" s="19" t="s">
        <v>427</v>
      </c>
      <c r="M92" s="20" t="s">
        <v>226</v>
      </c>
      <c r="N92" s="20" t="s">
        <v>227</v>
      </c>
      <c r="O92" s="21" t="s">
        <v>292</v>
      </c>
      <c r="P92" s="22" t="s">
        <v>293</v>
      </c>
    </row>
    <row r="93" spans="1:16" ht="12.75" customHeight="1" thickBot="1" x14ac:dyDescent="0.25">
      <c r="A93" s="3" t="str">
        <f t="shared" si="12"/>
        <v>IBVS 4690 </v>
      </c>
      <c r="B93" s="17" t="str">
        <f t="shared" si="13"/>
        <v>I</v>
      </c>
      <c r="C93" s="3">
        <f t="shared" si="14"/>
        <v>49622.5124</v>
      </c>
      <c r="D93" s="8" t="str">
        <f t="shared" si="15"/>
        <v>vis</v>
      </c>
      <c r="E93" s="18">
        <f>VLOOKUP(C93,'Active 1'!C$21:E$972,3,FALSE)</f>
        <v>2744.9948140051524</v>
      </c>
      <c r="F93" s="17" t="s">
        <v>37</v>
      </c>
      <c r="G93" s="8" t="str">
        <f t="shared" si="16"/>
        <v>49622.5124</v>
      </c>
      <c r="H93" s="3">
        <f t="shared" si="17"/>
        <v>2745</v>
      </c>
      <c r="I93" s="19" t="s">
        <v>428</v>
      </c>
      <c r="J93" s="20" t="s">
        <v>429</v>
      </c>
      <c r="K93" s="19">
        <v>2745</v>
      </c>
      <c r="L93" s="19" t="s">
        <v>430</v>
      </c>
      <c r="M93" s="20" t="s">
        <v>226</v>
      </c>
      <c r="N93" s="20" t="s">
        <v>227</v>
      </c>
      <c r="O93" s="21" t="s">
        <v>292</v>
      </c>
      <c r="P93" s="22" t="s">
        <v>293</v>
      </c>
    </row>
    <row r="94" spans="1:16" ht="12.75" customHeight="1" thickBot="1" x14ac:dyDescent="0.25">
      <c r="A94" s="3" t="str">
        <f t="shared" si="12"/>
        <v>IBVS 4690 </v>
      </c>
      <c r="B94" s="17" t="str">
        <f t="shared" si="13"/>
        <v>II</v>
      </c>
      <c r="C94" s="3">
        <f t="shared" si="14"/>
        <v>49634.3272</v>
      </c>
      <c r="D94" s="8" t="str">
        <f t="shared" si="15"/>
        <v>vis</v>
      </c>
      <c r="E94" s="18">
        <f>VLOOKUP(C94,'Active 1'!C$21:E$972,3,FALSE)</f>
        <v>2748.4383868661794</v>
      </c>
      <c r="F94" s="17" t="s">
        <v>37</v>
      </c>
      <c r="G94" s="8" t="str">
        <f t="shared" si="16"/>
        <v>49634.3272</v>
      </c>
      <c r="H94" s="3">
        <f t="shared" si="17"/>
        <v>2748.5</v>
      </c>
      <c r="I94" s="19" t="s">
        <v>431</v>
      </c>
      <c r="J94" s="20" t="s">
        <v>432</v>
      </c>
      <c r="K94" s="19">
        <v>2748.5</v>
      </c>
      <c r="L94" s="19" t="s">
        <v>433</v>
      </c>
      <c r="M94" s="20" t="s">
        <v>226</v>
      </c>
      <c r="N94" s="20" t="s">
        <v>227</v>
      </c>
      <c r="O94" s="21" t="s">
        <v>292</v>
      </c>
      <c r="P94" s="22" t="s">
        <v>293</v>
      </c>
    </row>
    <row r="95" spans="1:16" ht="12.75" customHeight="1" thickBot="1" x14ac:dyDescent="0.25">
      <c r="A95" s="3" t="str">
        <f t="shared" si="12"/>
        <v>IBVS 4340 </v>
      </c>
      <c r="B95" s="17" t="str">
        <f t="shared" si="13"/>
        <v>I</v>
      </c>
      <c r="C95" s="3">
        <f t="shared" si="14"/>
        <v>49749.457600000002</v>
      </c>
      <c r="D95" s="8" t="str">
        <f t="shared" si="15"/>
        <v>vis</v>
      </c>
      <c r="E95" s="18">
        <f>VLOOKUP(C95,'Active 1'!C$21:E$972,3,FALSE)</f>
        <v>2781.9945977981624</v>
      </c>
      <c r="F95" s="17" t="s">
        <v>37</v>
      </c>
      <c r="G95" s="8" t="str">
        <f t="shared" si="16"/>
        <v>49749.4576</v>
      </c>
      <c r="H95" s="3">
        <f t="shared" si="17"/>
        <v>2782</v>
      </c>
      <c r="I95" s="19" t="s">
        <v>434</v>
      </c>
      <c r="J95" s="20" t="s">
        <v>435</v>
      </c>
      <c r="K95" s="19">
        <v>2782</v>
      </c>
      <c r="L95" s="19" t="s">
        <v>312</v>
      </c>
      <c r="M95" s="20" t="s">
        <v>226</v>
      </c>
      <c r="N95" s="20" t="s">
        <v>44</v>
      </c>
      <c r="O95" s="21" t="s">
        <v>436</v>
      </c>
      <c r="P95" s="22" t="s">
        <v>337</v>
      </c>
    </row>
    <row r="96" spans="1:16" ht="12.75" customHeight="1" thickBot="1" x14ac:dyDescent="0.25">
      <c r="A96" s="3" t="str">
        <f t="shared" si="12"/>
        <v>IBVS 4340 </v>
      </c>
      <c r="B96" s="17" t="str">
        <f t="shared" si="13"/>
        <v>I</v>
      </c>
      <c r="C96" s="3">
        <f t="shared" si="14"/>
        <v>49749.458100000003</v>
      </c>
      <c r="D96" s="8" t="str">
        <f t="shared" si="15"/>
        <v>vis</v>
      </c>
      <c r="E96" s="18">
        <f>VLOOKUP(C96,'Active 1'!C$21:E$972,3,FALSE)</f>
        <v>2781.9947435294857</v>
      </c>
      <c r="F96" s="17" t="s">
        <v>37</v>
      </c>
      <c r="G96" s="8" t="str">
        <f t="shared" si="16"/>
        <v>49749.4581</v>
      </c>
      <c r="H96" s="3">
        <f t="shared" si="17"/>
        <v>2782</v>
      </c>
      <c r="I96" s="19" t="s">
        <v>437</v>
      </c>
      <c r="J96" s="20" t="s">
        <v>438</v>
      </c>
      <c r="K96" s="19">
        <v>2782</v>
      </c>
      <c r="L96" s="19" t="s">
        <v>430</v>
      </c>
      <c r="M96" s="20" t="s">
        <v>226</v>
      </c>
      <c r="N96" s="20" t="s">
        <v>341</v>
      </c>
      <c r="O96" s="21" t="s">
        <v>436</v>
      </c>
      <c r="P96" s="22" t="s">
        <v>337</v>
      </c>
    </row>
    <row r="97" spans="1:16" ht="12.75" customHeight="1" thickBot="1" x14ac:dyDescent="0.25">
      <c r="A97" s="3" t="str">
        <f t="shared" si="12"/>
        <v>IBVS 4340 </v>
      </c>
      <c r="B97" s="17" t="str">
        <f t="shared" si="13"/>
        <v>I</v>
      </c>
      <c r="C97" s="3">
        <f t="shared" si="14"/>
        <v>49749.458599999998</v>
      </c>
      <c r="D97" s="8" t="str">
        <f t="shared" si="15"/>
        <v>vis</v>
      </c>
      <c r="E97" s="18">
        <f>VLOOKUP(C97,'Active 1'!C$21:E$972,3,FALSE)</f>
        <v>2781.9948892608068</v>
      </c>
      <c r="F97" s="17" t="s">
        <v>37</v>
      </c>
      <c r="G97" s="8" t="str">
        <f t="shared" si="16"/>
        <v>49749.4586</v>
      </c>
      <c r="H97" s="3">
        <f t="shared" si="17"/>
        <v>2782</v>
      </c>
      <c r="I97" s="19" t="s">
        <v>439</v>
      </c>
      <c r="J97" s="20" t="s">
        <v>440</v>
      </c>
      <c r="K97" s="19">
        <v>2782</v>
      </c>
      <c r="L97" s="19" t="s">
        <v>281</v>
      </c>
      <c r="M97" s="20" t="s">
        <v>226</v>
      </c>
      <c r="N97" s="20" t="s">
        <v>27</v>
      </c>
      <c r="O97" s="21" t="s">
        <v>436</v>
      </c>
      <c r="P97" s="22" t="s">
        <v>337</v>
      </c>
    </row>
    <row r="98" spans="1:16" ht="12.75" customHeight="1" thickBot="1" x14ac:dyDescent="0.25">
      <c r="A98" s="3" t="str">
        <f t="shared" si="12"/>
        <v> AAPS 116.463 </v>
      </c>
      <c r="B98" s="17" t="str">
        <f t="shared" si="13"/>
        <v>II</v>
      </c>
      <c r="C98" s="3">
        <f t="shared" si="14"/>
        <v>49771.563600000001</v>
      </c>
      <c r="D98" s="8" t="str">
        <f t="shared" si="15"/>
        <v>vis</v>
      </c>
      <c r="E98" s="18">
        <f>VLOOKUP(C98,'Active 1'!C$21:E$972,3,FALSE)</f>
        <v>2788.4376710339234</v>
      </c>
      <c r="F98" s="17" t="s">
        <v>37</v>
      </c>
      <c r="G98" s="8" t="str">
        <f t="shared" si="16"/>
        <v>49771.5636</v>
      </c>
      <c r="H98" s="3">
        <f t="shared" si="17"/>
        <v>2788.5</v>
      </c>
      <c r="I98" s="19" t="s">
        <v>441</v>
      </c>
      <c r="J98" s="20" t="s">
        <v>442</v>
      </c>
      <c r="K98" s="19">
        <v>2788.5</v>
      </c>
      <c r="L98" s="19" t="s">
        <v>443</v>
      </c>
      <c r="M98" s="20" t="s">
        <v>226</v>
      </c>
      <c r="N98" s="20" t="s">
        <v>227</v>
      </c>
      <c r="O98" s="21" t="s">
        <v>444</v>
      </c>
      <c r="P98" s="21" t="s">
        <v>379</v>
      </c>
    </row>
    <row r="99" spans="1:16" ht="12.75" customHeight="1" thickBot="1" x14ac:dyDescent="0.25">
      <c r="A99" s="3" t="str">
        <f t="shared" si="12"/>
        <v>IBVS 4690 </v>
      </c>
      <c r="B99" s="17" t="str">
        <f t="shared" si="13"/>
        <v>I</v>
      </c>
      <c r="C99" s="3">
        <f t="shared" si="14"/>
        <v>49773.473700000002</v>
      </c>
      <c r="D99" s="8" t="str">
        <f t="shared" si="15"/>
        <v>vis</v>
      </c>
      <c r="E99" s="18">
        <f>VLOOKUP(C99,'Active 1'!C$21:E$972,3,FALSE)</f>
        <v>2788.9943938326037</v>
      </c>
      <c r="F99" s="17" t="s">
        <v>37</v>
      </c>
      <c r="G99" s="8" t="str">
        <f t="shared" si="16"/>
        <v>49773.4737</v>
      </c>
      <c r="H99" s="3">
        <f t="shared" si="17"/>
        <v>2789</v>
      </c>
      <c r="I99" s="19" t="s">
        <v>445</v>
      </c>
      <c r="J99" s="20" t="s">
        <v>446</v>
      </c>
      <c r="K99" s="19">
        <v>2789</v>
      </c>
      <c r="L99" s="19" t="s">
        <v>296</v>
      </c>
      <c r="M99" s="20" t="s">
        <v>226</v>
      </c>
      <c r="N99" s="20" t="s">
        <v>227</v>
      </c>
      <c r="O99" s="21" t="s">
        <v>292</v>
      </c>
      <c r="P99" s="22" t="s">
        <v>293</v>
      </c>
    </row>
    <row r="100" spans="1:16" ht="12.75" customHeight="1" thickBot="1" x14ac:dyDescent="0.25">
      <c r="A100" s="3" t="str">
        <f t="shared" si="12"/>
        <v>IBVS 4690 </v>
      </c>
      <c r="B100" s="17" t="str">
        <f t="shared" si="13"/>
        <v>II</v>
      </c>
      <c r="C100" s="3">
        <f t="shared" si="14"/>
        <v>49778.426500000001</v>
      </c>
      <c r="D100" s="8" t="str">
        <f t="shared" si="15"/>
        <v>vis</v>
      </c>
      <c r="E100" s="18">
        <f>VLOOKUP(C100,'Active 1'!C$21:E$972,3,FALSE)</f>
        <v>2790.437950021967</v>
      </c>
      <c r="F100" s="17" t="s">
        <v>37</v>
      </c>
      <c r="G100" s="8" t="str">
        <f t="shared" si="16"/>
        <v>49778.4265</v>
      </c>
      <c r="H100" s="3">
        <f t="shared" si="17"/>
        <v>2790.5</v>
      </c>
      <c r="I100" s="19" t="s">
        <v>447</v>
      </c>
      <c r="J100" s="20" t="s">
        <v>448</v>
      </c>
      <c r="K100" s="19">
        <v>2790.5</v>
      </c>
      <c r="L100" s="19" t="s">
        <v>449</v>
      </c>
      <c r="M100" s="20" t="s">
        <v>226</v>
      </c>
      <c r="N100" s="20" t="s">
        <v>227</v>
      </c>
      <c r="O100" s="21" t="s">
        <v>292</v>
      </c>
      <c r="P100" s="22" t="s">
        <v>293</v>
      </c>
    </row>
    <row r="101" spans="1:16" ht="12.75" customHeight="1" thickBot="1" x14ac:dyDescent="0.25">
      <c r="A101" s="3" t="str">
        <f t="shared" si="12"/>
        <v> AAPS 116.463 </v>
      </c>
      <c r="B101" s="17" t="str">
        <f t="shared" si="13"/>
        <v>I</v>
      </c>
      <c r="C101" s="3">
        <f t="shared" si="14"/>
        <v>49852.386500000001</v>
      </c>
      <c r="D101" s="8" t="str">
        <f t="shared" si="15"/>
        <v>vis</v>
      </c>
      <c r="E101" s="18">
        <f>VLOOKUP(C101,'Active 1'!C$21:E$972,3,FALSE)</f>
        <v>2811.9945272642021</v>
      </c>
      <c r="F101" s="17" t="s">
        <v>37</v>
      </c>
      <c r="G101" s="8" t="str">
        <f t="shared" si="16"/>
        <v>49852.3865</v>
      </c>
      <c r="H101" s="3">
        <f t="shared" si="17"/>
        <v>2812</v>
      </c>
      <c r="I101" s="19" t="s">
        <v>450</v>
      </c>
      <c r="J101" s="20" t="s">
        <v>451</v>
      </c>
      <c r="K101" s="19">
        <v>2812</v>
      </c>
      <c r="L101" s="19" t="s">
        <v>312</v>
      </c>
      <c r="M101" s="20" t="s">
        <v>226</v>
      </c>
      <c r="N101" s="20" t="s">
        <v>227</v>
      </c>
      <c r="O101" s="21" t="s">
        <v>444</v>
      </c>
      <c r="P101" s="21" t="s">
        <v>379</v>
      </c>
    </row>
    <row r="102" spans="1:16" ht="12.75" customHeight="1" thickBot="1" x14ac:dyDescent="0.25">
      <c r="A102" s="3" t="str">
        <f t="shared" si="12"/>
        <v> AAPS 116.463 </v>
      </c>
      <c r="B102" s="17" t="str">
        <f t="shared" si="13"/>
        <v>I</v>
      </c>
      <c r="C102" s="3">
        <f t="shared" si="14"/>
        <v>49900.417699999998</v>
      </c>
      <c r="D102" s="8" t="str">
        <f t="shared" si="15"/>
        <v>vis</v>
      </c>
      <c r="E102" s="18">
        <f>VLOOKUP(C102,'Active 1'!C$21:E$972,3,FALSE)</f>
        <v>2825.9938278704381</v>
      </c>
      <c r="F102" s="17" t="s">
        <v>37</v>
      </c>
      <c r="G102" s="8" t="str">
        <f t="shared" si="16"/>
        <v>49900.4177</v>
      </c>
      <c r="H102" s="3">
        <f t="shared" si="17"/>
        <v>2826</v>
      </c>
      <c r="I102" s="19" t="s">
        <v>452</v>
      </c>
      <c r="J102" s="20" t="s">
        <v>453</v>
      </c>
      <c r="K102" s="19">
        <v>2826</v>
      </c>
      <c r="L102" s="19" t="s">
        <v>454</v>
      </c>
      <c r="M102" s="20" t="s">
        <v>226</v>
      </c>
      <c r="N102" s="20" t="s">
        <v>227</v>
      </c>
      <c r="O102" s="21" t="s">
        <v>444</v>
      </c>
      <c r="P102" s="21" t="s">
        <v>379</v>
      </c>
    </row>
    <row r="103" spans="1:16" ht="12.75" customHeight="1" thickBot="1" x14ac:dyDescent="0.25">
      <c r="A103" s="3" t="str">
        <f t="shared" si="12"/>
        <v>IBVS 4340 </v>
      </c>
      <c r="B103" s="17" t="str">
        <f t="shared" si="13"/>
        <v>II</v>
      </c>
      <c r="C103" s="3">
        <f t="shared" si="14"/>
        <v>50001.433700000001</v>
      </c>
      <c r="D103" s="8" t="str">
        <f t="shared" si="15"/>
        <v>vis</v>
      </c>
      <c r="E103" s="18">
        <f>VLOOKUP(C103,'Active 1'!C$21:E$972,3,FALSE)</f>
        <v>2855.4362184423917</v>
      </c>
      <c r="F103" s="17" t="s">
        <v>37</v>
      </c>
      <c r="G103" s="8" t="str">
        <f t="shared" si="16"/>
        <v>50001.4337</v>
      </c>
      <c r="H103" s="3">
        <f t="shared" si="17"/>
        <v>2855.5</v>
      </c>
      <c r="I103" s="19" t="s">
        <v>455</v>
      </c>
      <c r="J103" s="20" t="s">
        <v>456</v>
      </c>
      <c r="K103" s="19">
        <v>2855.5</v>
      </c>
      <c r="L103" s="19" t="s">
        <v>457</v>
      </c>
      <c r="M103" s="20" t="s">
        <v>226</v>
      </c>
      <c r="N103" s="20" t="s">
        <v>27</v>
      </c>
      <c r="O103" s="21" t="s">
        <v>436</v>
      </c>
      <c r="P103" s="22" t="s">
        <v>337</v>
      </c>
    </row>
    <row r="104" spans="1:16" ht="12.75" customHeight="1" thickBot="1" x14ac:dyDescent="0.25">
      <c r="A104" s="3" t="str">
        <f t="shared" si="12"/>
        <v>IBVS 4340 </v>
      </c>
      <c r="B104" s="17" t="str">
        <f t="shared" si="13"/>
        <v>II</v>
      </c>
      <c r="C104" s="3">
        <f t="shared" si="14"/>
        <v>50001.434099999999</v>
      </c>
      <c r="D104" s="8" t="str">
        <f t="shared" si="15"/>
        <v>vis</v>
      </c>
      <c r="E104" s="18">
        <f>VLOOKUP(C104,'Active 1'!C$21:E$972,3,FALSE)</f>
        <v>2855.4363350274489</v>
      </c>
      <c r="F104" s="17" t="s">
        <v>37</v>
      </c>
      <c r="G104" s="8" t="str">
        <f t="shared" si="16"/>
        <v>50001.4341</v>
      </c>
      <c r="H104" s="3">
        <f t="shared" si="17"/>
        <v>2855.5</v>
      </c>
      <c r="I104" s="19" t="s">
        <v>458</v>
      </c>
      <c r="J104" s="20" t="s">
        <v>459</v>
      </c>
      <c r="K104" s="19">
        <v>2855.5</v>
      </c>
      <c r="L104" s="19" t="s">
        <v>460</v>
      </c>
      <c r="M104" s="20" t="s">
        <v>226</v>
      </c>
      <c r="N104" s="20" t="s">
        <v>341</v>
      </c>
      <c r="O104" s="21" t="s">
        <v>436</v>
      </c>
      <c r="P104" s="22" t="s">
        <v>337</v>
      </c>
    </row>
    <row r="105" spans="1:16" ht="12.75" customHeight="1" thickBot="1" x14ac:dyDescent="0.25">
      <c r="A105" s="3" t="str">
        <f t="shared" si="12"/>
        <v>IBVS 4340 </v>
      </c>
      <c r="B105" s="17" t="str">
        <f t="shared" si="13"/>
        <v>I</v>
      </c>
      <c r="C105" s="3">
        <f t="shared" si="14"/>
        <v>50003.339899999999</v>
      </c>
      <c r="D105" s="8" t="str">
        <f t="shared" si="15"/>
        <v>vis</v>
      </c>
      <c r="E105" s="18">
        <f>VLOOKUP(C105,'Active 1'!C$21:E$972,3,FALSE)</f>
        <v>2855.9918045367549</v>
      </c>
      <c r="F105" s="17" t="s">
        <v>37</v>
      </c>
      <c r="G105" s="8" t="str">
        <f t="shared" si="16"/>
        <v>50003.3399</v>
      </c>
      <c r="H105" s="3">
        <f t="shared" si="17"/>
        <v>2856</v>
      </c>
      <c r="I105" s="19" t="s">
        <v>461</v>
      </c>
      <c r="J105" s="20" t="s">
        <v>462</v>
      </c>
      <c r="K105" s="19">
        <v>2856</v>
      </c>
      <c r="L105" s="19" t="s">
        <v>463</v>
      </c>
      <c r="M105" s="20" t="s">
        <v>226</v>
      </c>
      <c r="N105" s="20" t="s">
        <v>341</v>
      </c>
      <c r="O105" s="21" t="s">
        <v>436</v>
      </c>
      <c r="P105" s="22" t="s">
        <v>337</v>
      </c>
    </row>
    <row r="106" spans="1:16" ht="12.75" customHeight="1" thickBot="1" x14ac:dyDescent="0.25">
      <c r="A106" s="3" t="str">
        <f t="shared" si="12"/>
        <v>IBVS 4340 </v>
      </c>
      <c r="B106" s="17" t="str">
        <f t="shared" si="13"/>
        <v>I</v>
      </c>
      <c r="C106" s="3">
        <f t="shared" si="14"/>
        <v>50003.340600000003</v>
      </c>
      <c r="D106" s="8" t="str">
        <f t="shared" si="15"/>
        <v>vis</v>
      </c>
      <c r="E106" s="18">
        <f>VLOOKUP(C106,'Active 1'!C$21:E$972,3,FALSE)</f>
        <v>2855.9920085606077</v>
      </c>
      <c r="F106" s="17" t="s">
        <v>37</v>
      </c>
      <c r="G106" s="8" t="str">
        <f t="shared" si="16"/>
        <v>50003.3406</v>
      </c>
      <c r="H106" s="3">
        <f t="shared" si="17"/>
        <v>2856</v>
      </c>
      <c r="I106" s="19" t="s">
        <v>464</v>
      </c>
      <c r="J106" s="20" t="s">
        <v>465</v>
      </c>
      <c r="K106" s="19">
        <v>2856</v>
      </c>
      <c r="L106" s="19" t="s">
        <v>466</v>
      </c>
      <c r="M106" s="20" t="s">
        <v>226</v>
      </c>
      <c r="N106" s="20" t="s">
        <v>27</v>
      </c>
      <c r="O106" s="21" t="s">
        <v>436</v>
      </c>
      <c r="P106" s="22" t="s">
        <v>337</v>
      </c>
    </row>
    <row r="107" spans="1:16" ht="12.75" customHeight="1" thickBot="1" x14ac:dyDescent="0.25">
      <c r="A107" s="3" t="str">
        <f t="shared" ref="A107:A138" si="18">P107</f>
        <v> BBS 110 </v>
      </c>
      <c r="B107" s="17" t="str">
        <f t="shared" ref="B107:B138" si="19">IF(H107=INT(H107),"I","II")</f>
        <v>II</v>
      </c>
      <c r="C107" s="3">
        <f t="shared" ref="C107:C138" si="20">1*G107</f>
        <v>50008.3056</v>
      </c>
      <c r="D107" s="8" t="str">
        <f t="shared" ref="D107:D138" si="21">VLOOKUP(F107,I$1:J$5,2,FALSE)</f>
        <v>vis</v>
      </c>
      <c r="E107" s="18">
        <f>VLOOKUP(C107,'Active 1'!C$21:E$972,3,FALSE)</f>
        <v>2857.4391205942425</v>
      </c>
      <c r="F107" s="17" t="s">
        <v>37</v>
      </c>
      <c r="G107" s="8" t="str">
        <f t="shared" ref="G107:G138" si="22">MID(I107,3,LEN(I107)-3)</f>
        <v>50008.3056</v>
      </c>
      <c r="H107" s="3">
        <f t="shared" ref="H107:H138" si="23">1*K107</f>
        <v>2857.5</v>
      </c>
      <c r="I107" s="19" t="s">
        <v>467</v>
      </c>
      <c r="J107" s="20" t="s">
        <v>468</v>
      </c>
      <c r="K107" s="19">
        <v>2857.5</v>
      </c>
      <c r="L107" s="19" t="s">
        <v>469</v>
      </c>
      <c r="M107" s="20" t="s">
        <v>226</v>
      </c>
      <c r="N107" s="20" t="s">
        <v>27</v>
      </c>
      <c r="O107" s="21" t="s">
        <v>470</v>
      </c>
      <c r="P107" s="21" t="s">
        <v>471</v>
      </c>
    </row>
    <row r="108" spans="1:16" ht="12.75" customHeight="1" thickBot="1" x14ac:dyDescent="0.25">
      <c r="A108" s="3" t="str">
        <f t="shared" si="18"/>
        <v>IBVS 4690 </v>
      </c>
      <c r="B108" s="17" t="str">
        <f t="shared" si="19"/>
        <v>II</v>
      </c>
      <c r="C108" s="3">
        <f t="shared" si="20"/>
        <v>50056.332199999997</v>
      </c>
      <c r="D108" s="8" t="str">
        <f t="shared" si="21"/>
        <v>vis</v>
      </c>
      <c r="E108" s="18">
        <f>VLOOKUP(C108,'Active 1'!C$21:E$972,3,FALSE)</f>
        <v>2871.4370804723103</v>
      </c>
      <c r="F108" s="17" t="s">
        <v>37</v>
      </c>
      <c r="G108" s="8" t="str">
        <f t="shared" si="22"/>
        <v>50056.3322</v>
      </c>
      <c r="H108" s="3">
        <f t="shared" si="23"/>
        <v>2871.5</v>
      </c>
      <c r="I108" s="19" t="s">
        <v>472</v>
      </c>
      <c r="J108" s="20" t="s">
        <v>473</v>
      </c>
      <c r="K108" s="19">
        <v>2871.5</v>
      </c>
      <c r="L108" s="19" t="s">
        <v>474</v>
      </c>
      <c r="M108" s="20" t="s">
        <v>226</v>
      </c>
      <c r="N108" s="20" t="s">
        <v>227</v>
      </c>
      <c r="O108" s="21" t="s">
        <v>292</v>
      </c>
      <c r="P108" s="22" t="s">
        <v>293</v>
      </c>
    </row>
    <row r="109" spans="1:16" ht="12.75" customHeight="1" thickBot="1" x14ac:dyDescent="0.25">
      <c r="A109" s="3" t="str">
        <f t="shared" si="18"/>
        <v>IBVS 4690 </v>
      </c>
      <c r="B109" s="17" t="str">
        <f t="shared" si="19"/>
        <v>II</v>
      </c>
      <c r="C109" s="3">
        <f t="shared" si="20"/>
        <v>50063.193700000003</v>
      </c>
      <c r="D109" s="8" t="str">
        <f t="shared" si="21"/>
        <v>vis</v>
      </c>
      <c r="E109" s="18">
        <f>VLOOKUP(C109,'Active 1'!C$21:E$972,3,FALSE)</f>
        <v>2873.4369514126529</v>
      </c>
      <c r="F109" s="17" t="s">
        <v>37</v>
      </c>
      <c r="G109" s="8" t="str">
        <f t="shared" si="22"/>
        <v>50063.1937</v>
      </c>
      <c r="H109" s="3">
        <f t="shared" si="23"/>
        <v>2873.5</v>
      </c>
      <c r="I109" s="19" t="s">
        <v>475</v>
      </c>
      <c r="J109" s="20" t="s">
        <v>476</v>
      </c>
      <c r="K109" s="19">
        <v>2873.5</v>
      </c>
      <c r="L109" s="19" t="s">
        <v>477</v>
      </c>
      <c r="M109" s="20" t="s">
        <v>226</v>
      </c>
      <c r="N109" s="20" t="s">
        <v>227</v>
      </c>
      <c r="O109" s="21" t="s">
        <v>292</v>
      </c>
      <c r="P109" s="22" t="s">
        <v>293</v>
      </c>
    </row>
    <row r="110" spans="1:16" ht="12.75" customHeight="1" thickBot="1" x14ac:dyDescent="0.25">
      <c r="A110" s="3" t="str">
        <f t="shared" si="18"/>
        <v> JAAVSO 39;177 </v>
      </c>
      <c r="B110" s="17" t="str">
        <f t="shared" si="19"/>
        <v>I</v>
      </c>
      <c r="C110" s="3">
        <f t="shared" si="20"/>
        <v>50188.635000000002</v>
      </c>
      <c r="D110" s="8" t="str">
        <f t="shared" si="21"/>
        <v>vis</v>
      </c>
      <c r="E110" s="18">
        <f>VLOOKUP(C110,'Active 1'!C$21:E$972,3,FALSE)</f>
        <v>2909.99840453348</v>
      </c>
      <c r="F110" s="17" t="s">
        <v>37</v>
      </c>
      <c r="G110" s="8" t="str">
        <f t="shared" si="22"/>
        <v>50188.635</v>
      </c>
      <c r="H110" s="3">
        <f t="shared" si="23"/>
        <v>2910</v>
      </c>
      <c r="I110" s="19" t="s">
        <v>478</v>
      </c>
      <c r="J110" s="20" t="s">
        <v>479</v>
      </c>
      <c r="K110" s="19">
        <v>2910</v>
      </c>
      <c r="L110" s="19" t="s">
        <v>480</v>
      </c>
      <c r="M110" s="20" t="s">
        <v>481</v>
      </c>
      <c r="N110" s="20" t="s">
        <v>482</v>
      </c>
      <c r="O110" s="21" t="s">
        <v>483</v>
      </c>
      <c r="P110" s="21" t="s">
        <v>484</v>
      </c>
    </row>
    <row r="111" spans="1:16" ht="12.75" customHeight="1" thickBot="1" x14ac:dyDescent="0.25">
      <c r="A111" s="3" t="str">
        <f t="shared" si="18"/>
        <v>IBVS 4690 </v>
      </c>
      <c r="B111" s="17" t="str">
        <f t="shared" si="19"/>
        <v>I</v>
      </c>
      <c r="C111" s="3">
        <f t="shared" si="20"/>
        <v>50418.497499999998</v>
      </c>
      <c r="D111" s="8" t="str">
        <f t="shared" si="21"/>
        <v>vis</v>
      </c>
      <c r="E111" s="18">
        <f>VLOOKUP(C111,'Active 1'!C$21:E$972,3,FALSE)</f>
        <v>2976.9947368258431</v>
      </c>
      <c r="F111" s="17" t="s">
        <v>37</v>
      </c>
      <c r="G111" s="8" t="str">
        <f t="shared" si="22"/>
        <v>50418.4975</v>
      </c>
      <c r="H111" s="3">
        <f t="shared" si="23"/>
        <v>2977</v>
      </c>
      <c r="I111" s="19" t="s">
        <v>485</v>
      </c>
      <c r="J111" s="20" t="s">
        <v>486</v>
      </c>
      <c r="K111" s="19">
        <v>2977</v>
      </c>
      <c r="L111" s="19" t="s">
        <v>487</v>
      </c>
      <c r="M111" s="20" t="s">
        <v>226</v>
      </c>
      <c r="N111" s="20" t="s">
        <v>227</v>
      </c>
      <c r="O111" s="21" t="s">
        <v>292</v>
      </c>
      <c r="P111" s="22" t="s">
        <v>293</v>
      </c>
    </row>
    <row r="112" spans="1:16" ht="12.75" customHeight="1" thickBot="1" x14ac:dyDescent="0.25">
      <c r="A112" s="3" t="str">
        <f t="shared" si="18"/>
        <v>IBVS 4690 </v>
      </c>
      <c r="B112" s="17" t="str">
        <f t="shared" si="19"/>
        <v>II</v>
      </c>
      <c r="C112" s="3">
        <f t="shared" si="20"/>
        <v>50423.450599999996</v>
      </c>
      <c r="D112" s="8" t="str">
        <f t="shared" si="21"/>
        <v>vis</v>
      </c>
      <c r="E112" s="18">
        <f>VLOOKUP(C112,'Active 1'!C$21:E$972,3,FALSE)</f>
        <v>2978.4383804540003</v>
      </c>
      <c r="F112" s="17" t="s">
        <v>37</v>
      </c>
      <c r="G112" s="8" t="str">
        <f t="shared" si="22"/>
        <v>50423.4506</v>
      </c>
      <c r="H112" s="3">
        <f t="shared" si="23"/>
        <v>2978.5</v>
      </c>
      <c r="I112" s="19" t="s">
        <v>488</v>
      </c>
      <c r="J112" s="20" t="s">
        <v>489</v>
      </c>
      <c r="K112" s="19">
        <v>2978.5</v>
      </c>
      <c r="L112" s="19" t="s">
        <v>421</v>
      </c>
      <c r="M112" s="20" t="s">
        <v>226</v>
      </c>
      <c r="N112" s="20" t="s">
        <v>227</v>
      </c>
      <c r="O112" s="21" t="s">
        <v>292</v>
      </c>
      <c r="P112" s="22" t="s">
        <v>293</v>
      </c>
    </row>
    <row r="113" spans="1:16" ht="12.75" customHeight="1" thickBot="1" x14ac:dyDescent="0.25">
      <c r="A113" s="3" t="str">
        <f t="shared" si="18"/>
        <v>IBVS 4690 </v>
      </c>
      <c r="B113" s="17" t="str">
        <f t="shared" si="19"/>
        <v>I</v>
      </c>
      <c r="C113" s="3">
        <f t="shared" si="20"/>
        <v>50425.356599999999</v>
      </c>
      <c r="D113" s="8" t="str">
        <f t="shared" si="21"/>
        <v>vis</v>
      </c>
      <c r="E113" s="18">
        <f>VLOOKUP(C113,'Active 1'!C$21:E$972,3,FALSE)</f>
        <v>2978.9939082558358</v>
      </c>
      <c r="F113" s="17" t="s">
        <v>37</v>
      </c>
      <c r="G113" s="8" t="str">
        <f t="shared" si="22"/>
        <v>50425.3566</v>
      </c>
      <c r="H113" s="3">
        <f t="shared" si="23"/>
        <v>2979</v>
      </c>
      <c r="I113" s="19" t="s">
        <v>490</v>
      </c>
      <c r="J113" s="20" t="s">
        <v>491</v>
      </c>
      <c r="K113" s="19">
        <v>2979</v>
      </c>
      <c r="L113" s="19" t="s">
        <v>492</v>
      </c>
      <c r="M113" s="20" t="s">
        <v>226</v>
      </c>
      <c r="N113" s="20" t="s">
        <v>227</v>
      </c>
      <c r="O113" s="21" t="s">
        <v>292</v>
      </c>
      <c r="P113" s="22" t="s">
        <v>293</v>
      </c>
    </row>
    <row r="114" spans="1:16" ht="12.75" customHeight="1" thickBot="1" x14ac:dyDescent="0.25">
      <c r="A114" s="3" t="str">
        <f t="shared" si="18"/>
        <v> JAAVSO 39;177 </v>
      </c>
      <c r="B114" s="17" t="str">
        <f t="shared" si="19"/>
        <v>I</v>
      </c>
      <c r="C114" s="3">
        <f t="shared" si="20"/>
        <v>50562.597000000002</v>
      </c>
      <c r="D114" s="8" t="str">
        <f t="shared" si="21"/>
        <v>vis</v>
      </c>
      <c r="E114" s="18">
        <f>VLOOKUP(C114,'Active 1'!C$21:E$972,3,FALSE)</f>
        <v>3018.9943582741607</v>
      </c>
      <c r="F114" s="17" t="s">
        <v>37</v>
      </c>
      <c r="G114" s="8" t="str">
        <f t="shared" si="22"/>
        <v>50562.597</v>
      </c>
      <c r="H114" s="3">
        <f t="shared" si="23"/>
        <v>3019</v>
      </c>
      <c r="I114" s="19" t="s">
        <v>497</v>
      </c>
      <c r="J114" s="20" t="s">
        <v>498</v>
      </c>
      <c r="K114" s="19">
        <v>3019</v>
      </c>
      <c r="L114" s="19" t="s">
        <v>204</v>
      </c>
      <c r="M114" s="20" t="s">
        <v>481</v>
      </c>
      <c r="N114" s="20" t="s">
        <v>482</v>
      </c>
      <c r="O114" s="21" t="s">
        <v>483</v>
      </c>
      <c r="P114" s="21" t="s">
        <v>484</v>
      </c>
    </row>
    <row r="115" spans="1:16" ht="12.75" customHeight="1" thickBot="1" x14ac:dyDescent="0.25">
      <c r="A115" s="3" t="str">
        <f t="shared" si="18"/>
        <v> JAAVSO 39;177 </v>
      </c>
      <c r="B115" s="17" t="str">
        <f t="shared" si="19"/>
        <v>I</v>
      </c>
      <c r="C115" s="3">
        <f t="shared" si="20"/>
        <v>50833.64</v>
      </c>
      <c r="D115" s="8" t="str">
        <f t="shared" si="21"/>
        <v>vis</v>
      </c>
      <c r="E115" s="18">
        <f>VLOOKUP(C115,'Active 1'!C$21:E$972,3,FALSE)</f>
        <v>3097.9932680289894</v>
      </c>
      <c r="F115" s="17" t="s">
        <v>37</v>
      </c>
      <c r="G115" s="8" t="str">
        <f t="shared" si="22"/>
        <v>50833.640</v>
      </c>
      <c r="H115" s="3">
        <f t="shared" si="23"/>
        <v>3098</v>
      </c>
      <c r="I115" s="19" t="s">
        <v>499</v>
      </c>
      <c r="J115" s="20" t="s">
        <v>500</v>
      </c>
      <c r="K115" s="19">
        <v>3098</v>
      </c>
      <c r="L115" s="19" t="s">
        <v>501</v>
      </c>
      <c r="M115" s="20" t="s">
        <v>481</v>
      </c>
      <c r="N115" s="20" t="s">
        <v>482</v>
      </c>
      <c r="O115" s="21" t="s">
        <v>483</v>
      </c>
      <c r="P115" s="21" t="s">
        <v>484</v>
      </c>
    </row>
    <row r="116" spans="1:16" ht="12.75" customHeight="1" thickBot="1" x14ac:dyDescent="0.25">
      <c r="A116" s="3" t="str">
        <f t="shared" si="18"/>
        <v>IBVS 5313 </v>
      </c>
      <c r="B116" s="17" t="str">
        <f t="shared" si="19"/>
        <v>II</v>
      </c>
      <c r="C116" s="3">
        <f t="shared" si="20"/>
        <v>52365.3753</v>
      </c>
      <c r="D116" s="8" t="str">
        <f t="shared" si="21"/>
        <v>vis</v>
      </c>
      <c r="E116" s="18">
        <f>VLOOKUP(C116,'Active 1'!C$21:E$972,3,FALSE)</f>
        <v>3544.4368903803738</v>
      </c>
      <c r="F116" s="17" t="s">
        <v>37</v>
      </c>
      <c r="G116" s="8" t="str">
        <f t="shared" si="22"/>
        <v>52365.3753</v>
      </c>
      <c r="H116" s="3">
        <f t="shared" si="23"/>
        <v>3544.5</v>
      </c>
      <c r="I116" s="19" t="s">
        <v>514</v>
      </c>
      <c r="J116" s="20" t="s">
        <v>515</v>
      </c>
      <c r="K116" s="19">
        <v>3544.5</v>
      </c>
      <c r="L116" s="19" t="s">
        <v>516</v>
      </c>
      <c r="M116" s="20" t="s">
        <v>226</v>
      </c>
      <c r="N116" s="20" t="s">
        <v>341</v>
      </c>
      <c r="O116" s="21" t="s">
        <v>517</v>
      </c>
      <c r="P116" s="22" t="s">
        <v>518</v>
      </c>
    </row>
    <row r="117" spans="1:16" ht="12.75" customHeight="1" thickBot="1" x14ac:dyDescent="0.25">
      <c r="A117" s="3" t="str">
        <f t="shared" si="18"/>
        <v>IBVS 5653 </v>
      </c>
      <c r="B117" s="17" t="str">
        <f t="shared" si="19"/>
        <v>I</v>
      </c>
      <c r="C117" s="3">
        <f t="shared" si="20"/>
        <v>53410.294000000002</v>
      </c>
      <c r="D117" s="8" t="str">
        <f t="shared" si="21"/>
        <v>vis</v>
      </c>
      <c r="E117" s="18">
        <f>VLOOKUP(C117,'Active 1'!C$21:E$972,3,FALSE)</f>
        <v>3848.9916587471407</v>
      </c>
      <c r="F117" s="17" t="s">
        <v>37</v>
      </c>
      <c r="G117" s="8" t="str">
        <f t="shared" si="22"/>
        <v>53410.294</v>
      </c>
      <c r="H117" s="3">
        <f t="shared" si="23"/>
        <v>3849</v>
      </c>
      <c r="I117" s="19" t="s">
        <v>519</v>
      </c>
      <c r="J117" s="20" t="s">
        <v>520</v>
      </c>
      <c r="K117" s="19">
        <v>3849</v>
      </c>
      <c r="L117" s="19" t="s">
        <v>260</v>
      </c>
      <c r="M117" s="20" t="s">
        <v>226</v>
      </c>
      <c r="N117" s="20" t="s">
        <v>227</v>
      </c>
      <c r="O117" s="21" t="s">
        <v>287</v>
      </c>
      <c r="P117" s="22" t="s">
        <v>521</v>
      </c>
    </row>
    <row r="118" spans="1:16" ht="12.75" customHeight="1" thickBot="1" x14ac:dyDescent="0.25">
      <c r="A118" s="3" t="str">
        <f t="shared" si="18"/>
        <v>IBVS 5684 </v>
      </c>
      <c r="B118" s="17" t="str">
        <f t="shared" si="19"/>
        <v>II</v>
      </c>
      <c r="C118" s="3">
        <f t="shared" si="20"/>
        <v>53679.443599999999</v>
      </c>
      <c r="D118" s="8" t="str">
        <f t="shared" si="21"/>
        <v>vis</v>
      </c>
      <c r="E118" s="18">
        <f>VLOOKUP(C118,'Active 1'!C$21:E$972,3,FALSE)</f>
        <v>3927.4387131294643</v>
      </c>
      <c r="F118" s="17" t="s">
        <v>37</v>
      </c>
      <c r="G118" s="8" t="str">
        <f t="shared" si="22"/>
        <v>53679.4436</v>
      </c>
      <c r="H118" s="3">
        <f t="shared" si="23"/>
        <v>3927.5</v>
      </c>
      <c r="I118" s="19" t="s">
        <v>522</v>
      </c>
      <c r="J118" s="20" t="s">
        <v>523</v>
      </c>
      <c r="K118" s="19">
        <v>3927.5</v>
      </c>
      <c r="L118" s="19" t="s">
        <v>524</v>
      </c>
      <c r="M118" s="20" t="s">
        <v>226</v>
      </c>
      <c r="N118" s="20" t="s">
        <v>227</v>
      </c>
      <c r="O118" s="21" t="s">
        <v>525</v>
      </c>
      <c r="P118" s="22" t="s">
        <v>526</v>
      </c>
    </row>
    <row r="119" spans="1:16" ht="12.75" customHeight="1" thickBot="1" x14ac:dyDescent="0.25">
      <c r="A119" s="3" t="str">
        <f t="shared" si="18"/>
        <v>IBVS 5684 </v>
      </c>
      <c r="B119" s="17" t="str">
        <f t="shared" si="19"/>
        <v>I</v>
      </c>
      <c r="C119" s="3">
        <f t="shared" si="20"/>
        <v>53760.254970000002</v>
      </c>
      <c r="D119" s="8" t="str">
        <f t="shared" si="21"/>
        <v>vis</v>
      </c>
      <c r="E119" s="18">
        <f>VLOOKUP(C119,'Active 1'!C$21:E$972,3,FALSE)</f>
        <v>3950.9922087954446</v>
      </c>
      <c r="F119" s="17" t="s">
        <v>37</v>
      </c>
      <c r="G119" s="8" t="str">
        <f t="shared" si="22"/>
        <v>53760.25497</v>
      </c>
      <c r="H119" s="3">
        <f t="shared" si="23"/>
        <v>3951</v>
      </c>
      <c r="I119" s="19" t="s">
        <v>527</v>
      </c>
      <c r="J119" s="20" t="s">
        <v>528</v>
      </c>
      <c r="K119" s="19">
        <v>3951</v>
      </c>
      <c r="L119" s="19" t="s">
        <v>529</v>
      </c>
      <c r="M119" s="20" t="s">
        <v>226</v>
      </c>
      <c r="N119" s="20" t="s">
        <v>227</v>
      </c>
      <c r="O119" s="21" t="s">
        <v>525</v>
      </c>
      <c r="P119" s="22" t="s">
        <v>526</v>
      </c>
    </row>
    <row r="120" spans="1:16" ht="12.75" customHeight="1" thickBot="1" x14ac:dyDescent="0.25">
      <c r="A120" s="3" t="str">
        <f t="shared" si="18"/>
        <v>IBVS 5753 </v>
      </c>
      <c r="B120" s="17" t="str">
        <f t="shared" si="19"/>
        <v>II</v>
      </c>
      <c r="C120" s="3">
        <f t="shared" si="20"/>
        <v>53830.404999999999</v>
      </c>
      <c r="D120" s="8" t="str">
        <f t="shared" si="21"/>
        <v>vis</v>
      </c>
      <c r="E120" s="18">
        <f>VLOOKUP(C120,'Active 1'!C$21:E$972,3,FALSE)</f>
        <v>3971.4383221031794</v>
      </c>
      <c r="F120" s="17" t="s">
        <v>37</v>
      </c>
      <c r="G120" s="8" t="str">
        <f t="shared" si="22"/>
        <v>53830.405</v>
      </c>
      <c r="H120" s="3">
        <f t="shared" si="23"/>
        <v>3971.5</v>
      </c>
      <c r="I120" s="19" t="s">
        <v>530</v>
      </c>
      <c r="J120" s="20" t="s">
        <v>531</v>
      </c>
      <c r="K120" s="19">
        <v>3971.5</v>
      </c>
      <c r="L120" s="19" t="s">
        <v>532</v>
      </c>
      <c r="M120" s="20" t="s">
        <v>481</v>
      </c>
      <c r="N120" s="20" t="s">
        <v>533</v>
      </c>
      <c r="O120" s="21" t="s">
        <v>525</v>
      </c>
      <c r="P120" s="22" t="s">
        <v>534</v>
      </c>
    </row>
    <row r="121" spans="1:16" ht="12.75" customHeight="1" thickBot="1" x14ac:dyDescent="0.25">
      <c r="A121" s="3" t="str">
        <f t="shared" si="18"/>
        <v>IBVS 5835 </v>
      </c>
      <c r="B121" s="17" t="str">
        <f t="shared" si="19"/>
        <v>II</v>
      </c>
      <c r="C121" s="3">
        <f t="shared" si="20"/>
        <v>54077.425199999998</v>
      </c>
      <c r="D121" s="8" t="str">
        <f t="shared" si="21"/>
        <v>vis</v>
      </c>
      <c r="E121" s="18">
        <f>VLOOKUP(C121,'Active 1'!C$21:E$972,3,FALSE)</f>
        <v>4043.4354830238444</v>
      </c>
      <c r="F121" s="17" t="s">
        <v>37</v>
      </c>
      <c r="G121" s="8" t="str">
        <f t="shared" si="22"/>
        <v>54077.4252</v>
      </c>
      <c r="H121" s="3">
        <f t="shared" si="23"/>
        <v>4043.5</v>
      </c>
      <c r="I121" s="19" t="s">
        <v>535</v>
      </c>
      <c r="J121" s="20" t="s">
        <v>536</v>
      </c>
      <c r="K121" s="19">
        <v>4043.5</v>
      </c>
      <c r="L121" s="19" t="s">
        <v>537</v>
      </c>
      <c r="M121" s="20" t="s">
        <v>481</v>
      </c>
      <c r="N121" s="20" t="s">
        <v>533</v>
      </c>
      <c r="O121" s="21" t="s">
        <v>538</v>
      </c>
      <c r="P121" s="22" t="s">
        <v>539</v>
      </c>
    </row>
    <row r="122" spans="1:16" ht="12.75" customHeight="1" thickBot="1" x14ac:dyDescent="0.25">
      <c r="A122" s="3" t="str">
        <f t="shared" si="18"/>
        <v>IBVS 5835 </v>
      </c>
      <c r="B122" s="17" t="str">
        <f t="shared" si="19"/>
        <v>I</v>
      </c>
      <c r="C122" s="3">
        <f t="shared" si="20"/>
        <v>54525.360699999997</v>
      </c>
      <c r="D122" s="8" t="str">
        <f t="shared" si="21"/>
        <v>vis</v>
      </c>
      <c r="E122" s="18">
        <f>VLOOKUP(C122,'Active 1'!C$21:E$972,3,FALSE)</f>
        <v>4173.9919487524712</v>
      </c>
      <c r="F122" s="17" t="s">
        <v>37</v>
      </c>
      <c r="G122" s="8" t="str">
        <f t="shared" si="22"/>
        <v>54525.3607</v>
      </c>
      <c r="H122" s="3">
        <f t="shared" si="23"/>
        <v>4174</v>
      </c>
      <c r="I122" s="19" t="s">
        <v>545</v>
      </c>
      <c r="J122" s="20" t="s">
        <v>546</v>
      </c>
      <c r="K122" s="19">
        <v>4174</v>
      </c>
      <c r="L122" s="19" t="s">
        <v>317</v>
      </c>
      <c r="M122" s="20" t="s">
        <v>481</v>
      </c>
      <c r="N122" s="20" t="s">
        <v>533</v>
      </c>
      <c r="O122" s="21" t="s">
        <v>538</v>
      </c>
      <c r="P122" s="22" t="s">
        <v>539</v>
      </c>
    </row>
    <row r="123" spans="1:16" ht="12.75" customHeight="1" thickBot="1" x14ac:dyDescent="0.25">
      <c r="A123" s="3" t="str">
        <f t="shared" si="18"/>
        <v>IBVS 5979 </v>
      </c>
      <c r="B123" s="17" t="str">
        <f t="shared" si="19"/>
        <v>I</v>
      </c>
      <c r="C123" s="3">
        <f t="shared" si="20"/>
        <v>54868.452400000002</v>
      </c>
      <c r="D123" s="8" t="str">
        <f t="shared" si="21"/>
        <v>vis</v>
      </c>
      <c r="E123" s="18">
        <f>VLOOKUP(C123,'Active 1'!C$21:E$972,3,FALSE)</f>
        <v>4273.9903631956822</v>
      </c>
      <c r="F123" s="17" t="s">
        <v>37</v>
      </c>
      <c r="G123" s="8" t="str">
        <f t="shared" si="22"/>
        <v>54868.4524</v>
      </c>
      <c r="H123" s="3">
        <f t="shared" si="23"/>
        <v>4274</v>
      </c>
      <c r="I123" s="19" t="s">
        <v>547</v>
      </c>
      <c r="J123" s="20" t="s">
        <v>548</v>
      </c>
      <c r="K123" s="19">
        <v>4274</v>
      </c>
      <c r="L123" s="19" t="s">
        <v>549</v>
      </c>
      <c r="M123" s="20" t="s">
        <v>481</v>
      </c>
      <c r="N123" s="20" t="s">
        <v>550</v>
      </c>
      <c r="O123" s="21" t="s">
        <v>538</v>
      </c>
      <c r="P123" s="22" t="s">
        <v>551</v>
      </c>
    </row>
    <row r="124" spans="1:16" ht="12.75" customHeight="1" thickBot="1" x14ac:dyDescent="0.25">
      <c r="A124" s="3" t="str">
        <f t="shared" si="18"/>
        <v>IBVS 5933 </v>
      </c>
      <c r="B124" s="17" t="str">
        <f t="shared" si="19"/>
        <v>II</v>
      </c>
      <c r="C124" s="3">
        <f t="shared" si="20"/>
        <v>54897.4283</v>
      </c>
      <c r="D124" s="8" t="str">
        <f t="shared" si="21"/>
        <v>vis</v>
      </c>
      <c r="E124" s="18">
        <f>VLOOKUP(C124,'Active 1'!C$21:E$972,3,FALSE)</f>
        <v>4282.4357556580035</v>
      </c>
      <c r="F124" s="17" t="s">
        <v>37</v>
      </c>
      <c r="G124" s="8" t="str">
        <f t="shared" si="22"/>
        <v>54897.4283</v>
      </c>
      <c r="H124" s="3">
        <f t="shared" si="23"/>
        <v>4282.5</v>
      </c>
      <c r="I124" s="19" t="s">
        <v>552</v>
      </c>
      <c r="J124" s="20" t="s">
        <v>553</v>
      </c>
      <c r="K124" s="19">
        <v>4282.5</v>
      </c>
      <c r="L124" s="19" t="s">
        <v>404</v>
      </c>
      <c r="M124" s="20" t="s">
        <v>481</v>
      </c>
      <c r="N124" s="20" t="s">
        <v>37</v>
      </c>
      <c r="O124" s="21" t="s">
        <v>554</v>
      </c>
      <c r="P124" s="22" t="s">
        <v>555</v>
      </c>
    </row>
    <row r="125" spans="1:16" ht="12.75" customHeight="1" thickBot="1" x14ac:dyDescent="0.25">
      <c r="A125" s="3" t="str">
        <f t="shared" si="18"/>
        <v>IBVS 5992 </v>
      </c>
      <c r="B125" s="17" t="str">
        <f t="shared" si="19"/>
        <v>II</v>
      </c>
      <c r="C125" s="3">
        <f t="shared" si="20"/>
        <v>55583.627500000002</v>
      </c>
      <c r="D125" s="8" t="str">
        <f t="shared" si="21"/>
        <v>vis</v>
      </c>
      <c r="E125" s="18">
        <f>VLOOKUP(C125,'Active 1'!C$21:E$972,3,FALSE)</f>
        <v>4482.4371896542189</v>
      </c>
      <c r="F125" s="17" t="s">
        <v>37</v>
      </c>
      <c r="G125" s="8" t="str">
        <f t="shared" si="22"/>
        <v>55583.6275</v>
      </c>
      <c r="H125" s="3">
        <f t="shared" si="23"/>
        <v>4482.5</v>
      </c>
      <c r="I125" s="19" t="s">
        <v>556</v>
      </c>
      <c r="J125" s="20" t="s">
        <v>557</v>
      </c>
      <c r="K125" s="19">
        <v>4482.5</v>
      </c>
      <c r="L125" s="19" t="s">
        <v>558</v>
      </c>
      <c r="M125" s="20" t="s">
        <v>481</v>
      </c>
      <c r="N125" s="20" t="s">
        <v>37</v>
      </c>
      <c r="O125" s="21" t="s">
        <v>287</v>
      </c>
      <c r="P125" s="22" t="s">
        <v>559</v>
      </c>
    </row>
    <row r="126" spans="1:16" ht="12.75" customHeight="1" thickBot="1" x14ac:dyDescent="0.25">
      <c r="A126" s="3" t="str">
        <f t="shared" si="18"/>
        <v>IBVS 5992 </v>
      </c>
      <c r="B126" s="17" t="str">
        <f t="shared" si="19"/>
        <v>I</v>
      </c>
      <c r="C126" s="3">
        <f t="shared" si="20"/>
        <v>55602.677900000002</v>
      </c>
      <c r="D126" s="8" t="str">
        <f t="shared" si="21"/>
        <v>vis</v>
      </c>
      <c r="E126" s="18">
        <f>VLOOKUP(C126,'Active 1'!C$21:E$972,3,FALSE)</f>
        <v>4487.9896696311725</v>
      </c>
      <c r="F126" s="17" t="s">
        <v>37</v>
      </c>
      <c r="G126" s="8" t="str">
        <f t="shared" si="22"/>
        <v>55602.6779</v>
      </c>
      <c r="H126" s="3">
        <f t="shared" si="23"/>
        <v>4488</v>
      </c>
      <c r="I126" s="19" t="s">
        <v>560</v>
      </c>
      <c r="J126" s="20" t="s">
        <v>561</v>
      </c>
      <c r="K126" s="19">
        <v>4488</v>
      </c>
      <c r="L126" s="19" t="s">
        <v>562</v>
      </c>
      <c r="M126" s="20" t="s">
        <v>481</v>
      </c>
      <c r="N126" s="20" t="s">
        <v>37</v>
      </c>
      <c r="O126" s="21" t="s">
        <v>287</v>
      </c>
      <c r="P126" s="22" t="s">
        <v>559</v>
      </c>
    </row>
    <row r="127" spans="1:16" ht="12.75" customHeight="1" thickBot="1" x14ac:dyDescent="0.25">
      <c r="A127" s="3" t="str">
        <f t="shared" si="18"/>
        <v>OEJV 0160 </v>
      </c>
      <c r="B127" s="17" t="str">
        <f t="shared" si="19"/>
        <v>I</v>
      </c>
      <c r="C127" s="3">
        <f t="shared" si="20"/>
        <v>55791.38379</v>
      </c>
      <c r="D127" s="8" t="str">
        <f t="shared" si="21"/>
        <v>vis</v>
      </c>
      <c r="E127" s="18">
        <f>VLOOKUP(C127,'Active 1'!C$21:E$972,3,FALSE)</f>
        <v>4542.9903875036671</v>
      </c>
      <c r="F127" s="17" t="s">
        <v>37</v>
      </c>
      <c r="G127" s="8" t="str">
        <f t="shared" si="22"/>
        <v>55791.38379</v>
      </c>
      <c r="H127" s="3">
        <f t="shared" si="23"/>
        <v>4543</v>
      </c>
      <c r="I127" s="19" t="s">
        <v>563</v>
      </c>
      <c r="J127" s="20" t="s">
        <v>564</v>
      </c>
      <c r="K127" s="19">
        <v>4543</v>
      </c>
      <c r="L127" s="19" t="s">
        <v>565</v>
      </c>
      <c r="M127" s="20" t="s">
        <v>481</v>
      </c>
      <c r="N127" s="20" t="s">
        <v>533</v>
      </c>
      <c r="O127" s="21" t="s">
        <v>566</v>
      </c>
      <c r="P127" s="22" t="s">
        <v>567</v>
      </c>
    </row>
    <row r="128" spans="1:16" ht="12.75" customHeight="1" thickBot="1" x14ac:dyDescent="0.25">
      <c r="A128" s="3" t="str">
        <f t="shared" si="18"/>
        <v>OEJV 0160 </v>
      </c>
      <c r="B128" s="17" t="str">
        <f t="shared" si="19"/>
        <v>II</v>
      </c>
      <c r="C128" s="3">
        <f t="shared" si="20"/>
        <v>55851.240810000003</v>
      </c>
      <c r="D128" s="8" t="str">
        <f t="shared" si="21"/>
        <v>vis</v>
      </c>
      <c r="E128" s="18">
        <f>VLOOKUP(C128,'Active 1'!C$21:E$972,3,FALSE)</f>
        <v>4560.4364728892815</v>
      </c>
      <c r="F128" s="17" t="s">
        <v>37</v>
      </c>
      <c r="G128" s="8" t="str">
        <f t="shared" si="22"/>
        <v>55851.24081</v>
      </c>
      <c r="H128" s="3">
        <f t="shared" si="23"/>
        <v>4560.5</v>
      </c>
      <c r="I128" s="19" t="s">
        <v>568</v>
      </c>
      <c r="J128" s="20" t="s">
        <v>569</v>
      </c>
      <c r="K128" s="19">
        <v>4560.5</v>
      </c>
      <c r="L128" s="19" t="s">
        <v>570</v>
      </c>
      <c r="M128" s="20" t="s">
        <v>481</v>
      </c>
      <c r="N128" s="20" t="s">
        <v>533</v>
      </c>
      <c r="O128" s="21" t="s">
        <v>571</v>
      </c>
      <c r="P128" s="22" t="s">
        <v>567</v>
      </c>
    </row>
    <row r="129" spans="1:16" ht="12.75" customHeight="1" thickBot="1" x14ac:dyDescent="0.25">
      <c r="A129" s="3" t="str">
        <f t="shared" si="18"/>
        <v>OEJV 0160 </v>
      </c>
      <c r="B129" s="17" t="str">
        <f t="shared" si="19"/>
        <v>II</v>
      </c>
      <c r="C129" s="3">
        <f t="shared" si="20"/>
        <v>55851.240810000003</v>
      </c>
      <c r="D129" s="8" t="str">
        <f t="shared" si="21"/>
        <v>vis</v>
      </c>
      <c r="E129" s="18">
        <f>VLOOKUP(C129,'Active 1'!C$21:E$972,3,FALSE)</f>
        <v>4560.4364728892815</v>
      </c>
      <c r="F129" s="17" t="s">
        <v>37</v>
      </c>
      <c r="G129" s="8" t="str">
        <f t="shared" si="22"/>
        <v>55851.24081</v>
      </c>
      <c r="H129" s="3">
        <f t="shared" si="23"/>
        <v>4560.5</v>
      </c>
      <c r="I129" s="19" t="s">
        <v>568</v>
      </c>
      <c r="J129" s="20" t="s">
        <v>569</v>
      </c>
      <c r="K129" s="19">
        <v>4560.5</v>
      </c>
      <c r="L129" s="19" t="s">
        <v>570</v>
      </c>
      <c r="M129" s="20" t="s">
        <v>481</v>
      </c>
      <c r="N129" s="20" t="s">
        <v>27</v>
      </c>
      <c r="O129" s="21" t="s">
        <v>571</v>
      </c>
      <c r="P129" s="22" t="s">
        <v>567</v>
      </c>
    </row>
    <row r="130" spans="1:16" ht="12.75" customHeight="1" thickBot="1" x14ac:dyDescent="0.25">
      <c r="A130" s="3" t="str">
        <f t="shared" si="18"/>
        <v>IBVS 6011 </v>
      </c>
      <c r="B130" s="17" t="str">
        <f t="shared" si="19"/>
        <v>I</v>
      </c>
      <c r="C130" s="3">
        <f t="shared" si="20"/>
        <v>55866.862200000003</v>
      </c>
      <c r="D130" s="8" t="str">
        <f t="shared" si="21"/>
        <v>vis</v>
      </c>
      <c r="E130" s="18">
        <f>VLOOKUP(C130,'Active 1'!C$21:E$972,3,FALSE)</f>
        <v>4564.989524541068</v>
      </c>
      <c r="F130" s="17" t="s">
        <v>37</v>
      </c>
      <c r="G130" s="8" t="str">
        <f t="shared" si="22"/>
        <v>55866.8622</v>
      </c>
      <c r="H130" s="3">
        <f t="shared" si="23"/>
        <v>4565</v>
      </c>
      <c r="I130" s="19" t="s">
        <v>572</v>
      </c>
      <c r="J130" s="20" t="s">
        <v>573</v>
      </c>
      <c r="K130" s="19">
        <v>4565</v>
      </c>
      <c r="L130" s="19" t="s">
        <v>574</v>
      </c>
      <c r="M130" s="20" t="s">
        <v>481</v>
      </c>
      <c r="N130" s="20" t="s">
        <v>37</v>
      </c>
      <c r="O130" s="21" t="s">
        <v>287</v>
      </c>
      <c r="P130" s="22" t="s">
        <v>575</v>
      </c>
    </row>
    <row r="131" spans="1:16" ht="12.75" customHeight="1" thickBot="1" x14ac:dyDescent="0.25">
      <c r="A131" s="3" t="str">
        <f t="shared" si="18"/>
        <v>IBVS 6011 </v>
      </c>
      <c r="B131" s="17" t="str">
        <f t="shared" si="19"/>
        <v>II</v>
      </c>
      <c r="C131" s="3">
        <f t="shared" si="20"/>
        <v>55895.851900000001</v>
      </c>
      <c r="D131" s="8" t="str">
        <f t="shared" si="21"/>
        <v>vis</v>
      </c>
      <c r="E131" s="18">
        <f>VLOOKUP(C131,'Active 1'!C$21:E$972,3,FALSE)</f>
        <v>4573.4389391878931</v>
      </c>
      <c r="F131" s="17" t="s">
        <v>37</v>
      </c>
      <c r="G131" s="8" t="str">
        <f t="shared" si="22"/>
        <v>55895.8519</v>
      </c>
      <c r="H131" s="3">
        <f t="shared" si="23"/>
        <v>4573.5</v>
      </c>
      <c r="I131" s="19" t="s">
        <v>576</v>
      </c>
      <c r="J131" s="20" t="s">
        <v>577</v>
      </c>
      <c r="K131" s="19">
        <v>4573.5</v>
      </c>
      <c r="L131" s="19" t="s">
        <v>578</v>
      </c>
      <c r="M131" s="20" t="s">
        <v>481</v>
      </c>
      <c r="N131" s="20" t="s">
        <v>37</v>
      </c>
      <c r="O131" s="21" t="s">
        <v>287</v>
      </c>
      <c r="P131" s="22" t="s">
        <v>575</v>
      </c>
    </row>
    <row r="132" spans="1:16" ht="12.75" customHeight="1" thickBot="1" x14ac:dyDescent="0.25">
      <c r="A132" s="3" t="str">
        <f t="shared" si="18"/>
        <v>IBVS 6042 </v>
      </c>
      <c r="B132" s="17" t="str">
        <f t="shared" si="19"/>
        <v>II</v>
      </c>
      <c r="C132" s="3">
        <f t="shared" si="20"/>
        <v>56238.942300000002</v>
      </c>
      <c r="D132" s="8" t="str">
        <f t="shared" si="21"/>
        <v>vis</v>
      </c>
      <c r="E132" s="18">
        <f>VLOOKUP(C132,'Active 1'!C$21:E$972,3,FALSE)</f>
        <v>4673.4369747296641</v>
      </c>
      <c r="F132" s="17" t="s">
        <v>37</v>
      </c>
      <c r="G132" s="8" t="str">
        <f t="shared" si="22"/>
        <v>56238.9423</v>
      </c>
      <c r="H132" s="3">
        <f t="shared" si="23"/>
        <v>4673.5</v>
      </c>
      <c r="I132" s="19" t="s">
        <v>579</v>
      </c>
      <c r="J132" s="20" t="s">
        <v>580</v>
      </c>
      <c r="K132" s="19">
        <v>4673.5</v>
      </c>
      <c r="L132" s="19" t="s">
        <v>581</v>
      </c>
      <c r="M132" s="20" t="s">
        <v>481</v>
      </c>
      <c r="N132" s="20" t="s">
        <v>37</v>
      </c>
      <c r="O132" s="21" t="s">
        <v>287</v>
      </c>
      <c r="P132" s="22" t="s">
        <v>582</v>
      </c>
    </row>
    <row r="133" spans="1:16" ht="12.75" customHeight="1" thickBot="1" x14ac:dyDescent="0.25">
      <c r="A133" s="3" t="str">
        <f t="shared" si="18"/>
        <v>BAVM 231 </v>
      </c>
      <c r="B133" s="17" t="str">
        <f t="shared" si="19"/>
        <v>II</v>
      </c>
      <c r="C133" s="3">
        <f t="shared" si="20"/>
        <v>56321.286500000002</v>
      </c>
      <c r="D133" s="8" t="str">
        <f t="shared" si="21"/>
        <v>vis</v>
      </c>
      <c r="E133" s="18">
        <f>VLOOKUP(C133,'Active 1'!C$21:E$972,3,FALSE)</f>
        <v>4697.4372330821525</v>
      </c>
      <c r="F133" s="17" t="s">
        <v>37</v>
      </c>
      <c r="G133" s="8" t="str">
        <f t="shared" si="22"/>
        <v>56321.2865</v>
      </c>
      <c r="H133" s="3">
        <f t="shared" si="23"/>
        <v>4697.5</v>
      </c>
      <c r="I133" s="19" t="s">
        <v>583</v>
      </c>
      <c r="J133" s="20" t="s">
        <v>584</v>
      </c>
      <c r="K133" s="19">
        <v>4697.5</v>
      </c>
      <c r="L133" s="19" t="s">
        <v>585</v>
      </c>
      <c r="M133" s="20" t="s">
        <v>481</v>
      </c>
      <c r="N133" s="20" t="s">
        <v>586</v>
      </c>
      <c r="O133" s="21" t="s">
        <v>319</v>
      </c>
      <c r="P133" s="22" t="s">
        <v>587</v>
      </c>
    </row>
    <row r="134" spans="1:16" ht="12.75" customHeight="1" thickBot="1" x14ac:dyDescent="0.25">
      <c r="A134" s="3" t="str">
        <f t="shared" si="18"/>
        <v>OEJV 0160 </v>
      </c>
      <c r="B134" s="17" t="str">
        <f t="shared" si="19"/>
        <v>I</v>
      </c>
      <c r="C134" s="3">
        <f t="shared" si="20"/>
        <v>56357.489690000002</v>
      </c>
      <c r="D134" s="8" t="str">
        <f t="shared" si="21"/>
        <v>vis</v>
      </c>
      <c r="E134" s="18">
        <f>VLOOKUP(C134,'Active 1'!C$21:E$972,3,FALSE)</f>
        <v>4707.9891106058185</v>
      </c>
      <c r="F134" s="17" t="s">
        <v>37</v>
      </c>
      <c r="G134" s="8" t="str">
        <f t="shared" si="22"/>
        <v>56357.48969</v>
      </c>
      <c r="H134" s="3">
        <f t="shared" si="23"/>
        <v>4708</v>
      </c>
      <c r="I134" s="19" t="s">
        <v>588</v>
      </c>
      <c r="J134" s="20" t="s">
        <v>589</v>
      </c>
      <c r="K134" s="19" t="s">
        <v>590</v>
      </c>
      <c r="L134" s="19" t="s">
        <v>591</v>
      </c>
      <c r="M134" s="20" t="s">
        <v>481</v>
      </c>
      <c r="N134" s="20" t="s">
        <v>37</v>
      </c>
      <c r="O134" s="21" t="s">
        <v>592</v>
      </c>
      <c r="P134" s="22" t="s">
        <v>567</v>
      </c>
    </row>
    <row r="135" spans="1:16" ht="12.75" customHeight="1" thickBot="1" x14ac:dyDescent="0.25">
      <c r="A135" s="3" t="str">
        <f t="shared" si="18"/>
        <v>OEJV 0160 </v>
      </c>
      <c r="B135" s="17" t="str">
        <f t="shared" si="19"/>
        <v>I</v>
      </c>
      <c r="C135" s="3">
        <f t="shared" si="20"/>
        <v>56357.492509999996</v>
      </c>
      <c r="D135" s="8" t="str">
        <f t="shared" si="21"/>
        <v>vis</v>
      </c>
      <c r="E135" s="18">
        <f>VLOOKUP(C135,'Active 1'!C$21:E$972,3,FALSE)</f>
        <v>4707.9899325304768</v>
      </c>
      <c r="F135" s="17" t="s">
        <v>37</v>
      </c>
      <c r="G135" s="8" t="str">
        <f t="shared" si="22"/>
        <v>56357.49251</v>
      </c>
      <c r="H135" s="3">
        <f t="shared" si="23"/>
        <v>4708</v>
      </c>
      <c r="I135" s="19" t="s">
        <v>593</v>
      </c>
      <c r="J135" s="20" t="s">
        <v>594</v>
      </c>
      <c r="K135" s="19" t="s">
        <v>590</v>
      </c>
      <c r="L135" s="19" t="s">
        <v>595</v>
      </c>
      <c r="M135" s="20" t="s">
        <v>481</v>
      </c>
      <c r="N135" s="20" t="s">
        <v>533</v>
      </c>
      <c r="O135" s="21" t="s">
        <v>592</v>
      </c>
      <c r="P135" s="22" t="s">
        <v>567</v>
      </c>
    </row>
    <row r="136" spans="1:16" ht="12.75" customHeight="1" thickBot="1" x14ac:dyDescent="0.25">
      <c r="A136" s="3" t="str">
        <f t="shared" si="18"/>
        <v>BAVM 238 </v>
      </c>
      <c r="B136" s="17" t="str">
        <f t="shared" si="19"/>
        <v>II</v>
      </c>
      <c r="C136" s="3">
        <f t="shared" si="20"/>
        <v>56712.419000000002</v>
      </c>
      <c r="D136" s="8" t="str">
        <f t="shared" si="21"/>
        <v>vis</v>
      </c>
      <c r="E136" s="18">
        <f>VLOOKUP(C136,'Active 1'!C$21:E$972,3,FALSE)</f>
        <v>4811.4377461729937</v>
      </c>
      <c r="F136" s="17" t="s">
        <v>37</v>
      </c>
      <c r="G136" s="8" t="str">
        <f t="shared" si="22"/>
        <v>56712.4190</v>
      </c>
      <c r="H136" s="3">
        <f t="shared" si="23"/>
        <v>4811.5</v>
      </c>
      <c r="I136" s="19" t="s">
        <v>596</v>
      </c>
      <c r="J136" s="20" t="s">
        <v>597</v>
      </c>
      <c r="K136" s="19" t="s">
        <v>598</v>
      </c>
      <c r="L136" s="19" t="s">
        <v>599</v>
      </c>
      <c r="M136" s="20" t="s">
        <v>481</v>
      </c>
      <c r="N136" s="20" t="s">
        <v>586</v>
      </c>
      <c r="O136" s="21" t="s">
        <v>319</v>
      </c>
      <c r="P136" s="22" t="s">
        <v>600</v>
      </c>
    </row>
    <row r="137" spans="1:16" ht="12.75" customHeight="1" thickBot="1" x14ac:dyDescent="0.25">
      <c r="A137" s="3" t="str">
        <f t="shared" si="18"/>
        <v> VB 7.72 </v>
      </c>
      <c r="B137" s="17" t="str">
        <f t="shared" si="19"/>
        <v>II</v>
      </c>
      <c r="C137" s="3">
        <f t="shared" si="20"/>
        <v>22920.778999999999</v>
      </c>
      <c r="D137" s="8" t="str">
        <f t="shared" si="21"/>
        <v>vis</v>
      </c>
      <c r="E137" s="18">
        <f>VLOOKUP(C137,'Active 1'!C$21:E$972,3,FALSE)</f>
        <v>-5037.563035354945</v>
      </c>
      <c r="F137" s="17" t="s">
        <v>37</v>
      </c>
      <c r="G137" s="8" t="str">
        <f t="shared" si="22"/>
        <v>22920.779</v>
      </c>
      <c r="H137" s="3">
        <f t="shared" si="23"/>
        <v>-5037.5</v>
      </c>
      <c r="I137" s="19" t="s">
        <v>150</v>
      </c>
      <c r="J137" s="20" t="s">
        <v>151</v>
      </c>
      <c r="K137" s="19">
        <v>-5037.5</v>
      </c>
      <c r="L137" s="19" t="s">
        <v>152</v>
      </c>
      <c r="M137" s="20" t="s">
        <v>108</v>
      </c>
      <c r="N137" s="20"/>
      <c r="O137" s="21" t="s">
        <v>109</v>
      </c>
      <c r="P137" s="21" t="s">
        <v>110</v>
      </c>
    </row>
    <row r="138" spans="1:16" ht="12.75" customHeight="1" thickBot="1" x14ac:dyDescent="0.25">
      <c r="A138" s="3" t="str">
        <f t="shared" si="18"/>
        <v> VB 7.72 </v>
      </c>
      <c r="B138" s="17" t="str">
        <f t="shared" si="19"/>
        <v>I</v>
      </c>
      <c r="C138" s="3">
        <f t="shared" si="20"/>
        <v>24648.569</v>
      </c>
      <c r="D138" s="8" t="str">
        <f t="shared" si="21"/>
        <v>vis</v>
      </c>
      <c r="E138" s="18">
        <f>VLOOKUP(C138,'Active 1'!C$21:E$972,3,FALSE)</f>
        <v>-4533.9767915290713</v>
      </c>
      <c r="F138" s="17" t="s">
        <v>37</v>
      </c>
      <c r="G138" s="8" t="str">
        <f t="shared" si="22"/>
        <v>24648.569</v>
      </c>
      <c r="H138" s="3">
        <f t="shared" si="23"/>
        <v>-4534</v>
      </c>
      <c r="I138" s="19" t="s">
        <v>156</v>
      </c>
      <c r="J138" s="20" t="s">
        <v>157</v>
      </c>
      <c r="K138" s="19">
        <v>-4534</v>
      </c>
      <c r="L138" s="19" t="s">
        <v>158</v>
      </c>
      <c r="M138" s="20" t="s">
        <v>108</v>
      </c>
      <c r="N138" s="20"/>
      <c r="O138" s="21" t="s">
        <v>109</v>
      </c>
      <c r="P138" s="21" t="s">
        <v>110</v>
      </c>
    </row>
    <row r="139" spans="1:16" ht="12.75" customHeight="1" thickBot="1" x14ac:dyDescent="0.25">
      <c r="A139" s="3" t="str">
        <f t="shared" ref="A139:A153" si="24">P139</f>
        <v> VB 5.6 </v>
      </c>
      <c r="B139" s="17" t="str">
        <f t="shared" ref="B139:B153" si="25">IF(H139=INT(H139),"I","II")</f>
        <v>I</v>
      </c>
      <c r="C139" s="3">
        <f t="shared" ref="C139:C153" si="26">1*G139</f>
        <v>26988.406999999999</v>
      </c>
      <c r="D139" s="8" t="str">
        <f t="shared" ref="D139:D153" si="27">VLOOKUP(F139,I$1:J$5,2,FALSE)</f>
        <v>vis</v>
      </c>
      <c r="E139" s="18">
        <f>VLOOKUP(C139,'Active 1'!C$21:E$972,3,FALSE)</f>
        <v>-3852.0014186069884</v>
      </c>
      <c r="F139" s="17" t="s">
        <v>37</v>
      </c>
      <c r="G139" s="8" t="str">
        <f t="shared" ref="G139:G153" si="28">MID(I139,3,LEN(I139)-3)</f>
        <v>26988.407</v>
      </c>
      <c r="H139" s="3">
        <f t="shared" ref="H139:H153" si="29">1*K139</f>
        <v>-3852</v>
      </c>
      <c r="I139" s="19" t="s">
        <v>182</v>
      </c>
      <c r="J139" s="20" t="s">
        <v>183</v>
      </c>
      <c r="K139" s="19">
        <v>-3852</v>
      </c>
      <c r="L139" s="19" t="s">
        <v>146</v>
      </c>
      <c r="M139" s="20" t="s">
        <v>108</v>
      </c>
      <c r="N139" s="20"/>
      <c r="O139" s="21" t="s">
        <v>165</v>
      </c>
      <c r="P139" s="21" t="s">
        <v>166</v>
      </c>
    </row>
    <row r="140" spans="1:16" ht="12.75" customHeight="1" thickBot="1" x14ac:dyDescent="0.25">
      <c r="A140" s="3" t="str">
        <f t="shared" si="24"/>
        <v> VB 5.6 </v>
      </c>
      <c r="B140" s="17" t="str">
        <f t="shared" si="25"/>
        <v>I</v>
      </c>
      <c r="C140" s="3">
        <f t="shared" si="26"/>
        <v>26988.44</v>
      </c>
      <c r="D140" s="8" t="str">
        <f t="shared" si="27"/>
        <v>vis</v>
      </c>
      <c r="E140" s="18">
        <f>VLOOKUP(C140,'Active 1'!C$21:E$972,3,FALSE)</f>
        <v>-3851.9918003396956</v>
      </c>
      <c r="F140" s="17" t="s">
        <v>37</v>
      </c>
      <c r="G140" s="8" t="str">
        <f t="shared" si="28"/>
        <v>26988.440</v>
      </c>
      <c r="H140" s="3">
        <f t="shared" si="29"/>
        <v>-3852</v>
      </c>
      <c r="I140" s="19" t="s">
        <v>184</v>
      </c>
      <c r="J140" s="20" t="s">
        <v>185</v>
      </c>
      <c r="K140" s="19">
        <v>-3852</v>
      </c>
      <c r="L140" s="19" t="s">
        <v>186</v>
      </c>
      <c r="M140" s="20" t="s">
        <v>108</v>
      </c>
      <c r="N140" s="20"/>
      <c r="O140" s="21" t="s">
        <v>165</v>
      </c>
      <c r="P140" s="21" t="s">
        <v>166</v>
      </c>
    </row>
    <row r="141" spans="1:16" ht="12.75" customHeight="1" thickBot="1" x14ac:dyDescent="0.25">
      <c r="A141" s="3" t="str">
        <f t="shared" si="24"/>
        <v> VB 5.6 </v>
      </c>
      <c r="B141" s="17" t="str">
        <f t="shared" si="25"/>
        <v>I</v>
      </c>
      <c r="C141" s="3">
        <f t="shared" si="26"/>
        <v>26988.473999999998</v>
      </c>
      <c r="D141" s="8" t="str">
        <f t="shared" si="27"/>
        <v>vis</v>
      </c>
      <c r="E141" s="18">
        <f>VLOOKUP(C141,'Active 1'!C$21:E$972,3,FALSE)</f>
        <v>-3851.9818906097571</v>
      </c>
      <c r="F141" s="17" t="s">
        <v>37</v>
      </c>
      <c r="G141" s="8" t="str">
        <f t="shared" si="28"/>
        <v>26988.474</v>
      </c>
      <c r="H141" s="3">
        <f t="shared" si="29"/>
        <v>-3852</v>
      </c>
      <c r="I141" s="19" t="s">
        <v>187</v>
      </c>
      <c r="J141" s="20" t="s">
        <v>188</v>
      </c>
      <c r="K141" s="19">
        <v>-3852</v>
      </c>
      <c r="L141" s="19" t="s">
        <v>189</v>
      </c>
      <c r="M141" s="20" t="s">
        <v>108</v>
      </c>
      <c r="N141" s="20"/>
      <c r="O141" s="21" t="s">
        <v>165</v>
      </c>
      <c r="P141" s="21" t="s">
        <v>166</v>
      </c>
    </row>
    <row r="142" spans="1:16" ht="12.75" customHeight="1" thickBot="1" x14ac:dyDescent="0.25">
      <c r="A142" s="3" t="str">
        <f t="shared" si="24"/>
        <v> VB 5.6 </v>
      </c>
      <c r="B142" s="17" t="str">
        <f t="shared" si="25"/>
        <v>I</v>
      </c>
      <c r="C142" s="3">
        <f t="shared" si="26"/>
        <v>26988.495999999999</v>
      </c>
      <c r="D142" s="8" t="str">
        <f t="shared" si="27"/>
        <v>vis</v>
      </c>
      <c r="E142" s="18">
        <f>VLOOKUP(C142,'Active 1'!C$21:E$972,3,FALSE)</f>
        <v>-3851.9754784315614</v>
      </c>
      <c r="F142" s="17" t="s">
        <v>37</v>
      </c>
      <c r="G142" s="8" t="str">
        <f t="shared" si="28"/>
        <v>26988.496</v>
      </c>
      <c r="H142" s="3">
        <f t="shared" si="29"/>
        <v>-3852</v>
      </c>
      <c r="I142" s="19" t="s">
        <v>190</v>
      </c>
      <c r="J142" s="20" t="s">
        <v>191</v>
      </c>
      <c r="K142" s="19">
        <v>-3852</v>
      </c>
      <c r="L142" s="19" t="s">
        <v>192</v>
      </c>
      <c r="M142" s="20" t="s">
        <v>108</v>
      </c>
      <c r="N142" s="20"/>
      <c r="O142" s="21" t="s">
        <v>165</v>
      </c>
      <c r="P142" s="21" t="s">
        <v>166</v>
      </c>
    </row>
    <row r="143" spans="1:16" ht="12.75" customHeight="1" thickBot="1" x14ac:dyDescent="0.25">
      <c r="A143" s="3" t="str">
        <f t="shared" si="24"/>
        <v> VB 5.6 </v>
      </c>
      <c r="B143" s="17" t="str">
        <f t="shared" si="25"/>
        <v>I</v>
      </c>
      <c r="C143" s="3">
        <f t="shared" si="26"/>
        <v>28127.437000000002</v>
      </c>
      <c r="D143" s="8" t="str">
        <f t="shared" si="27"/>
        <v>vis</v>
      </c>
      <c r="E143" s="18">
        <f>VLOOKUP(C143,'Active 1'!C$21:E$972,3,FALSE)</f>
        <v>-3520.0167217948838</v>
      </c>
      <c r="F143" s="17" t="s">
        <v>37</v>
      </c>
      <c r="G143" s="8" t="str">
        <f t="shared" si="28"/>
        <v>28127.437</v>
      </c>
      <c r="H143" s="3">
        <f t="shared" si="29"/>
        <v>-3520</v>
      </c>
      <c r="I143" s="19" t="s">
        <v>196</v>
      </c>
      <c r="J143" s="20" t="s">
        <v>197</v>
      </c>
      <c r="K143" s="19">
        <v>-3520</v>
      </c>
      <c r="L143" s="19" t="s">
        <v>198</v>
      </c>
      <c r="M143" s="20" t="s">
        <v>108</v>
      </c>
      <c r="N143" s="20"/>
      <c r="O143" s="21" t="s">
        <v>165</v>
      </c>
      <c r="P143" s="21" t="s">
        <v>166</v>
      </c>
    </row>
    <row r="144" spans="1:16" ht="12.75" customHeight="1" thickBot="1" x14ac:dyDescent="0.25">
      <c r="A144" s="3" t="str">
        <f t="shared" si="24"/>
        <v> VB 5.6 </v>
      </c>
      <c r="B144" s="17" t="str">
        <f t="shared" si="25"/>
        <v>I</v>
      </c>
      <c r="C144" s="3">
        <f t="shared" si="26"/>
        <v>28127.46</v>
      </c>
      <c r="D144" s="8" t="str">
        <f t="shared" si="27"/>
        <v>vis</v>
      </c>
      <c r="E144" s="18">
        <f>VLOOKUP(C144,'Active 1'!C$21:E$972,3,FALSE)</f>
        <v>-3520.0100181540438</v>
      </c>
      <c r="F144" s="17" t="s">
        <v>37</v>
      </c>
      <c r="G144" s="8" t="str">
        <f t="shared" si="28"/>
        <v>28127.460</v>
      </c>
      <c r="H144" s="3">
        <f t="shared" si="29"/>
        <v>-3520</v>
      </c>
      <c r="I144" s="19" t="s">
        <v>199</v>
      </c>
      <c r="J144" s="20" t="s">
        <v>200</v>
      </c>
      <c r="K144" s="19">
        <v>-3520</v>
      </c>
      <c r="L144" s="19" t="s">
        <v>201</v>
      </c>
      <c r="M144" s="20" t="s">
        <v>108</v>
      </c>
      <c r="N144" s="20"/>
      <c r="O144" s="21" t="s">
        <v>165</v>
      </c>
      <c r="P144" s="21" t="s">
        <v>166</v>
      </c>
    </row>
    <row r="145" spans="1:16" ht="12.75" customHeight="1" thickBot="1" x14ac:dyDescent="0.25">
      <c r="A145" s="3" t="str">
        <f t="shared" si="24"/>
        <v> VB 5.6 </v>
      </c>
      <c r="B145" s="17" t="str">
        <f t="shared" si="25"/>
        <v>I</v>
      </c>
      <c r="C145" s="3">
        <f t="shared" si="26"/>
        <v>28127.525000000001</v>
      </c>
      <c r="D145" s="8" t="str">
        <f t="shared" si="27"/>
        <v>vis</v>
      </c>
      <c r="E145" s="18">
        <f>VLOOKUP(C145,'Active 1'!C$21:E$972,3,FALSE)</f>
        <v>-3519.991073082102</v>
      </c>
      <c r="F145" s="17" t="s">
        <v>37</v>
      </c>
      <c r="G145" s="8" t="str">
        <f t="shared" si="28"/>
        <v>28127.525</v>
      </c>
      <c r="H145" s="3">
        <f t="shared" si="29"/>
        <v>-3520</v>
      </c>
      <c r="I145" s="19" t="s">
        <v>202</v>
      </c>
      <c r="J145" s="20" t="s">
        <v>203</v>
      </c>
      <c r="K145" s="19">
        <v>-3520</v>
      </c>
      <c r="L145" s="19" t="s">
        <v>204</v>
      </c>
      <c r="M145" s="20" t="s">
        <v>108</v>
      </c>
      <c r="N145" s="20"/>
      <c r="O145" s="21" t="s">
        <v>165</v>
      </c>
      <c r="P145" s="21" t="s">
        <v>166</v>
      </c>
    </row>
    <row r="146" spans="1:16" ht="12.75" customHeight="1" thickBot="1" x14ac:dyDescent="0.25">
      <c r="A146" s="3" t="str">
        <f t="shared" si="24"/>
        <v>IBVS 4690 </v>
      </c>
      <c r="B146" s="17" t="str">
        <f t="shared" si="25"/>
        <v>II</v>
      </c>
      <c r="C146" s="3">
        <f t="shared" si="26"/>
        <v>44937.326200000003</v>
      </c>
      <c r="D146" s="8" t="str">
        <f t="shared" si="27"/>
        <v>vis</v>
      </c>
      <c r="E146" s="18">
        <f>VLOOKUP(C146,'Active 1'!C$21:E$972,3,FALSE)</f>
        <v>1379.4380506931652</v>
      </c>
      <c r="F146" s="17" t="s">
        <v>37</v>
      </c>
      <c r="G146" s="8" t="str">
        <f t="shared" si="28"/>
        <v>44937.3262</v>
      </c>
      <c r="H146" s="3">
        <f t="shared" si="29"/>
        <v>1379.5</v>
      </c>
      <c r="I146" s="19" t="s">
        <v>289</v>
      </c>
      <c r="J146" s="20" t="s">
        <v>290</v>
      </c>
      <c r="K146" s="19">
        <v>1379.5</v>
      </c>
      <c r="L146" s="19" t="s">
        <v>291</v>
      </c>
      <c r="M146" s="20" t="s">
        <v>226</v>
      </c>
      <c r="N146" s="20" t="s">
        <v>227</v>
      </c>
      <c r="O146" s="21" t="s">
        <v>292</v>
      </c>
      <c r="P146" s="22" t="s">
        <v>293</v>
      </c>
    </row>
    <row r="147" spans="1:16" ht="12.75" customHeight="1" thickBot="1" x14ac:dyDescent="0.25">
      <c r="A147" s="3" t="str">
        <f t="shared" si="24"/>
        <v> VSSC 63/73 </v>
      </c>
      <c r="B147" s="17" t="str">
        <f t="shared" si="25"/>
        <v>I</v>
      </c>
      <c r="C147" s="3">
        <f t="shared" si="26"/>
        <v>46397.408799999997</v>
      </c>
      <c r="D147" s="8" t="str">
        <f t="shared" si="27"/>
        <v>vis</v>
      </c>
      <c r="E147" s="18">
        <f>VLOOKUP(C147,'Active 1'!C$21:E$972,3,FALSE)</f>
        <v>1804.9975875636837</v>
      </c>
      <c r="F147" s="17" t="s">
        <v>37</v>
      </c>
      <c r="G147" s="8" t="str">
        <f t="shared" si="28"/>
        <v>46397.4088</v>
      </c>
      <c r="H147" s="3">
        <f t="shared" si="29"/>
        <v>1805</v>
      </c>
      <c r="I147" s="19" t="s">
        <v>302</v>
      </c>
      <c r="J147" s="20" t="s">
        <v>303</v>
      </c>
      <c r="K147" s="19">
        <v>1805</v>
      </c>
      <c r="L147" s="19" t="s">
        <v>304</v>
      </c>
      <c r="M147" s="20" t="s">
        <v>226</v>
      </c>
      <c r="N147" s="20" t="s">
        <v>227</v>
      </c>
      <c r="O147" s="21" t="s">
        <v>305</v>
      </c>
      <c r="P147" s="21" t="s">
        <v>306</v>
      </c>
    </row>
    <row r="148" spans="1:16" ht="12.75" customHeight="1" thickBot="1" x14ac:dyDescent="0.25">
      <c r="A148" s="3" t="str">
        <f t="shared" si="24"/>
        <v>IBVS 3900 </v>
      </c>
      <c r="B148" s="17" t="str">
        <f t="shared" si="25"/>
        <v>I</v>
      </c>
      <c r="C148" s="3">
        <f t="shared" si="26"/>
        <v>48191.8007</v>
      </c>
      <c r="D148" s="8" t="str">
        <f t="shared" si="27"/>
        <v>vis</v>
      </c>
      <c r="E148" s="18">
        <f>VLOOKUP(C148,'Active 1'!C$21:E$972,3,FALSE)</f>
        <v>2327.995797341825</v>
      </c>
      <c r="F148" s="17" t="s">
        <v>37</v>
      </c>
      <c r="G148" s="8" t="str">
        <f t="shared" si="28"/>
        <v>48191.8007</v>
      </c>
      <c r="H148" s="3">
        <f t="shared" si="29"/>
        <v>2328</v>
      </c>
      <c r="I148" s="19" t="s">
        <v>359</v>
      </c>
      <c r="J148" s="20" t="s">
        <v>360</v>
      </c>
      <c r="K148" s="19">
        <v>2328</v>
      </c>
      <c r="L148" s="19" t="s">
        <v>361</v>
      </c>
      <c r="M148" s="20" t="s">
        <v>226</v>
      </c>
      <c r="N148" s="20" t="s">
        <v>227</v>
      </c>
      <c r="O148" s="21" t="s">
        <v>362</v>
      </c>
      <c r="P148" s="22" t="s">
        <v>363</v>
      </c>
    </row>
    <row r="149" spans="1:16" ht="12.75" customHeight="1" thickBot="1" x14ac:dyDescent="0.25">
      <c r="A149" s="3" t="str">
        <f t="shared" si="24"/>
        <v>IBVS 4555/4653 </v>
      </c>
      <c r="B149" s="17" t="str">
        <f t="shared" si="25"/>
        <v>II</v>
      </c>
      <c r="C149" s="3">
        <f t="shared" si="26"/>
        <v>50519.523800000003</v>
      </c>
      <c r="D149" s="8" t="str">
        <f t="shared" si="27"/>
        <v>vis</v>
      </c>
      <c r="E149" s="18">
        <f>VLOOKUP(C149,'Active 1'!C$21:E$972,3,FALSE)</f>
        <v>3006.4401294630438</v>
      </c>
      <c r="F149" s="17" t="s">
        <v>37</v>
      </c>
      <c r="G149" s="8" t="str">
        <f t="shared" si="28"/>
        <v>50519.5238</v>
      </c>
      <c r="H149" s="3">
        <f t="shared" si="29"/>
        <v>3006.5</v>
      </c>
      <c r="I149" s="19" t="s">
        <v>493</v>
      </c>
      <c r="J149" s="20" t="s">
        <v>494</v>
      </c>
      <c r="K149" s="19">
        <v>3006.5</v>
      </c>
      <c r="L149" s="19" t="s">
        <v>495</v>
      </c>
      <c r="M149" s="20" t="s">
        <v>226</v>
      </c>
      <c r="N149" s="20" t="s">
        <v>227</v>
      </c>
      <c r="O149" s="21" t="s">
        <v>436</v>
      </c>
      <c r="P149" s="22" t="s">
        <v>496</v>
      </c>
    </row>
    <row r="150" spans="1:16" ht="12.75" customHeight="1" thickBot="1" x14ac:dyDescent="0.25">
      <c r="A150" s="3" t="str">
        <f t="shared" si="24"/>
        <v>IBVS 4633/4653 </v>
      </c>
      <c r="B150" s="17" t="str">
        <f t="shared" si="25"/>
        <v>II</v>
      </c>
      <c r="C150" s="3">
        <f t="shared" si="26"/>
        <v>50900.351000000002</v>
      </c>
      <c r="D150" s="8" t="str">
        <f t="shared" si="27"/>
        <v>vis</v>
      </c>
      <c r="E150" s="18">
        <f>VLOOKUP(C150,'Active 1'!C$21:E$972,3,FALSE)</f>
        <v>3117.437032555853</v>
      </c>
      <c r="F150" s="17" t="s">
        <v>37</v>
      </c>
      <c r="G150" s="8" t="str">
        <f t="shared" si="28"/>
        <v>50900.351</v>
      </c>
      <c r="H150" s="3">
        <f t="shared" si="29"/>
        <v>3117.5</v>
      </c>
      <c r="I150" s="19" t="s">
        <v>502</v>
      </c>
      <c r="J150" s="20" t="s">
        <v>503</v>
      </c>
      <c r="K150" s="19">
        <v>3117.5</v>
      </c>
      <c r="L150" s="19" t="s">
        <v>504</v>
      </c>
      <c r="M150" s="20" t="s">
        <v>226</v>
      </c>
      <c r="N150" s="20" t="s">
        <v>341</v>
      </c>
      <c r="O150" s="21" t="s">
        <v>436</v>
      </c>
      <c r="P150" s="22" t="s">
        <v>505</v>
      </c>
    </row>
    <row r="151" spans="1:16" ht="12.75" customHeight="1" thickBot="1" x14ac:dyDescent="0.25">
      <c r="A151" s="3" t="str">
        <f t="shared" si="24"/>
        <v> BBS 123 </v>
      </c>
      <c r="B151" s="17" t="str">
        <f t="shared" si="25"/>
        <v>I</v>
      </c>
      <c r="C151" s="3">
        <f t="shared" si="26"/>
        <v>51636.474999999999</v>
      </c>
      <c r="D151" s="8" t="str">
        <f t="shared" si="27"/>
        <v>vis</v>
      </c>
      <c r="E151" s="18">
        <f>VLOOKUP(C151,'Active 1'!C$21:E$972,3,FALSE)</f>
        <v>3331.9896808233366</v>
      </c>
      <c r="F151" s="17" t="s">
        <v>37</v>
      </c>
      <c r="G151" s="8" t="str">
        <f t="shared" si="28"/>
        <v>51636.475</v>
      </c>
      <c r="H151" s="3">
        <f t="shared" si="29"/>
        <v>3332</v>
      </c>
      <c r="I151" s="19" t="s">
        <v>506</v>
      </c>
      <c r="J151" s="20" t="s">
        <v>507</v>
      </c>
      <c r="K151" s="19">
        <v>3332</v>
      </c>
      <c r="L151" s="19" t="s">
        <v>216</v>
      </c>
      <c r="M151" s="20" t="s">
        <v>286</v>
      </c>
      <c r="N151" s="20"/>
      <c r="O151" s="21" t="s">
        <v>508</v>
      </c>
      <c r="P151" s="21" t="s">
        <v>509</v>
      </c>
    </row>
    <row r="152" spans="1:16" ht="12.75" customHeight="1" thickBot="1" x14ac:dyDescent="0.25">
      <c r="A152" s="3" t="str">
        <f t="shared" si="24"/>
        <v>BAVM 154 </v>
      </c>
      <c r="B152" s="17" t="str">
        <f t="shared" si="25"/>
        <v>I</v>
      </c>
      <c r="C152" s="3">
        <f t="shared" si="26"/>
        <v>52185.447</v>
      </c>
      <c r="D152" s="8" t="str">
        <f t="shared" si="27"/>
        <v>vis</v>
      </c>
      <c r="E152" s="18">
        <f>VLOOKUP(C152,'Active 1'!C$21:E$972,3,FALSE)</f>
        <v>3491.9945121081446</v>
      </c>
      <c r="F152" s="17" t="s">
        <v>37</v>
      </c>
      <c r="G152" s="8" t="str">
        <f t="shared" si="28"/>
        <v>52185.447</v>
      </c>
      <c r="H152" s="3">
        <f t="shared" si="29"/>
        <v>3492</v>
      </c>
      <c r="I152" s="19" t="s">
        <v>510</v>
      </c>
      <c r="J152" s="20" t="s">
        <v>511</v>
      </c>
      <c r="K152" s="19">
        <v>3492</v>
      </c>
      <c r="L152" s="19" t="s">
        <v>349</v>
      </c>
      <c r="M152" s="20" t="s">
        <v>286</v>
      </c>
      <c r="N152" s="20"/>
      <c r="O152" s="21" t="s">
        <v>512</v>
      </c>
      <c r="P152" s="22" t="s">
        <v>513</v>
      </c>
    </row>
    <row r="153" spans="1:16" ht="12.75" customHeight="1" thickBot="1" x14ac:dyDescent="0.25">
      <c r="A153" s="3" t="str">
        <f t="shared" si="24"/>
        <v>OEJV 0094 </v>
      </c>
      <c r="B153" s="17" t="str">
        <f t="shared" si="25"/>
        <v>I</v>
      </c>
      <c r="C153" s="3">
        <f t="shared" si="26"/>
        <v>54391.549800000001</v>
      </c>
      <c r="D153" s="8" t="str">
        <f t="shared" si="27"/>
        <v>vis</v>
      </c>
      <c r="E153" s="18" t="e">
        <f>VLOOKUP(C153,'Active 1'!C$21:E$972,3,FALSE)</f>
        <v>#N/A</v>
      </c>
      <c r="F153" s="17" t="s">
        <v>37</v>
      </c>
      <c r="G153" s="8" t="str">
        <f t="shared" si="28"/>
        <v>54391.5498</v>
      </c>
      <c r="H153" s="3">
        <f t="shared" si="29"/>
        <v>4135</v>
      </c>
      <c r="I153" s="19" t="s">
        <v>540</v>
      </c>
      <c r="J153" s="20" t="s">
        <v>541</v>
      </c>
      <c r="K153" s="19">
        <v>4135</v>
      </c>
      <c r="L153" s="19" t="s">
        <v>542</v>
      </c>
      <c r="M153" s="20" t="s">
        <v>481</v>
      </c>
      <c r="N153" s="20" t="s">
        <v>533</v>
      </c>
      <c r="O153" s="21" t="s">
        <v>543</v>
      </c>
      <c r="P153" s="22" t="s">
        <v>544</v>
      </c>
    </row>
    <row r="154" spans="1:16" x14ac:dyDescent="0.2">
      <c r="B154" s="17"/>
      <c r="F154" s="17"/>
    </row>
    <row r="155" spans="1:16" x14ac:dyDescent="0.2">
      <c r="B155" s="17"/>
      <c r="F155" s="17"/>
    </row>
    <row r="156" spans="1:16" x14ac:dyDescent="0.2">
      <c r="B156" s="17"/>
      <c r="F156" s="17"/>
    </row>
    <row r="157" spans="1:16" x14ac:dyDescent="0.2">
      <c r="B157" s="17"/>
      <c r="F157" s="17"/>
    </row>
    <row r="158" spans="1:16" x14ac:dyDescent="0.2">
      <c r="B158" s="17"/>
      <c r="F158" s="17"/>
    </row>
    <row r="159" spans="1:16" x14ac:dyDescent="0.2">
      <c r="B159" s="17"/>
      <c r="F159" s="17"/>
    </row>
    <row r="160" spans="1:16" x14ac:dyDescent="0.2">
      <c r="B160" s="17"/>
      <c r="F160" s="17"/>
    </row>
    <row r="161" spans="2:6" x14ac:dyDescent="0.2">
      <c r="B161" s="17"/>
      <c r="F161" s="17"/>
    </row>
    <row r="162" spans="2:6" x14ac:dyDescent="0.2">
      <c r="B162" s="17"/>
      <c r="F162" s="17"/>
    </row>
    <row r="163" spans="2:6" x14ac:dyDescent="0.2">
      <c r="B163" s="17"/>
      <c r="F163" s="17"/>
    </row>
    <row r="164" spans="2:6" x14ac:dyDescent="0.2">
      <c r="B164" s="17"/>
      <c r="F164" s="17"/>
    </row>
    <row r="165" spans="2:6" x14ac:dyDescent="0.2">
      <c r="B165" s="17"/>
      <c r="F165" s="17"/>
    </row>
    <row r="166" spans="2:6" x14ac:dyDescent="0.2">
      <c r="B166" s="17"/>
      <c r="F166" s="17"/>
    </row>
    <row r="167" spans="2:6" x14ac:dyDescent="0.2">
      <c r="B167" s="17"/>
      <c r="F167" s="17"/>
    </row>
    <row r="168" spans="2:6" x14ac:dyDescent="0.2">
      <c r="B168" s="17"/>
      <c r="F168" s="17"/>
    </row>
    <row r="169" spans="2:6" x14ac:dyDescent="0.2">
      <c r="B169" s="17"/>
      <c r="F169" s="17"/>
    </row>
    <row r="170" spans="2:6" x14ac:dyDescent="0.2">
      <c r="B170" s="17"/>
      <c r="F170" s="17"/>
    </row>
    <row r="171" spans="2:6" x14ac:dyDescent="0.2">
      <c r="B171" s="17"/>
      <c r="F171" s="17"/>
    </row>
    <row r="172" spans="2:6" x14ac:dyDescent="0.2">
      <c r="B172" s="17"/>
      <c r="F172" s="17"/>
    </row>
    <row r="173" spans="2:6" x14ac:dyDescent="0.2">
      <c r="B173" s="17"/>
      <c r="F173" s="17"/>
    </row>
    <row r="174" spans="2:6" x14ac:dyDescent="0.2">
      <c r="B174" s="17"/>
      <c r="F174" s="17"/>
    </row>
    <row r="175" spans="2:6" x14ac:dyDescent="0.2">
      <c r="B175" s="17"/>
      <c r="F175" s="17"/>
    </row>
    <row r="176" spans="2:6" x14ac:dyDescent="0.2">
      <c r="B176" s="17"/>
      <c r="F176" s="17"/>
    </row>
    <row r="177" spans="2:6" x14ac:dyDescent="0.2">
      <c r="B177" s="17"/>
      <c r="F177" s="17"/>
    </row>
    <row r="178" spans="2:6" x14ac:dyDescent="0.2">
      <c r="B178" s="17"/>
      <c r="F178" s="17"/>
    </row>
    <row r="179" spans="2:6" x14ac:dyDescent="0.2">
      <c r="B179" s="17"/>
      <c r="F179" s="17"/>
    </row>
    <row r="180" spans="2:6" x14ac:dyDescent="0.2">
      <c r="B180" s="17"/>
      <c r="F180" s="17"/>
    </row>
    <row r="181" spans="2:6" x14ac:dyDescent="0.2">
      <c r="B181" s="17"/>
      <c r="F181" s="17"/>
    </row>
    <row r="182" spans="2:6" x14ac:dyDescent="0.2">
      <c r="B182" s="17"/>
      <c r="F182" s="17"/>
    </row>
    <row r="183" spans="2:6" x14ac:dyDescent="0.2">
      <c r="B183" s="17"/>
      <c r="F183" s="17"/>
    </row>
    <row r="184" spans="2:6" x14ac:dyDescent="0.2">
      <c r="B184" s="17"/>
      <c r="F184" s="17"/>
    </row>
    <row r="185" spans="2:6" x14ac:dyDescent="0.2">
      <c r="B185" s="17"/>
      <c r="F185" s="17"/>
    </row>
    <row r="186" spans="2:6" x14ac:dyDescent="0.2">
      <c r="B186" s="17"/>
      <c r="F186" s="17"/>
    </row>
    <row r="187" spans="2:6" x14ac:dyDescent="0.2">
      <c r="B187" s="17"/>
      <c r="F187" s="17"/>
    </row>
    <row r="188" spans="2:6" x14ac:dyDescent="0.2">
      <c r="B188" s="17"/>
      <c r="F188" s="17"/>
    </row>
    <row r="189" spans="2:6" x14ac:dyDescent="0.2">
      <c r="B189" s="17"/>
      <c r="F189" s="17"/>
    </row>
    <row r="190" spans="2:6" x14ac:dyDescent="0.2">
      <c r="B190" s="17"/>
      <c r="F190" s="17"/>
    </row>
    <row r="191" spans="2:6" x14ac:dyDescent="0.2">
      <c r="B191" s="17"/>
      <c r="F191" s="17"/>
    </row>
    <row r="192" spans="2:6" x14ac:dyDescent="0.2">
      <c r="B192" s="17"/>
      <c r="F192" s="17"/>
    </row>
    <row r="193" spans="2:6" x14ac:dyDescent="0.2">
      <c r="B193" s="17"/>
      <c r="F193" s="17"/>
    </row>
    <row r="194" spans="2:6" x14ac:dyDescent="0.2">
      <c r="B194" s="17"/>
      <c r="F194" s="17"/>
    </row>
    <row r="195" spans="2:6" x14ac:dyDescent="0.2">
      <c r="B195" s="17"/>
      <c r="F195" s="17"/>
    </row>
    <row r="196" spans="2:6" x14ac:dyDescent="0.2">
      <c r="B196" s="17"/>
      <c r="F196" s="17"/>
    </row>
    <row r="197" spans="2:6" x14ac:dyDescent="0.2">
      <c r="B197" s="17"/>
      <c r="F197" s="17"/>
    </row>
    <row r="198" spans="2:6" x14ac:dyDescent="0.2">
      <c r="B198" s="17"/>
      <c r="F198" s="17"/>
    </row>
    <row r="199" spans="2:6" x14ac:dyDescent="0.2">
      <c r="B199" s="17"/>
      <c r="F199" s="17"/>
    </row>
    <row r="200" spans="2:6" x14ac:dyDescent="0.2">
      <c r="B200" s="17"/>
      <c r="F200" s="17"/>
    </row>
    <row r="201" spans="2:6" x14ac:dyDescent="0.2">
      <c r="B201" s="17"/>
      <c r="F201" s="17"/>
    </row>
    <row r="202" spans="2:6" x14ac:dyDescent="0.2">
      <c r="B202" s="17"/>
      <c r="F202" s="17"/>
    </row>
    <row r="203" spans="2:6" x14ac:dyDescent="0.2">
      <c r="B203" s="17"/>
      <c r="F203" s="17"/>
    </row>
    <row r="204" spans="2:6" x14ac:dyDescent="0.2">
      <c r="B204" s="17"/>
      <c r="F204" s="17"/>
    </row>
    <row r="205" spans="2:6" x14ac:dyDescent="0.2">
      <c r="B205" s="17"/>
      <c r="F205" s="17"/>
    </row>
    <row r="206" spans="2:6" x14ac:dyDescent="0.2">
      <c r="B206" s="17"/>
      <c r="F206" s="17"/>
    </row>
    <row r="207" spans="2:6" x14ac:dyDescent="0.2">
      <c r="B207" s="17"/>
      <c r="F207" s="17"/>
    </row>
    <row r="208" spans="2:6" x14ac:dyDescent="0.2">
      <c r="B208" s="17"/>
      <c r="F208" s="17"/>
    </row>
    <row r="209" spans="2:6" x14ac:dyDescent="0.2">
      <c r="B209" s="17"/>
      <c r="F209" s="17"/>
    </row>
    <row r="210" spans="2:6" x14ac:dyDescent="0.2">
      <c r="B210" s="17"/>
      <c r="F210" s="17"/>
    </row>
    <row r="211" spans="2:6" x14ac:dyDescent="0.2">
      <c r="B211" s="17"/>
      <c r="F211" s="17"/>
    </row>
    <row r="212" spans="2:6" x14ac:dyDescent="0.2">
      <c r="B212" s="17"/>
      <c r="F212" s="17"/>
    </row>
    <row r="213" spans="2:6" x14ac:dyDescent="0.2">
      <c r="B213" s="17"/>
      <c r="F213" s="17"/>
    </row>
    <row r="214" spans="2:6" x14ac:dyDescent="0.2">
      <c r="B214" s="17"/>
      <c r="F214" s="17"/>
    </row>
    <row r="215" spans="2:6" x14ac:dyDescent="0.2">
      <c r="B215" s="17"/>
      <c r="F215" s="17"/>
    </row>
    <row r="216" spans="2:6" x14ac:dyDescent="0.2">
      <c r="B216" s="17"/>
      <c r="F216" s="17"/>
    </row>
    <row r="217" spans="2:6" x14ac:dyDescent="0.2">
      <c r="B217" s="17"/>
      <c r="F217" s="17"/>
    </row>
    <row r="218" spans="2:6" x14ac:dyDescent="0.2">
      <c r="B218" s="17"/>
      <c r="F218" s="17"/>
    </row>
    <row r="219" spans="2:6" x14ac:dyDescent="0.2">
      <c r="B219" s="17"/>
      <c r="F219" s="17"/>
    </row>
    <row r="220" spans="2:6" x14ac:dyDescent="0.2">
      <c r="B220" s="17"/>
      <c r="F220" s="17"/>
    </row>
    <row r="221" spans="2:6" x14ac:dyDescent="0.2">
      <c r="B221" s="17"/>
      <c r="F221" s="17"/>
    </row>
    <row r="222" spans="2:6" x14ac:dyDescent="0.2">
      <c r="B222" s="17"/>
      <c r="F222" s="17"/>
    </row>
    <row r="223" spans="2:6" x14ac:dyDescent="0.2">
      <c r="B223" s="17"/>
      <c r="F223" s="17"/>
    </row>
    <row r="224" spans="2:6" x14ac:dyDescent="0.2">
      <c r="B224" s="17"/>
      <c r="F224" s="17"/>
    </row>
    <row r="225" spans="2:6" x14ac:dyDescent="0.2">
      <c r="B225" s="17"/>
      <c r="F225" s="17"/>
    </row>
    <row r="226" spans="2:6" x14ac:dyDescent="0.2">
      <c r="B226" s="17"/>
      <c r="F226" s="17"/>
    </row>
    <row r="227" spans="2:6" x14ac:dyDescent="0.2">
      <c r="B227" s="17"/>
      <c r="F227" s="17"/>
    </row>
    <row r="228" spans="2:6" x14ac:dyDescent="0.2">
      <c r="B228" s="17"/>
      <c r="F228" s="17"/>
    </row>
    <row r="229" spans="2:6" x14ac:dyDescent="0.2">
      <c r="B229" s="17"/>
      <c r="F229" s="17"/>
    </row>
    <row r="230" spans="2:6" x14ac:dyDescent="0.2">
      <c r="B230" s="17"/>
      <c r="F230" s="17"/>
    </row>
    <row r="231" spans="2:6" x14ac:dyDescent="0.2">
      <c r="B231" s="17"/>
      <c r="F231" s="17"/>
    </row>
    <row r="232" spans="2:6" x14ac:dyDescent="0.2">
      <c r="B232" s="17"/>
      <c r="F232" s="17"/>
    </row>
    <row r="233" spans="2:6" x14ac:dyDescent="0.2">
      <c r="B233" s="17"/>
      <c r="F233" s="17"/>
    </row>
    <row r="234" spans="2:6" x14ac:dyDescent="0.2">
      <c r="B234" s="17"/>
      <c r="F234" s="17"/>
    </row>
    <row r="235" spans="2:6" x14ac:dyDescent="0.2">
      <c r="B235" s="17"/>
      <c r="F235" s="17"/>
    </row>
    <row r="236" spans="2:6" x14ac:dyDescent="0.2">
      <c r="B236" s="17"/>
      <c r="F236" s="17"/>
    </row>
    <row r="237" spans="2:6" x14ac:dyDescent="0.2">
      <c r="B237" s="17"/>
      <c r="F237" s="17"/>
    </row>
    <row r="238" spans="2:6" x14ac:dyDescent="0.2">
      <c r="B238" s="17"/>
      <c r="F238" s="17"/>
    </row>
    <row r="239" spans="2:6" x14ac:dyDescent="0.2">
      <c r="B239" s="17"/>
      <c r="F239" s="17"/>
    </row>
    <row r="240" spans="2:6" x14ac:dyDescent="0.2">
      <c r="B240" s="17"/>
      <c r="F240" s="17"/>
    </row>
    <row r="241" spans="2:6" x14ac:dyDescent="0.2">
      <c r="B241" s="17"/>
      <c r="F241" s="17"/>
    </row>
    <row r="242" spans="2:6" x14ac:dyDescent="0.2">
      <c r="B242" s="17"/>
      <c r="F242" s="17"/>
    </row>
    <row r="243" spans="2:6" x14ac:dyDescent="0.2">
      <c r="B243" s="17"/>
      <c r="F243" s="17"/>
    </row>
    <row r="244" spans="2:6" x14ac:dyDescent="0.2">
      <c r="B244" s="17"/>
      <c r="F244" s="17"/>
    </row>
    <row r="245" spans="2:6" x14ac:dyDescent="0.2">
      <c r="B245" s="17"/>
      <c r="F245" s="17"/>
    </row>
    <row r="246" spans="2:6" x14ac:dyDescent="0.2">
      <c r="B246" s="17"/>
      <c r="F246" s="17"/>
    </row>
    <row r="247" spans="2:6" x14ac:dyDescent="0.2">
      <c r="B247" s="17"/>
      <c r="F247" s="17"/>
    </row>
    <row r="248" spans="2:6" x14ac:dyDescent="0.2">
      <c r="B248" s="17"/>
      <c r="F248" s="17"/>
    </row>
    <row r="249" spans="2:6" x14ac:dyDescent="0.2">
      <c r="B249" s="17"/>
      <c r="F249" s="17"/>
    </row>
    <row r="250" spans="2:6" x14ac:dyDescent="0.2">
      <c r="B250" s="17"/>
      <c r="F250" s="17"/>
    </row>
    <row r="251" spans="2:6" x14ac:dyDescent="0.2">
      <c r="B251" s="17"/>
      <c r="F251" s="17"/>
    </row>
    <row r="252" spans="2:6" x14ac:dyDescent="0.2">
      <c r="B252" s="17"/>
      <c r="F252" s="17"/>
    </row>
    <row r="253" spans="2:6" x14ac:dyDescent="0.2">
      <c r="B253" s="17"/>
      <c r="F253" s="17"/>
    </row>
    <row r="254" spans="2:6" x14ac:dyDescent="0.2">
      <c r="B254" s="17"/>
      <c r="F254" s="17"/>
    </row>
    <row r="255" spans="2:6" x14ac:dyDescent="0.2">
      <c r="B255" s="17"/>
      <c r="F255" s="17"/>
    </row>
    <row r="256" spans="2:6" x14ac:dyDescent="0.2">
      <c r="B256" s="17"/>
      <c r="F256" s="17"/>
    </row>
    <row r="257" spans="2:6" x14ac:dyDescent="0.2">
      <c r="B257" s="17"/>
      <c r="F257" s="17"/>
    </row>
    <row r="258" spans="2:6" x14ac:dyDescent="0.2">
      <c r="B258" s="17"/>
      <c r="F258" s="17"/>
    </row>
    <row r="259" spans="2:6" x14ac:dyDescent="0.2">
      <c r="B259" s="17"/>
      <c r="F259" s="17"/>
    </row>
    <row r="260" spans="2:6" x14ac:dyDescent="0.2">
      <c r="B260" s="17"/>
      <c r="F260" s="17"/>
    </row>
    <row r="261" spans="2:6" x14ac:dyDescent="0.2">
      <c r="B261" s="17"/>
      <c r="F261" s="17"/>
    </row>
    <row r="262" spans="2:6" x14ac:dyDescent="0.2">
      <c r="B262" s="17"/>
      <c r="F262" s="17"/>
    </row>
    <row r="263" spans="2:6" x14ac:dyDescent="0.2">
      <c r="B263" s="17"/>
      <c r="F263" s="17"/>
    </row>
    <row r="264" spans="2:6" x14ac:dyDescent="0.2">
      <c r="B264" s="17"/>
      <c r="F264" s="17"/>
    </row>
    <row r="265" spans="2:6" x14ac:dyDescent="0.2">
      <c r="B265" s="17"/>
      <c r="F265" s="17"/>
    </row>
    <row r="266" spans="2:6" x14ac:dyDescent="0.2">
      <c r="B266" s="17"/>
      <c r="F266" s="17"/>
    </row>
    <row r="267" spans="2:6" x14ac:dyDescent="0.2">
      <c r="B267" s="17"/>
      <c r="F267" s="17"/>
    </row>
    <row r="268" spans="2:6" x14ac:dyDescent="0.2">
      <c r="B268" s="17"/>
      <c r="F268" s="17"/>
    </row>
    <row r="269" spans="2:6" x14ac:dyDescent="0.2">
      <c r="B269" s="17"/>
      <c r="F269" s="17"/>
    </row>
    <row r="270" spans="2:6" x14ac:dyDescent="0.2">
      <c r="B270" s="17"/>
      <c r="F270" s="17"/>
    </row>
    <row r="271" spans="2:6" x14ac:dyDescent="0.2">
      <c r="B271" s="17"/>
      <c r="F271" s="17"/>
    </row>
    <row r="272" spans="2:6" x14ac:dyDescent="0.2">
      <c r="B272" s="17"/>
      <c r="F272" s="17"/>
    </row>
    <row r="273" spans="2:6" x14ac:dyDescent="0.2">
      <c r="B273" s="17"/>
      <c r="F273" s="17"/>
    </row>
    <row r="274" spans="2:6" x14ac:dyDescent="0.2">
      <c r="B274" s="17"/>
      <c r="F274" s="17"/>
    </row>
    <row r="275" spans="2:6" x14ac:dyDescent="0.2">
      <c r="B275" s="17"/>
      <c r="F275" s="17"/>
    </row>
    <row r="276" spans="2:6" x14ac:dyDescent="0.2">
      <c r="B276" s="17"/>
      <c r="F276" s="17"/>
    </row>
    <row r="277" spans="2:6" x14ac:dyDescent="0.2">
      <c r="B277" s="17"/>
      <c r="F277" s="17"/>
    </row>
    <row r="278" spans="2:6" x14ac:dyDescent="0.2">
      <c r="B278" s="17"/>
      <c r="F278" s="17"/>
    </row>
    <row r="279" spans="2:6" x14ac:dyDescent="0.2">
      <c r="B279" s="17"/>
      <c r="F279" s="17"/>
    </row>
    <row r="280" spans="2:6" x14ac:dyDescent="0.2">
      <c r="B280" s="17"/>
      <c r="F280" s="17"/>
    </row>
    <row r="281" spans="2:6" x14ac:dyDescent="0.2">
      <c r="B281" s="17"/>
      <c r="F281" s="17"/>
    </row>
    <row r="282" spans="2:6" x14ac:dyDescent="0.2">
      <c r="B282" s="17"/>
      <c r="F282" s="17"/>
    </row>
    <row r="283" spans="2:6" x14ac:dyDescent="0.2">
      <c r="B283" s="17"/>
      <c r="F283" s="17"/>
    </row>
    <row r="284" spans="2:6" x14ac:dyDescent="0.2">
      <c r="B284" s="17"/>
      <c r="F284" s="17"/>
    </row>
    <row r="285" spans="2:6" x14ac:dyDescent="0.2">
      <c r="B285" s="17"/>
      <c r="F285" s="17"/>
    </row>
    <row r="286" spans="2:6" x14ac:dyDescent="0.2">
      <c r="B286" s="17"/>
      <c r="F286" s="17"/>
    </row>
    <row r="287" spans="2:6" x14ac:dyDescent="0.2">
      <c r="B287" s="17"/>
      <c r="F287" s="17"/>
    </row>
    <row r="288" spans="2:6" x14ac:dyDescent="0.2">
      <c r="B288" s="17"/>
      <c r="F288" s="17"/>
    </row>
    <row r="289" spans="2:6" x14ac:dyDescent="0.2">
      <c r="B289" s="17"/>
      <c r="F289" s="17"/>
    </row>
    <row r="290" spans="2:6" x14ac:dyDescent="0.2">
      <c r="B290" s="17"/>
      <c r="F290" s="17"/>
    </row>
    <row r="291" spans="2:6" x14ac:dyDescent="0.2">
      <c r="B291" s="17"/>
      <c r="F291" s="17"/>
    </row>
    <row r="292" spans="2:6" x14ac:dyDescent="0.2">
      <c r="B292" s="17"/>
      <c r="F292" s="17"/>
    </row>
    <row r="293" spans="2:6" x14ac:dyDescent="0.2">
      <c r="B293" s="17"/>
      <c r="F293" s="17"/>
    </row>
    <row r="294" spans="2:6" x14ac:dyDescent="0.2">
      <c r="B294" s="17"/>
      <c r="F294" s="17"/>
    </row>
    <row r="295" spans="2:6" x14ac:dyDescent="0.2">
      <c r="B295" s="17"/>
      <c r="F295" s="17"/>
    </row>
    <row r="296" spans="2:6" x14ac:dyDescent="0.2">
      <c r="B296" s="17"/>
      <c r="F296" s="17"/>
    </row>
    <row r="297" spans="2:6" x14ac:dyDescent="0.2">
      <c r="B297" s="17"/>
      <c r="F297" s="17"/>
    </row>
    <row r="298" spans="2:6" x14ac:dyDescent="0.2">
      <c r="B298" s="17"/>
      <c r="F298" s="17"/>
    </row>
    <row r="299" spans="2:6" x14ac:dyDescent="0.2">
      <c r="B299" s="17"/>
      <c r="F299" s="17"/>
    </row>
    <row r="300" spans="2:6" x14ac:dyDescent="0.2">
      <c r="B300" s="17"/>
      <c r="F300" s="17"/>
    </row>
    <row r="301" spans="2:6" x14ac:dyDescent="0.2">
      <c r="B301" s="17"/>
      <c r="F301" s="17"/>
    </row>
    <row r="302" spans="2:6" x14ac:dyDescent="0.2">
      <c r="B302" s="17"/>
      <c r="F302" s="17"/>
    </row>
    <row r="303" spans="2:6" x14ac:dyDescent="0.2">
      <c r="B303" s="17"/>
      <c r="F303" s="17"/>
    </row>
    <row r="304" spans="2:6" x14ac:dyDescent="0.2">
      <c r="B304" s="17"/>
      <c r="F304" s="17"/>
    </row>
    <row r="305" spans="2:6" x14ac:dyDescent="0.2">
      <c r="B305" s="17"/>
      <c r="F305" s="17"/>
    </row>
    <row r="306" spans="2:6" x14ac:dyDescent="0.2">
      <c r="B306" s="17"/>
      <c r="F306" s="17"/>
    </row>
    <row r="307" spans="2:6" x14ac:dyDescent="0.2">
      <c r="B307" s="17"/>
      <c r="F307" s="17"/>
    </row>
    <row r="308" spans="2:6" x14ac:dyDescent="0.2">
      <c r="B308" s="17"/>
      <c r="F308" s="17"/>
    </row>
    <row r="309" spans="2:6" x14ac:dyDescent="0.2">
      <c r="B309" s="17"/>
      <c r="F309" s="17"/>
    </row>
    <row r="310" spans="2:6" x14ac:dyDescent="0.2">
      <c r="B310" s="17"/>
      <c r="F310" s="17"/>
    </row>
    <row r="311" spans="2:6" x14ac:dyDescent="0.2">
      <c r="B311" s="17"/>
      <c r="F311" s="17"/>
    </row>
    <row r="312" spans="2:6" x14ac:dyDescent="0.2">
      <c r="B312" s="17"/>
      <c r="F312" s="17"/>
    </row>
    <row r="313" spans="2:6" x14ac:dyDescent="0.2">
      <c r="B313" s="17"/>
      <c r="F313" s="17"/>
    </row>
    <row r="314" spans="2:6" x14ac:dyDescent="0.2">
      <c r="B314" s="17"/>
      <c r="F314" s="17"/>
    </row>
    <row r="315" spans="2:6" x14ac:dyDescent="0.2">
      <c r="B315" s="17"/>
      <c r="F315" s="17"/>
    </row>
    <row r="316" spans="2:6" x14ac:dyDescent="0.2">
      <c r="B316" s="17"/>
      <c r="F316" s="17"/>
    </row>
    <row r="317" spans="2:6" x14ac:dyDescent="0.2">
      <c r="B317" s="17"/>
      <c r="F317" s="17"/>
    </row>
    <row r="318" spans="2:6" x14ac:dyDescent="0.2">
      <c r="B318" s="17"/>
      <c r="F318" s="17"/>
    </row>
    <row r="319" spans="2:6" x14ac:dyDescent="0.2">
      <c r="B319" s="17"/>
      <c r="F319" s="17"/>
    </row>
    <row r="320" spans="2:6" x14ac:dyDescent="0.2">
      <c r="B320" s="17"/>
      <c r="F320" s="17"/>
    </row>
    <row r="321" spans="2:6" x14ac:dyDescent="0.2">
      <c r="B321" s="17"/>
      <c r="F321" s="17"/>
    </row>
    <row r="322" spans="2:6" x14ac:dyDescent="0.2">
      <c r="B322" s="17"/>
      <c r="F322" s="17"/>
    </row>
    <row r="323" spans="2:6" x14ac:dyDescent="0.2">
      <c r="B323" s="17"/>
      <c r="F323" s="17"/>
    </row>
    <row r="324" spans="2:6" x14ac:dyDescent="0.2">
      <c r="B324" s="17"/>
      <c r="F324" s="17"/>
    </row>
    <row r="325" spans="2:6" x14ac:dyDescent="0.2">
      <c r="B325" s="17"/>
      <c r="F325" s="17"/>
    </row>
    <row r="326" spans="2:6" x14ac:dyDescent="0.2">
      <c r="B326" s="17"/>
      <c r="F326" s="17"/>
    </row>
    <row r="327" spans="2:6" x14ac:dyDescent="0.2">
      <c r="B327" s="17"/>
      <c r="F327" s="17"/>
    </row>
    <row r="328" spans="2:6" x14ac:dyDescent="0.2">
      <c r="B328" s="17"/>
      <c r="F328" s="17"/>
    </row>
    <row r="329" spans="2:6" x14ac:dyDescent="0.2">
      <c r="B329" s="17"/>
      <c r="F329" s="17"/>
    </row>
    <row r="330" spans="2:6" x14ac:dyDescent="0.2">
      <c r="B330" s="17"/>
      <c r="F330" s="17"/>
    </row>
    <row r="331" spans="2:6" x14ac:dyDescent="0.2">
      <c r="B331" s="17"/>
      <c r="F331" s="17"/>
    </row>
    <row r="332" spans="2:6" x14ac:dyDescent="0.2">
      <c r="B332" s="17"/>
      <c r="F332" s="17"/>
    </row>
    <row r="333" spans="2:6" x14ac:dyDescent="0.2">
      <c r="B333" s="17"/>
      <c r="F333" s="17"/>
    </row>
    <row r="334" spans="2:6" x14ac:dyDescent="0.2">
      <c r="B334" s="17"/>
      <c r="F334" s="17"/>
    </row>
    <row r="335" spans="2:6" x14ac:dyDescent="0.2">
      <c r="B335" s="17"/>
      <c r="F335" s="17"/>
    </row>
    <row r="336" spans="2:6" x14ac:dyDescent="0.2">
      <c r="B336" s="17"/>
      <c r="F336" s="17"/>
    </row>
    <row r="337" spans="2:6" x14ac:dyDescent="0.2">
      <c r="B337" s="17"/>
      <c r="F337" s="17"/>
    </row>
    <row r="338" spans="2:6" x14ac:dyDescent="0.2">
      <c r="B338" s="17"/>
      <c r="F338" s="17"/>
    </row>
    <row r="339" spans="2:6" x14ac:dyDescent="0.2">
      <c r="B339" s="17"/>
      <c r="F339" s="17"/>
    </row>
    <row r="340" spans="2:6" x14ac:dyDescent="0.2">
      <c r="B340" s="17"/>
      <c r="F340" s="17"/>
    </row>
    <row r="341" spans="2:6" x14ac:dyDescent="0.2">
      <c r="B341" s="17"/>
      <c r="F341" s="17"/>
    </row>
    <row r="342" spans="2:6" x14ac:dyDescent="0.2">
      <c r="B342" s="17"/>
      <c r="F342" s="17"/>
    </row>
    <row r="343" spans="2:6" x14ac:dyDescent="0.2">
      <c r="B343" s="17"/>
      <c r="F343" s="17"/>
    </row>
    <row r="344" spans="2:6" x14ac:dyDescent="0.2">
      <c r="B344" s="17"/>
      <c r="F344" s="17"/>
    </row>
    <row r="345" spans="2:6" x14ac:dyDescent="0.2">
      <c r="B345" s="17"/>
      <c r="F345" s="17"/>
    </row>
    <row r="346" spans="2:6" x14ac:dyDescent="0.2">
      <c r="B346" s="17"/>
      <c r="F346" s="17"/>
    </row>
    <row r="347" spans="2:6" x14ac:dyDescent="0.2">
      <c r="B347" s="17"/>
      <c r="F347" s="17"/>
    </row>
    <row r="348" spans="2:6" x14ac:dyDescent="0.2">
      <c r="B348" s="17"/>
      <c r="F348" s="17"/>
    </row>
    <row r="349" spans="2:6" x14ac:dyDescent="0.2">
      <c r="B349" s="17"/>
      <c r="F349" s="17"/>
    </row>
    <row r="350" spans="2:6" x14ac:dyDescent="0.2">
      <c r="B350" s="17"/>
      <c r="F350" s="17"/>
    </row>
    <row r="351" spans="2:6" x14ac:dyDescent="0.2">
      <c r="B351" s="17"/>
      <c r="F351" s="17"/>
    </row>
    <row r="352" spans="2:6" x14ac:dyDescent="0.2">
      <c r="B352" s="17"/>
      <c r="F352" s="17"/>
    </row>
    <row r="353" spans="2:6" x14ac:dyDescent="0.2">
      <c r="B353" s="17"/>
      <c r="F353" s="17"/>
    </row>
    <row r="354" spans="2:6" x14ac:dyDescent="0.2">
      <c r="B354" s="17"/>
      <c r="F354" s="17"/>
    </row>
    <row r="355" spans="2:6" x14ac:dyDescent="0.2">
      <c r="B355" s="17"/>
      <c r="F355" s="17"/>
    </row>
    <row r="356" spans="2:6" x14ac:dyDescent="0.2">
      <c r="B356" s="17"/>
      <c r="F356" s="17"/>
    </row>
    <row r="357" spans="2:6" x14ac:dyDescent="0.2">
      <c r="B357" s="17"/>
      <c r="F357" s="17"/>
    </row>
    <row r="358" spans="2:6" x14ac:dyDescent="0.2">
      <c r="B358" s="17"/>
      <c r="F358" s="17"/>
    </row>
    <row r="359" spans="2:6" x14ac:dyDescent="0.2">
      <c r="B359" s="17"/>
      <c r="F359" s="17"/>
    </row>
    <row r="360" spans="2:6" x14ac:dyDescent="0.2">
      <c r="B360" s="17"/>
      <c r="F360" s="17"/>
    </row>
    <row r="361" spans="2:6" x14ac:dyDescent="0.2">
      <c r="B361" s="17"/>
      <c r="F361" s="17"/>
    </row>
    <row r="362" spans="2:6" x14ac:dyDescent="0.2">
      <c r="B362" s="17"/>
      <c r="F362" s="17"/>
    </row>
    <row r="363" spans="2:6" x14ac:dyDescent="0.2">
      <c r="B363" s="17"/>
      <c r="F363" s="17"/>
    </row>
    <row r="364" spans="2:6" x14ac:dyDescent="0.2">
      <c r="B364" s="17"/>
      <c r="F364" s="17"/>
    </row>
    <row r="365" spans="2:6" x14ac:dyDescent="0.2">
      <c r="B365" s="17"/>
      <c r="F365" s="17"/>
    </row>
    <row r="366" spans="2:6" x14ac:dyDescent="0.2">
      <c r="B366" s="17"/>
      <c r="F366" s="17"/>
    </row>
    <row r="367" spans="2:6" x14ac:dyDescent="0.2">
      <c r="B367" s="17"/>
      <c r="F367" s="17"/>
    </row>
    <row r="368" spans="2:6" x14ac:dyDescent="0.2">
      <c r="B368" s="17"/>
      <c r="F368" s="17"/>
    </row>
    <row r="369" spans="2:6" x14ac:dyDescent="0.2">
      <c r="B369" s="17"/>
      <c r="F369" s="17"/>
    </row>
    <row r="370" spans="2:6" x14ac:dyDescent="0.2">
      <c r="B370" s="17"/>
      <c r="F370" s="17"/>
    </row>
    <row r="371" spans="2:6" x14ac:dyDescent="0.2">
      <c r="B371" s="17"/>
      <c r="F371" s="17"/>
    </row>
    <row r="372" spans="2:6" x14ac:dyDescent="0.2">
      <c r="B372" s="17"/>
      <c r="F372" s="17"/>
    </row>
    <row r="373" spans="2:6" x14ac:dyDescent="0.2">
      <c r="B373" s="17"/>
      <c r="F373" s="17"/>
    </row>
    <row r="374" spans="2:6" x14ac:dyDescent="0.2">
      <c r="B374" s="17"/>
      <c r="F374" s="17"/>
    </row>
    <row r="375" spans="2:6" x14ac:dyDescent="0.2">
      <c r="B375" s="17"/>
      <c r="F375" s="17"/>
    </row>
    <row r="376" spans="2:6" x14ac:dyDescent="0.2">
      <c r="B376" s="17"/>
      <c r="F376" s="17"/>
    </row>
    <row r="377" spans="2:6" x14ac:dyDescent="0.2">
      <c r="B377" s="17"/>
      <c r="F377" s="17"/>
    </row>
    <row r="378" spans="2:6" x14ac:dyDescent="0.2">
      <c r="B378" s="17"/>
      <c r="F378" s="17"/>
    </row>
    <row r="379" spans="2:6" x14ac:dyDescent="0.2">
      <c r="B379" s="17"/>
      <c r="F379" s="17"/>
    </row>
    <row r="380" spans="2:6" x14ac:dyDescent="0.2">
      <c r="B380" s="17"/>
      <c r="F380" s="17"/>
    </row>
    <row r="381" spans="2:6" x14ac:dyDescent="0.2">
      <c r="B381" s="17"/>
      <c r="F381" s="17"/>
    </row>
    <row r="382" spans="2:6" x14ac:dyDescent="0.2">
      <c r="B382" s="17"/>
      <c r="F382" s="17"/>
    </row>
    <row r="383" spans="2:6" x14ac:dyDescent="0.2">
      <c r="B383" s="17"/>
      <c r="F383" s="17"/>
    </row>
    <row r="384" spans="2:6" x14ac:dyDescent="0.2">
      <c r="B384" s="17"/>
      <c r="F384" s="17"/>
    </row>
    <row r="385" spans="2:6" x14ac:dyDescent="0.2">
      <c r="B385" s="17"/>
      <c r="F385" s="17"/>
    </row>
    <row r="386" spans="2:6" x14ac:dyDescent="0.2">
      <c r="B386" s="17"/>
      <c r="F386" s="17"/>
    </row>
    <row r="387" spans="2:6" x14ac:dyDescent="0.2">
      <c r="B387" s="17"/>
      <c r="F387" s="17"/>
    </row>
    <row r="388" spans="2:6" x14ac:dyDescent="0.2">
      <c r="B388" s="17"/>
      <c r="F388" s="17"/>
    </row>
    <row r="389" spans="2:6" x14ac:dyDescent="0.2">
      <c r="B389" s="17"/>
      <c r="F389" s="17"/>
    </row>
    <row r="390" spans="2:6" x14ac:dyDescent="0.2">
      <c r="B390" s="17"/>
      <c r="F390" s="17"/>
    </row>
    <row r="391" spans="2:6" x14ac:dyDescent="0.2">
      <c r="B391" s="17"/>
      <c r="F391" s="17"/>
    </row>
    <row r="392" spans="2:6" x14ac:dyDescent="0.2">
      <c r="B392" s="17"/>
      <c r="F392" s="17"/>
    </row>
    <row r="393" spans="2:6" x14ac:dyDescent="0.2">
      <c r="B393" s="17"/>
      <c r="F393" s="17"/>
    </row>
    <row r="394" spans="2:6" x14ac:dyDescent="0.2">
      <c r="B394" s="17"/>
      <c r="F394" s="17"/>
    </row>
    <row r="395" spans="2:6" x14ac:dyDescent="0.2">
      <c r="B395" s="17"/>
      <c r="F395" s="17"/>
    </row>
    <row r="396" spans="2:6" x14ac:dyDescent="0.2">
      <c r="B396" s="17"/>
      <c r="F396" s="17"/>
    </row>
    <row r="397" spans="2:6" x14ac:dyDescent="0.2">
      <c r="B397" s="17"/>
      <c r="F397" s="17"/>
    </row>
    <row r="398" spans="2:6" x14ac:dyDescent="0.2">
      <c r="B398" s="17"/>
      <c r="F398" s="17"/>
    </row>
    <row r="399" spans="2:6" x14ac:dyDescent="0.2">
      <c r="B399" s="17"/>
      <c r="F399" s="17"/>
    </row>
    <row r="400" spans="2:6" x14ac:dyDescent="0.2">
      <c r="B400" s="17"/>
      <c r="F400" s="17"/>
    </row>
    <row r="401" spans="2:6" x14ac:dyDescent="0.2">
      <c r="B401" s="17"/>
      <c r="F401" s="17"/>
    </row>
    <row r="402" spans="2:6" x14ac:dyDescent="0.2">
      <c r="B402" s="17"/>
      <c r="F402" s="17"/>
    </row>
    <row r="403" spans="2:6" x14ac:dyDescent="0.2">
      <c r="B403" s="17"/>
      <c r="F403" s="17"/>
    </row>
    <row r="404" spans="2:6" x14ac:dyDescent="0.2">
      <c r="B404" s="17"/>
      <c r="F404" s="17"/>
    </row>
    <row r="405" spans="2:6" x14ac:dyDescent="0.2">
      <c r="B405" s="17"/>
      <c r="F405" s="17"/>
    </row>
    <row r="406" spans="2:6" x14ac:dyDescent="0.2">
      <c r="B406" s="17"/>
      <c r="F406" s="17"/>
    </row>
    <row r="407" spans="2:6" x14ac:dyDescent="0.2">
      <c r="B407" s="17"/>
      <c r="F407" s="17"/>
    </row>
    <row r="408" spans="2:6" x14ac:dyDescent="0.2">
      <c r="B408" s="17"/>
      <c r="F408" s="17"/>
    </row>
    <row r="409" spans="2:6" x14ac:dyDescent="0.2">
      <c r="B409" s="17"/>
      <c r="F409" s="17"/>
    </row>
    <row r="410" spans="2:6" x14ac:dyDescent="0.2">
      <c r="B410" s="17"/>
      <c r="F410" s="17"/>
    </row>
    <row r="411" spans="2:6" x14ac:dyDescent="0.2">
      <c r="B411" s="17"/>
      <c r="F411" s="17"/>
    </row>
    <row r="412" spans="2:6" x14ac:dyDescent="0.2">
      <c r="B412" s="17"/>
      <c r="F412" s="17"/>
    </row>
    <row r="413" spans="2:6" x14ac:dyDescent="0.2">
      <c r="B413" s="17"/>
      <c r="F413" s="17"/>
    </row>
    <row r="414" spans="2:6" x14ac:dyDescent="0.2">
      <c r="B414" s="17"/>
      <c r="F414" s="17"/>
    </row>
    <row r="415" spans="2:6" x14ac:dyDescent="0.2">
      <c r="B415" s="17"/>
      <c r="F415" s="17"/>
    </row>
    <row r="416" spans="2:6" x14ac:dyDescent="0.2">
      <c r="B416" s="17"/>
      <c r="F416" s="17"/>
    </row>
    <row r="417" spans="2:6" x14ac:dyDescent="0.2">
      <c r="B417" s="17"/>
      <c r="F417" s="17"/>
    </row>
    <row r="418" spans="2:6" x14ac:dyDescent="0.2">
      <c r="B418" s="17"/>
      <c r="F418" s="17"/>
    </row>
    <row r="419" spans="2:6" x14ac:dyDescent="0.2">
      <c r="B419" s="17"/>
      <c r="F419" s="17"/>
    </row>
    <row r="420" spans="2:6" x14ac:dyDescent="0.2">
      <c r="B420" s="17"/>
      <c r="F420" s="17"/>
    </row>
    <row r="421" spans="2:6" x14ac:dyDescent="0.2">
      <c r="B421" s="17"/>
      <c r="F421" s="17"/>
    </row>
    <row r="422" spans="2:6" x14ac:dyDescent="0.2">
      <c r="B422" s="17"/>
      <c r="F422" s="17"/>
    </row>
    <row r="423" spans="2:6" x14ac:dyDescent="0.2">
      <c r="B423" s="17"/>
      <c r="F423" s="17"/>
    </row>
    <row r="424" spans="2:6" x14ac:dyDescent="0.2">
      <c r="B424" s="17"/>
      <c r="F424" s="17"/>
    </row>
    <row r="425" spans="2:6" x14ac:dyDescent="0.2">
      <c r="B425" s="17"/>
      <c r="F425" s="17"/>
    </row>
    <row r="426" spans="2:6" x14ac:dyDescent="0.2">
      <c r="B426" s="17"/>
      <c r="F426" s="17"/>
    </row>
    <row r="427" spans="2:6" x14ac:dyDescent="0.2">
      <c r="B427" s="17"/>
      <c r="F427" s="17"/>
    </row>
    <row r="428" spans="2:6" x14ac:dyDescent="0.2">
      <c r="B428" s="17"/>
      <c r="F428" s="17"/>
    </row>
    <row r="429" spans="2:6" x14ac:dyDescent="0.2">
      <c r="B429" s="17"/>
      <c r="F429" s="17"/>
    </row>
    <row r="430" spans="2:6" x14ac:dyDescent="0.2">
      <c r="B430" s="17"/>
      <c r="F430" s="17"/>
    </row>
    <row r="431" spans="2:6" x14ac:dyDescent="0.2">
      <c r="B431" s="17"/>
      <c r="F431" s="17"/>
    </row>
    <row r="432" spans="2:6" x14ac:dyDescent="0.2">
      <c r="B432" s="17"/>
      <c r="F432" s="17"/>
    </row>
    <row r="433" spans="2:6" x14ac:dyDescent="0.2">
      <c r="B433" s="17"/>
      <c r="F433" s="17"/>
    </row>
    <row r="434" spans="2:6" x14ac:dyDescent="0.2">
      <c r="B434" s="17"/>
      <c r="F434" s="17"/>
    </row>
    <row r="435" spans="2:6" x14ac:dyDescent="0.2">
      <c r="B435" s="17"/>
      <c r="F435" s="17"/>
    </row>
    <row r="436" spans="2:6" x14ac:dyDescent="0.2">
      <c r="B436" s="17"/>
      <c r="F436" s="17"/>
    </row>
    <row r="437" spans="2:6" x14ac:dyDescent="0.2">
      <c r="B437" s="17"/>
      <c r="F437" s="17"/>
    </row>
    <row r="438" spans="2:6" x14ac:dyDescent="0.2">
      <c r="B438" s="17"/>
      <c r="F438" s="17"/>
    </row>
    <row r="439" spans="2:6" x14ac:dyDescent="0.2">
      <c r="B439" s="17"/>
      <c r="F439" s="17"/>
    </row>
    <row r="440" spans="2:6" x14ac:dyDescent="0.2">
      <c r="B440" s="17"/>
      <c r="F440" s="17"/>
    </row>
    <row r="441" spans="2:6" x14ac:dyDescent="0.2">
      <c r="B441" s="17"/>
      <c r="F441" s="17"/>
    </row>
    <row r="442" spans="2:6" x14ac:dyDescent="0.2">
      <c r="B442" s="17"/>
      <c r="F442" s="17"/>
    </row>
    <row r="443" spans="2:6" x14ac:dyDescent="0.2">
      <c r="B443" s="17"/>
      <c r="F443" s="17"/>
    </row>
    <row r="444" spans="2:6" x14ac:dyDescent="0.2">
      <c r="B444" s="17"/>
      <c r="F444" s="17"/>
    </row>
    <row r="445" spans="2:6" x14ac:dyDescent="0.2">
      <c r="B445" s="17"/>
      <c r="F445" s="17"/>
    </row>
    <row r="446" spans="2:6" x14ac:dyDescent="0.2">
      <c r="B446" s="17"/>
      <c r="F446" s="17"/>
    </row>
    <row r="447" spans="2:6" x14ac:dyDescent="0.2">
      <c r="B447" s="17"/>
      <c r="F447" s="17"/>
    </row>
    <row r="448" spans="2:6" x14ac:dyDescent="0.2">
      <c r="B448" s="17"/>
      <c r="F448" s="17"/>
    </row>
    <row r="449" spans="2:6" x14ac:dyDescent="0.2">
      <c r="B449" s="17"/>
      <c r="F449" s="17"/>
    </row>
    <row r="450" spans="2:6" x14ac:dyDescent="0.2">
      <c r="B450" s="17"/>
      <c r="F450" s="17"/>
    </row>
    <row r="451" spans="2:6" x14ac:dyDescent="0.2">
      <c r="B451" s="17"/>
      <c r="F451" s="17"/>
    </row>
    <row r="452" spans="2:6" x14ac:dyDescent="0.2">
      <c r="B452" s="17"/>
      <c r="F452" s="17"/>
    </row>
    <row r="453" spans="2:6" x14ac:dyDescent="0.2">
      <c r="B453" s="17"/>
      <c r="F453" s="17"/>
    </row>
    <row r="454" spans="2:6" x14ac:dyDescent="0.2">
      <c r="B454" s="17"/>
      <c r="F454" s="17"/>
    </row>
    <row r="455" spans="2:6" x14ac:dyDescent="0.2">
      <c r="B455" s="17"/>
      <c r="F455" s="17"/>
    </row>
    <row r="456" spans="2:6" x14ac:dyDescent="0.2">
      <c r="B456" s="17"/>
      <c r="F456" s="17"/>
    </row>
    <row r="457" spans="2:6" x14ac:dyDescent="0.2">
      <c r="B457" s="17"/>
      <c r="F457" s="17"/>
    </row>
    <row r="458" spans="2:6" x14ac:dyDescent="0.2">
      <c r="B458" s="17"/>
      <c r="F458" s="17"/>
    </row>
    <row r="459" spans="2:6" x14ac:dyDescent="0.2">
      <c r="B459" s="17"/>
      <c r="F459" s="17"/>
    </row>
    <row r="460" spans="2:6" x14ac:dyDescent="0.2">
      <c r="B460" s="17"/>
      <c r="F460" s="17"/>
    </row>
    <row r="461" spans="2:6" x14ac:dyDescent="0.2">
      <c r="B461" s="17"/>
      <c r="F461" s="17"/>
    </row>
    <row r="462" spans="2:6" x14ac:dyDescent="0.2">
      <c r="B462" s="17"/>
      <c r="F462" s="17"/>
    </row>
    <row r="463" spans="2:6" x14ac:dyDescent="0.2">
      <c r="B463" s="17"/>
      <c r="F463" s="17"/>
    </row>
    <row r="464" spans="2:6" x14ac:dyDescent="0.2">
      <c r="B464" s="17"/>
      <c r="F464" s="17"/>
    </row>
    <row r="465" spans="2:6" x14ac:dyDescent="0.2">
      <c r="B465" s="17"/>
      <c r="F465" s="17"/>
    </row>
    <row r="466" spans="2:6" x14ac:dyDescent="0.2">
      <c r="B466" s="17"/>
      <c r="F466" s="17"/>
    </row>
    <row r="467" spans="2:6" x14ac:dyDescent="0.2">
      <c r="B467" s="17"/>
      <c r="F467" s="17"/>
    </row>
    <row r="468" spans="2:6" x14ac:dyDescent="0.2">
      <c r="B468" s="17"/>
      <c r="F468" s="17"/>
    </row>
    <row r="469" spans="2:6" x14ac:dyDescent="0.2">
      <c r="B469" s="17"/>
      <c r="F469" s="17"/>
    </row>
    <row r="470" spans="2:6" x14ac:dyDescent="0.2">
      <c r="B470" s="17"/>
      <c r="F470" s="17"/>
    </row>
    <row r="471" spans="2:6" x14ac:dyDescent="0.2">
      <c r="B471" s="17"/>
      <c r="F471" s="17"/>
    </row>
    <row r="472" spans="2:6" x14ac:dyDescent="0.2">
      <c r="B472" s="17"/>
      <c r="F472" s="17"/>
    </row>
    <row r="473" spans="2:6" x14ac:dyDescent="0.2">
      <c r="B473" s="17"/>
      <c r="F473" s="17"/>
    </row>
    <row r="474" spans="2:6" x14ac:dyDescent="0.2">
      <c r="B474" s="17"/>
      <c r="F474" s="17"/>
    </row>
    <row r="475" spans="2:6" x14ac:dyDescent="0.2">
      <c r="B475" s="17"/>
      <c r="F475" s="17"/>
    </row>
    <row r="476" spans="2:6" x14ac:dyDescent="0.2">
      <c r="B476" s="17"/>
      <c r="F476" s="17"/>
    </row>
    <row r="477" spans="2:6" x14ac:dyDescent="0.2">
      <c r="B477" s="17"/>
      <c r="F477" s="17"/>
    </row>
    <row r="478" spans="2:6" x14ac:dyDescent="0.2">
      <c r="B478" s="17"/>
      <c r="F478" s="17"/>
    </row>
    <row r="479" spans="2:6" x14ac:dyDescent="0.2">
      <c r="B479" s="17"/>
      <c r="F479" s="17"/>
    </row>
    <row r="480" spans="2:6" x14ac:dyDescent="0.2">
      <c r="B480" s="17"/>
      <c r="F480" s="17"/>
    </row>
    <row r="481" spans="2:6" x14ac:dyDescent="0.2">
      <c r="B481" s="17"/>
      <c r="F481" s="17"/>
    </row>
    <row r="482" spans="2:6" x14ac:dyDescent="0.2">
      <c r="B482" s="17"/>
      <c r="F482" s="17"/>
    </row>
    <row r="483" spans="2:6" x14ac:dyDescent="0.2">
      <c r="B483" s="17"/>
      <c r="F483" s="17"/>
    </row>
    <row r="484" spans="2:6" x14ac:dyDescent="0.2">
      <c r="B484" s="17"/>
      <c r="F484" s="17"/>
    </row>
    <row r="485" spans="2:6" x14ac:dyDescent="0.2">
      <c r="B485" s="17"/>
      <c r="F485" s="17"/>
    </row>
    <row r="486" spans="2:6" x14ac:dyDescent="0.2">
      <c r="B486" s="17"/>
      <c r="F486" s="17"/>
    </row>
    <row r="487" spans="2:6" x14ac:dyDescent="0.2">
      <c r="B487" s="17"/>
      <c r="F487" s="17"/>
    </row>
    <row r="488" spans="2:6" x14ac:dyDescent="0.2">
      <c r="B488" s="17"/>
      <c r="F488" s="17"/>
    </row>
    <row r="489" spans="2:6" x14ac:dyDescent="0.2">
      <c r="B489" s="17"/>
      <c r="F489" s="17"/>
    </row>
    <row r="490" spans="2:6" x14ac:dyDescent="0.2">
      <c r="B490" s="17"/>
      <c r="F490" s="17"/>
    </row>
    <row r="491" spans="2:6" x14ac:dyDescent="0.2">
      <c r="B491" s="17"/>
      <c r="F491" s="17"/>
    </row>
    <row r="492" spans="2:6" x14ac:dyDescent="0.2">
      <c r="B492" s="17"/>
      <c r="F492" s="17"/>
    </row>
    <row r="493" spans="2:6" x14ac:dyDescent="0.2">
      <c r="B493" s="17"/>
      <c r="F493" s="17"/>
    </row>
    <row r="494" spans="2:6" x14ac:dyDescent="0.2">
      <c r="B494" s="17"/>
      <c r="F494" s="17"/>
    </row>
    <row r="495" spans="2:6" x14ac:dyDescent="0.2">
      <c r="B495" s="17"/>
      <c r="F495" s="17"/>
    </row>
    <row r="496" spans="2:6" x14ac:dyDescent="0.2">
      <c r="B496" s="17"/>
      <c r="F496" s="17"/>
    </row>
    <row r="497" spans="2:6" x14ac:dyDescent="0.2">
      <c r="B497" s="17"/>
      <c r="F497" s="17"/>
    </row>
    <row r="498" spans="2:6" x14ac:dyDescent="0.2">
      <c r="B498" s="17"/>
      <c r="F498" s="17"/>
    </row>
    <row r="499" spans="2:6" x14ac:dyDescent="0.2">
      <c r="B499" s="17"/>
      <c r="F499" s="17"/>
    </row>
    <row r="500" spans="2:6" x14ac:dyDescent="0.2">
      <c r="B500" s="17"/>
      <c r="F500" s="17"/>
    </row>
    <row r="501" spans="2:6" x14ac:dyDescent="0.2">
      <c r="B501" s="17"/>
      <c r="F501" s="17"/>
    </row>
    <row r="502" spans="2:6" x14ac:dyDescent="0.2">
      <c r="B502" s="17"/>
      <c r="F502" s="17"/>
    </row>
    <row r="503" spans="2:6" x14ac:dyDescent="0.2">
      <c r="B503" s="17"/>
      <c r="F503" s="17"/>
    </row>
    <row r="504" spans="2:6" x14ac:dyDescent="0.2">
      <c r="B504" s="17"/>
      <c r="F504" s="17"/>
    </row>
    <row r="505" spans="2:6" x14ac:dyDescent="0.2">
      <c r="B505" s="17"/>
      <c r="F505" s="17"/>
    </row>
    <row r="506" spans="2:6" x14ac:dyDescent="0.2">
      <c r="B506" s="17"/>
      <c r="F506" s="17"/>
    </row>
    <row r="507" spans="2:6" x14ac:dyDescent="0.2">
      <c r="B507" s="17"/>
      <c r="F507" s="17"/>
    </row>
    <row r="508" spans="2:6" x14ac:dyDescent="0.2">
      <c r="B508" s="17"/>
      <c r="F508" s="17"/>
    </row>
    <row r="509" spans="2:6" x14ac:dyDescent="0.2">
      <c r="B509" s="17"/>
      <c r="F509" s="17"/>
    </row>
    <row r="510" spans="2:6" x14ac:dyDescent="0.2">
      <c r="B510" s="17"/>
      <c r="F510" s="17"/>
    </row>
    <row r="511" spans="2:6" x14ac:dyDescent="0.2">
      <c r="B511" s="17"/>
      <c r="F511" s="17"/>
    </row>
    <row r="512" spans="2:6" x14ac:dyDescent="0.2">
      <c r="B512" s="17"/>
      <c r="F512" s="17"/>
    </row>
    <row r="513" spans="2:6" x14ac:dyDescent="0.2">
      <c r="B513" s="17"/>
      <c r="F513" s="17"/>
    </row>
    <row r="514" spans="2:6" x14ac:dyDescent="0.2">
      <c r="B514" s="17"/>
      <c r="F514" s="17"/>
    </row>
    <row r="515" spans="2:6" x14ac:dyDescent="0.2">
      <c r="B515" s="17"/>
      <c r="F515" s="17"/>
    </row>
    <row r="516" spans="2:6" x14ac:dyDescent="0.2">
      <c r="B516" s="17"/>
      <c r="F516" s="17"/>
    </row>
    <row r="517" spans="2:6" x14ac:dyDescent="0.2">
      <c r="B517" s="17"/>
      <c r="F517" s="17"/>
    </row>
    <row r="518" spans="2:6" x14ac:dyDescent="0.2">
      <c r="B518" s="17"/>
      <c r="F518" s="17"/>
    </row>
    <row r="519" spans="2:6" x14ac:dyDescent="0.2">
      <c r="B519" s="17"/>
      <c r="F519" s="17"/>
    </row>
    <row r="520" spans="2:6" x14ac:dyDescent="0.2">
      <c r="B520" s="17"/>
      <c r="F520" s="17"/>
    </row>
    <row r="521" spans="2:6" x14ac:dyDescent="0.2">
      <c r="B521" s="17"/>
      <c r="F521" s="17"/>
    </row>
    <row r="522" spans="2:6" x14ac:dyDescent="0.2">
      <c r="B522" s="17"/>
      <c r="F522" s="17"/>
    </row>
    <row r="523" spans="2:6" x14ac:dyDescent="0.2">
      <c r="B523" s="17"/>
      <c r="F523" s="17"/>
    </row>
    <row r="524" spans="2:6" x14ac:dyDescent="0.2">
      <c r="B524" s="17"/>
      <c r="F524" s="17"/>
    </row>
    <row r="525" spans="2:6" x14ac:dyDescent="0.2">
      <c r="B525" s="17"/>
      <c r="F525" s="17"/>
    </row>
    <row r="526" spans="2:6" x14ac:dyDescent="0.2">
      <c r="B526" s="17"/>
      <c r="F526" s="17"/>
    </row>
    <row r="527" spans="2:6" x14ac:dyDescent="0.2">
      <c r="B527" s="17"/>
      <c r="F527" s="17"/>
    </row>
    <row r="528" spans="2:6" x14ac:dyDescent="0.2">
      <c r="B528" s="17"/>
      <c r="F528" s="17"/>
    </row>
    <row r="529" spans="2:6" x14ac:dyDescent="0.2">
      <c r="B529" s="17"/>
      <c r="F529" s="17"/>
    </row>
    <row r="530" spans="2:6" x14ac:dyDescent="0.2">
      <c r="B530" s="17"/>
      <c r="F530" s="17"/>
    </row>
    <row r="531" spans="2:6" x14ac:dyDescent="0.2">
      <c r="B531" s="17"/>
      <c r="F531" s="17"/>
    </row>
    <row r="532" spans="2:6" x14ac:dyDescent="0.2">
      <c r="B532" s="17"/>
      <c r="F532" s="17"/>
    </row>
    <row r="533" spans="2:6" x14ac:dyDescent="0.2">
      <c r="B533" s="17"/>
      <c r="F533" s="17"/>
    </row>
    <row r="534" spans="2:6" x14ac:dyDescent="0.2">
      <c r="B534" s="17"/>
      <c r="F534" s="17"/>
    </row>
    <row r="535" spans="2:6" x14ac:dyDescent="0.2">
      <c r="B535" s="17"/>
      <c r="F535" s="17"/>
    </row>
    <row r="536" spans="2:6" x14ac:dyDescent="0.2">
      <c r="B536" s="17"/>
      <c r="F536" s="17"/>
    </row>
    <row r="537" spans="2:6" x14ac:dyDescent="0.2">
      <c r="B537" s="17"/>
      <c r="F537" s="17"/>
    </row>
    <row r="538" spans="2:6" x14ac:dyDescent="0.2">
      <c r="B538" s="17"/>
      <c r="F538" s="17"/>
    </row>
    <row r="539" spans="2:6" x14ac:dyDescent="0.2">
      <c r="B539" s="17"/>
      <c r="F539" s="17"/>
    </row>
    <row r="540" spans="2:6" x14ac:dyDescent="0.2">
      <c r="B540" s="17"/>
      <c r="F540" s="17"/>
    </row>
    <row r="541" spans="2:6" x14ac:dyDescent="0.2">
      <c r="B541" s="17"/>
      <c r="F541" s="17"/>
    </row>
    <row r="542" spans="2:6" x14ac:dyDescent="0.2">
      <c r="B542" s="17"/>
      <c r="F542" s="17"/>
    </row>
    <row r="543" spans="2:6" x14ac:dyDescent="0.2">
      <c r="B543" s="17"/>
      <c r="F543" s="17"/>
    </row>
    <row r="544" spans="2:6" x14ac:dyDescent="0.2">
      <c r="B544" s="17"/>
      <c r="F544" s="17"/>
    </row>
    <row r="545" spans="2:6" x14ac:dyDescent="0.2">
      <c r="B545" s="17"/>
      <c r="F545" s="17"/>
    </row>
    <row r="546" spans="2:6" x14ac:dyDescent="0.2">
      <c r="B546" s="17"/>
      <c r="F546" s="17"/>
    </row>
    <row r="547" spans="2:6" x14ac:dyDescent="0.2">
      <c r="B547" s="17"/>
      <c r="F547" s="17"/>
    </row>
    <row r="548" spans="2:6" x14ac:dyDescent="0.2">
      <c r="B548" s="17"/>
      <c r="F548" s="17"/>
    </row>
    <row r="549" spans="2:6" x14ac:dyDescent="0.2">
      <c r="B549" s="17"/>
      <c r="F549" s="17"/>
    </row>
    <row r="550" spans="2:6" x14ac:dyDescent="0.2">
      <c r="B550" s="17"/>
      <c r="F550" s="17"/>
    </row>
    <row r="551" spans="2:6" x14ac:dyDescent="0.2">
      <c r="B551" s="17"/>
      <c r="F551" s="17"/>
    </row>
    <row r="552" spans="2:6" x14ac:dyDescent="0.2">
      <c r="B552" s="17"/>
      <c r="F552" s="17"/>
    </row>
    <row r="553" spans="2:6" x14ac:dyDescent="0.2">
      <c r="B553" s="17"/>
      <c r="F553" s="17"/>
    </row>
    <row r="554" spans="2:6" x14ac:dyDescent="0.2">
      <c r="B554" s="17"/>
      <c r="F554" s="17"/>
    </row>
    <row r="555" spans="2:6" x14ac:dyDescent="0.2">
      <c r="B555" s="17"/>
      <c r="F555" s="17"/>
    </row>
    <row r="556" spans="2:6" x14ac:dyDescent="0.2">
      <c r="B556" s="17"/>
      <c r="F556" s="17"/>
    </row>
    <row r="557" spans="2:6" x14ac:dyDescent="0.2">
      <c r="B557" s="17"/>
      <c r="F557" s="17"/>
    </row>
    <row r="558" spans="2:6" x14ac:dyDescent="0.2">
      <c r="B558" s="17"/>
      <c r="F558" s="17"/>
    </row>
    <row r="559" spans="2:6" x14ac:dyDescent="0.2">
      <c r="B559" s="17"/>
      <c r="F559" s="17"/>
    </row>
    <row r="560" spans="2:6" x14ac:dyDescent="0.2">
      <c r="B560" s="17"/>
      <c r="F560" s="17"/>
    </row>
    <row r="561" spans="2:6" x14ac:dyDescent="0.2">
      <c r="B561" s="17"/>
      <c r="F561" s="17"/>
    </row>
    <row r="562" spans="2:6" x14ac:dyDescent="0.2">
      <c r="B562" s="17"/>
      <c r="F562" s="17"/>
    </row>
    <row r="563" spans="2:6" x14ac:dyDescent="0.2">
      <c r="B563" s="17"/>
      <c r="F563" s="17"/>
    </row>
    <row r="564" spans="2:6" x14ac:dyDescent="0.2">
      <c r="B564" s="17"/>
      <c r="F564" s="17"/>
    </row>
    <row r="565" spans="2:6" x14ac:dyDescent="0.2">
      <c r="B565" s="17"/>
      <c r="F565" s="17"/>
    </row>
    <row r="566" spans="2:6" x14ac:dyDescent="0.2">
      <c r="B566" s="17"/>
      <c r="F566" s="17"/>
    </row>
    <row r="567" spans="2:6" x14ac:dyDescent="0.2">
      <c r="B567" s="17"/>
      <c r="F567" s="17"/>
    </row>
    <row r="568" spans="2:6" x14ac:dyDescent="0.2">
      <c r="B568" s="17"/>
      <c r="F568" s="17"/>
    </row>
    <row r="569" spans="2:6" x14ac:dyDescent="0.2">
      <c r="B569" s="17"/>
      <c r="F569" s="17"/>
    </row>
    <row r="570" spans="2:6" x14ac:dyDescent="0.2">
      <c r="B570" s="17"/>
      <c r="F570" s="17"/>
    </row>
    <row r="571" spans="2:6" x14ac:dyDescent="0.2">
      <c r="B571" s="17"/>
      <c r="F571" s="17"/>
    </row>
    <row r="572" spans="2:6" x14ac:dyDescent="0.2">
      <c r="B572" s="17"/>
      <c r="F572" s="17"/>
    </row>
    <row r="573" spans="2:6" x14ac:dyDescent="0.2">
      <c r="B573" s="17"/>
      <c r="F573" s="17"/>
    </row>
    <row r="574" spans="2:6" x14ac:dyDescent="0.2">
      <c r="B574" s="17"/>
      <c r="F574" s="17"/>
    </row>
    <row r="575" spans="2:6" x14ac:dyDescent="0.2">
      <c r="B575" s="17"/>
      <c r="F575" s="17"/>
    </row>
    <row r="576" spans="2:6" x14ac:dyDescent="0.2">
      <c r="B576" s="17"/>
      <c r="F576" s="17"/>
    </row>
    <row r="577" spans="2:6" x14ac:dyDescent="0.2">
      <c r="B577" s="17"/>
      <c r="F577" s="17"/>
    </row>
    <row r="578" spans="2:6" x14ac:dyDescent="0.2">
      <c r="B578" s="17"/>
      <c r="F578" s="17"/>
    </row>
    <row r="579" spans="2:6" x14ac:dyDescent="0.2">
      <c r="B579" s="17"/>
      <c r="F579" s="17"/>
    </row>
    <row r="580" spans="2:6" x14ac:dyDescent="0.2">
      <c r="B580" s="17"/>
      <c r="F580" s="17"/>
    </row>
    <row r="581" spans="2:6" x14ac:dyDescent="0.2">
      <c r="B581" s="17"/>
      <c r="F581" s="17"/>
    </row>
    <row r="582" spans="2:6" x14ac:dyDescent="0.2">
      <c r="B582" s="17"/>
      <c r="F582" s="17"/>
    </row>
    <row r="583" spans="2:6" x14ac:dyDescent="0.2">
      <c r="B583" s="17"/>
      <c r="F583" s="17"/>
    </row>
    <row r="584" spans="2:6" x14ac:dyDescent="0.2">
      <c r="B584" s="17"/>
      <c r="F584" s="17"/>
    </row>
    <row r="585" spans="2:6" x14ac:dyDescent="0.2">
      <c r="B585" s="17"/>
      <c r="F585" s="17"/>
    </row>
    <row r="586" spans="2:6" x14ac:dyDescent="0.2">
      <c r="B586" s="17"/>
      <c r="F586" s="17"/>
    </row>
    <row r="587" spans="2:6" x14ac:dyDescent="0.2">
      <c r="B587" s="17"/>
      <c r="F587" s="17"/>
    </row>
    <row r="588" spans="2:6" x14ac:dyDescent="0.2">
      <c r="B588" s="17"/>
      <c r="F588" s="17"/>
    </row>
    <row r="589" spans="2:6" x14ac:dyDescent="0.2">
      <c r="B589" s="17"/>
      <c r="F589" s="17"/>
    </row>
    <row r="590" spans="2:6" x14ac:dyDescent="0.2">
      <c r="B590" s="17"/>
      <c r="F590" s="17"/>
    </row>
    <row r="591" spans="2:6" x14ac:dyDescent="0.2">
      <c r="B591" s="17"/>
      <c r="F591" s="17"/>
    </row>
    <row r="592" spans="2:6" x14ac:dyDescent="0.2">
      <c r="B592" s="17"/>
      <c r="F592" s="17"/>
    </row>
    <row r="593" spans="2:6" x14ac:dyDescent="0.2">
      <c r="B593" s="17"/>
      <c r="F593" s="17"/>
    </row>
    <row r="594" spans="2:6" x14ac:dyDescent="0.2">
      <c r="B594" s="17"/>
      <c r="F594" s="17"/>
    </row>
    <row r="595" spans="2:6" x14ac:dyDescent="0.2">
      <c r="B595" s="17"/>
      <c r="F595" s="17"/>
    </row>
    <row r="596" spans="2:6" x14ac:dyDescent="0.2">
      <c r="B596" s="17"/>
      <c r="F596" s="17"/>
    </row>
    <row r="597" spans="2:6" x14ac:dyDescent="0.2">
      <c r="B597" s="17"/>
      <c r="F597" s="17"/>
    </row>
    <row r="598" spans="2:6" x14ac:dyDescent="0.2">
      <c r="B598" s="17"/>
      <c r="F598" s="17"/>
    </row>
    <row r="599" spans="2:6" x14ac:dyDescent="0.2">
      <c r="B599" s="17"/>
      <c r="F599" s="17"/>
    </row>
    <row r="600" spans="2:6" x14ac:dyDescent="0.2">
      <c r="B600" s="17"/>
      <c r="F600" s="17"/>
    </row>
    <row r="601" spans="2:6" x14ac:dyDescent="0.2">
      <c r="B601" s="17"/>
      <c r="F601" s="17"/>
    </row>
    <row r="602" spans="2:6" x14ac:dyDescent="0.2">
      <c r="B602" s="17"/>
      <c r="F602" s="17"/>
    </row>
    <row r="603" spans="2:6" x14ac:dyDescent="0.2">
      <c r="B603" s="17"/>
      <c r="F603" s="17"/>
    </row>
    <row r="604" spans="2:6" x14ac:dyDescent="0.2">
      <c r="B604" s="17"/>
      <c r="F604" s="17"/>
    </row>
    <row r="605" spans="2:6" x14ac:dyDescent="0.2">
      <c r="B605" s="17"/>
      <c r="F605" s="17"/>
    </row>
    <row r="606" spans="2:6" x14ac:dyDescent="0.2">
      <c r="B606" s="17"/>
      <c r="F606" s="17"/>
    </row>
    <row r="607" spans="2:6" x14ac:dyDescent="0.2">
      <c r="B607" s="17"/>
      <c r="F607" s="17"/>
    </row>
    <row r="608" spans="2:6" x14ac:dyDescent="0.2">
      <c r="B608" s="17"/>
      <c r="F608" s="17"/>
    </row>
    <row r="609" spans="2:6" x14ac:dyDescent="0.2">
      <c r="B609" s="17"/>
      <c r="F609" s="17"/>
    </row>
    <row r="610" spans="2:6" x14ac:dyDescent="0.2">
      <c r="B610" s="17"/>
      <c r="F610" s="17"/>
    </row>
    <row r="611" spans="2:6" x14ac:dyDescent="0.2">
      <c r="B611" s="17"/>
      <c r="F611" s="17"/>
    </row>
    <row r="612" spans="2:6" x14ac:dyDescent="0.2">
      <c r="B612" s="17"/>
      <c r="F612" s="17"/>
    </row>
    <row r="613" spans="2:6" x14ac:dyDescent="0.2">
      <c r="B613" s="17"/>
      <c r="F613" s="17"/>
    </row>
    <row r="614" spans="2:6" x14ac:dyDescent="0.2">
      <c r="B614" s="17"/>
      <c r="F614" s="17"/>
    </row>
    <row r="615" spans="2:6" x14ac:dyDescent="0.2">
      <c r="B615" s="17"/>
      <c r="F615" s="17"/>
    </row>
    <row r="616" spans="2:6" x14ac:dyDescent="0.2">
      <c r="B616" s="17"/>
      <c r="F616" s="17"/>
    </row>
    <row r="617" spans="2:6" x14ac:dyDescent="0.2">
      <c r="B617" s="17"/>
      <c r="F617" s="17"/>
    </row>
    <row r="618" spans="2:6" x14ac:dyDescent="0.2">
      <c r="B618" s="17"/>
      <c r="F618" s="17"/>
    </row>
    <row r="619" spans="2:6" x14ac:dyDescent="0.2">
      <c r="B619" s="17"/>
      <c r="F619" s="17"/>
    </row>
    <row r="620" spans="2:6" x14ac:dyDescent="0.2">
      <c r="B620" s="17"/>
      <c r="F620" s="17"/>
    </row>
    <row r="621" spans="2:6" x14ac:dyDescent="0.2">
      <c r="B621" s="17"/>
      <c r="F621" s="17"/>
    </row>
    <row r="622" spans="2:6" x14ac:dyDescent="0.2">
      <c r="B622" s="17"/>
      <c r="F622" s="17"/>
    </row>
    <row r="623" spans="2:6" x14ac:dyDescent="0.2">
      <c r="B623" s="17"/>
      <c r="F623" s="17"/>
    </row>
    <row r="624" spans="2:6" x14ac:dyDescent="0.2">
      <c r="B624" s="17"/>
      <c r="F624" s="17"/>
    </row>
    <row r="625" spans="2:6" x14ac:dyDescent="0.2">
      <c r="B625" s="17"/>
      <c r="F625" s="17"/>
    </row>
    <row r="626" spans="2:6" x14ac:dyDescent="0.2">
      <c r="B626" s="17"/>
      <c r="F626" s="17"/>
    </row>
    <row r="627" spans="2:6" x14ac:dyDescent="0.2">
      <c r="B627" s="17"/>
      <c r="F627" s="17"/>
    </row>
    <row r="628" spans="2:6" x14ac:dyDescent="0.2">
      <c r="B628" s="17"/>
      <c r="F628" s="17"/>
    </row>
    <row r="629" spans="2:6" x14ac:dyDescent="0.2">
      <c r="B629" s="17"/>
      <c r="F629" s="17"/>
    </row>
    <row r="630" spans="2:6" x14ac:dyDescent="0.2">
      <c r="B630" s="17"/>
      <c r="F630" s="17"/>
    </row>
    <row r="631" spans="2:6" x14ac:dyDescent="0.2">
      <c r="B631" s="17"/>
      <c r="F631" s="17"/>
    </row>
    <row r="632" spans="2:6" x14ac:dyDescent="0.2">
      <c r="B632" s="17"/>
      <c r="F632" s="17"/>
    </row>
    <row r="633" spans="2:6" x14ac:dyDescent="0.2">
      <c r="B633" s="17"/>
      <c r="F633" s="17"/>
    </row>
    <row r="634" spans="2:6" x14ac:dyDescent="0.2">
      <c r="B634" s="17"/>
      <c r="F634" s="17"/>
    </row>
    <row r="635" spans="2:6" x14ac:dyDescent="0.2">
      <c r="B635" s="17"/>
      <c r="F635" s="17"/>
    </row>
    <row r="636" spans="2:6" x14ac:dyDescent="0.2">
      <c r="B636" s="17"/>
      <c r="F636" s="17"/>
    </row>
    <row r="637" spans="2:6" x14ac:dyDescent="0.2">
      <c r="B637" s="17"/>
      <c r="F637" s="17"/>
    </row>
    <row r="638" spans="2:6" x14ac:dyDescent="0.2">
      <c r="B638" s="17"/>
      <c r="F638" s="17"/>
    </row>
    <row r="639" spans="2:6" x14ac:dyDescent="0.2">
      <c r="B639" s="17"/>
      <c r="F639" s="17"/>
    </row>
    <row r="640" spans="2:6" x14ac:dyDescent="0.2">
      <c r="B640" s="17"/>
      <c r="F640" s="17"/>
    </row>
    <row r="641" spans="2:6" x14ac:dyDescent="0.2">
      <c r="B641" s="17"/>
      <c r="F641" s="17"/>
    </row>
    <row r="642" spans="2:6" x14ac:dyDescent="0.2">
      <c r="B642" s="17"/>
      <c r="F642" s="17"/>
    </row>
    <row r="643" spans="2:6" x14ac:dyDescent="0.2">
      <c r="B643" s="17"/>
      <c r="F643" s="17"/>
    </row>
    <row r="644" spans="2:6" x14ac:dyDescent="0.2">
      <c r="B644" s="17"/>
      <c r="F644" s="17"/>
    </row>
    <row r="645" spans="2:6" x14ac:dyDescent="0.2">
      <c r="B645" s="17"/>
      <c r="F645" s="17"/>
    </row>
    <row r="646" spans="2:6" x14ac:dyDescent="0.2">
      <c r="B646" s="17"/>
      <c r="F646" s="17"/>
    </row>
    <row r="647" spans="2:6" x14ac:dyDescent="0.2">
      <c r="B647" s="17"/>
      <c r="F647" s="17"/>
    </row>
    <row r="648" spans="2:6" x14ac:dyDescent="0.2">
      <c r="B648" s="17"/>
      <c r="F648" s="17"/>
    </row>
    <row r="649" spans="2:6" x14ac:dyDescent="0.2">
      <c r="B649" s="17"/>
      <c r="F649" s="17"/>
    </row>
    <row r="650" spans="2:6" x14ac:dyDescent="0.2">
      <c r="B650" s="17"/>
      <c r="F650" s="17"/>
    </row>
    <row r="651" spans="2:6" x14ac:dyDescent="0.2">
      <c r="B651" s="17"/>
      <c r="F651" s="17"/>
    </row>
    <row r="652" spans="2:6" x14ac:dyDescent="0.2">
      <c r="B652" s="17"/>
      <c r="F652" s="17"/>
    </row>
    <row r="653" spans="2:6" x14ac:dyDescent="0.2">
      <c r="B653" s="17"/>
      <c r="F653" s="17"/>
    </row>
    <row r="654" spans="2:6" x14ac:dyDescent="0.2">
      <c r="B654" s="17"/>
      <c r="F654" s="17"/>
    </row>
    <row r="655" spans="2:6" x14ac:dyDescent="0.2">
      <c r="B655" s="17"/>
      <c r="F655" s="17"/>
    </row>
    <row r="656" spans="2:6" x14ac:dyDescent="0.2">
      <c r="B656" s="17"/>
      <c r="F656" s="17"/>
    </row>
    <row r="657" spans="2:6" x14ac:dyDescent="0.2">
      <c r="B657" s="17"/>
      <c r="F657" s="17"/>
    </row>
    <row r="658" spans="2:6" x14ac:dyDescent="0.2">
      <c r="B658" s="17"/>
      <c r="F658" s="17"/>
    </row>
    <row r="659" spans="2:6" x14ac:dyDescent="0.2">
      <c r="B659" s="17"/>
      <c r="F659" s="17"/>
    </row>
    <row r="660" spans="2:6" x14ac:dyDescent="0.2">
      <c r="B660" s="17"/>
      <c r="F660" s="17"/>
    </row>
    <row r="661" spans="2:6" x14ac:dyDescent="0.2">
      <c r="B661" s="17"/>
      <c r="F661" s="17"/>
    </row>
    <row r="662" spans="2:6" x14ac:dyDescent="0.2">
      <c r="B662" s="17"/>
      <c r="F662" s="17"/>
    </row>
    <row r="663" spans="2:6" x14ac:dyDescent="0.2">
      <c r="B663" s="17"/>
      <c r="F663" s="17"/>
    </row>
    <row r="664" spans="2:6" x14ac:dyDescent="0.2">
      <c r="B664" s="17"/>
      <c r="F664" s="17"/>
    </row>
    <row r="665" spans="2:6" x14ac:dyDescent="0.2">
      <c r="B665" s="17"/>
      <c r="F665" s="17"/>
    </row>
    <row r="666" spans="2:6" x14ac:dyDescent="0.2">
      <c r="B666" s="17"/>
      <c r="F666" s="17"/>
    </row>
    <row r="667" spans="2:6" x14ac:dyDescent="0.2">
      <c r="B667" s="17"/>
      <c r="F667" s="17"/>
    </row>
    <row r="668" spans="2:6" x14ac:dyDescent="0.2">
      <c r="B668" s="17"/>
      <c r="F668" s="17"/>
    </row>
    <row r="669" spans="2:6" x14ac:dyDescent="0.2">
      <c r="B669" s="17"/>
      <c r="F669" s="17"/>
    </row>
    <row r="670" spans="2:6" x14ac:dyDescent="0.2">
      <c r="B670" s="17"/>
      <c r="F670" s="17"/>
    </row>
    <row r="671" spans="2:6" x14ac:dyDescent="0.2">
      <c r="B671" s="17"/>
      <c r="F671" s="17"/>
    </row>
    <row r="672" spans="2:6" x14ac:dyDescent="0.2">
      <c r="B672" s="17"/>
      <c r="F672" s="17"/>
    </row>
    <row r="673" spans="2:6" x14ac:dyDescent="0.2">
      <c r="B673" s="17"/>
      <c r="F673" s="17"/>
    </row>
    <row r="674" spans="2:6" x14ac:dyDescent="0.2">
      <c r="B674" s="17"/>
      <c r="F674" s="17"/>
    </row>
    <row r="675" spans="2:6" x14ac:dyDescent="0.2">
      <c r="B675" s="17"/>
      <c r="F675" s="17"/>
    </row>
    <row r="676" spans="2:6" x14ac:dyDescent="0.2">
      <c r="B676" s="17"/>
      <c r="F676" s="17"/>
    </row>
    <row r="677" spans="2:6" x14ac:dyDescent="0.2">
      <c r="B677" s="17"/>
      <c r="F677" s="17"/>
    </row>
    <row r="678" spans="2:6" x14ac:dyDescent="0.2">
      <c r="B678" s="17"/>
      <c r="F678" s="17"/>
    </row>
    <row r="679" spans="2:6" x14ac:dyDescent="0.2">
      <c r="B679" s="17"/>
      <c r="F679" s="17"/>
    </row>
    <row r="680" spans="2:6" x14ac:dyDescent="0.2">
      <c r="B680" s="17"/>
      <c r="F680" s="17"/>
    </row>
    <row r="681" spans="2:6" x14ac:dyDescent="0.2">
      <c r="B681" s="17"/>
      <c r="F681" s="17"/>
    </row>
    <row r="682" spans="2:6" x14ac:dyDescent="0.2">
      <c r="B682" s="17"/>
      <c r="F682" s="17"/>
    </row>
    <row r="683" spans="2:6" x14ac:dyDescent="0.2">
      <c r="B683" s="17"/>
      <c r="F683" s="17"/>
    </row>
    <row r="684" spans="2:6" x14ac:dyDescent="0.2">
      <c r="B684" s="17"/>
      <c r="F684" s="17"/>
    </row>
    <row r="685" spans="2:6" x14ac:dyDescent="0.2">
      <c r="B685" s="17"/>
      <c r="F685" s="17"/>
    </row>
    <row r="686" spans="2:6" x14ac:dyDescent="0.2">
      <c r="B686" s="17"/>
      <c r="F686" s="17"/>
    </row>
    <row r="687" spans="2:6" x14ac:dyDescent="0.2">
      <c r="B687" s="17"/>
      <c r="F687" s="17"/>
    </row>
    <row r="688" spans="2:6" x14ac:dyDescent="0.2">
      <c r="B688" s="17"/>
      <c r="F688" s="17"/>
    </row>
    <row r="689" spans="2:6" x14ac:dyDescent="0.2">
      <c r="B689" s="17"/>
      <c r="F689" s="17"/>
    </row>
    <row r="690" spans="2:6" x14ac:dyDescent="0.2">
      <c r="B690" s="17"/>
      <c r="F690" s="17"/>
    </row>
    <row r="691" spans="2:6" x14ac:dyDescent="0.2">
      <c r="B691" s="17"/>
      <c r="F691" s="17"/>
    </row>
    <row r="692" spans="2:6" x14ac:dyDescent="0.2">
      <c r="B692" s="17"/>
      <c r="F692" s="17"/>
    </row>
    <row r="693" spans="2:6" x14ac:dyDescent="0.2">
      <c r="B693" s="17"/>
      <c r="F693" s="17"/>
    </row>
    <row r="694" spans="2:6" x14ac:dyDescent="0.2">
      <c r="B694" s="17"/>
      <c r="F694" s="17"/>
    </row>
    <row r="695" spans="2:6" x14ac:dyDescent="0.2">
      <c r="B695" s="17"/>
      <c r="F695" s="17"/>
    </row>
    <row r="696" spans="2:6" x14ac:dyDescent="0.2">
      <c r="B696" s="17"/>
      <c r="F696" s="17"/>
    </row>
    <row r="697" spans="2:6" x14ac:dyDescent="0.2">
      <c r="B697" s="17"/>
      <c r="F697" s="17"/>
    </row>
    <row r="698" spans="2:6" x14ac:dyDescent="0.2">
      <c r="B698" s="17"/>
      <c r="F698" s="17"/>
    </row>
    <row r="699" spans="2:6" x14ac:dyDescent="0.2">
      <c r="B699" s="17"/>
      <c r="F699" s="17"/>
    </row>
    <row r="700" spans="2:6" x14ac:dyDescent="0.2">
      <c r="B700" s="17"/>
      <c r="F700" s="17"/>
    </row>
    <row r="701" spans="2:6" x14ac:dyDescent="0.2">
      <c r="B701" s="17"/>
      <c r="F701" s="17"/>
    </row>
    <row r="702" spans="2:6" x14ac:dyDescent="0.2">
      <c r="B702" s="17"/>
      <c r="F702" s="17"/>
    </row>
    <row r="703" spans="2:6" x14ac:dyDescent="0.2">
      <c r="B703" s="17"/>
      <c r="F703" s="17"/>
    </row>
    <row r="704" spans="2:6" x14ac:dyDescent="0.2">
      <c r="B704" s="17"/>
      <c r="F704" s="17"/>
    </row>
    <row r="705" spans="2:6" x14ac:dyDescent="0.2">
      <c r="B705" s="17"/>
      <c r="F705" s="17"/>
    </row>
    <row r="706" spans="2:6" x14ac:dyDescent="0.2">
      <c r="B706" s="17"/>
      <c r="F706" s="17"/>
    </row>
    <row r="707" spans="2:6" x14ac:dyDescent="0.2">
      <c r="B707" s="17"/>
      <c r="F707" s="17"/>
    </row>
    <row r="708" spans="2:6" x14ac:dyDescent="0.2">
      <c r="B708" s="17"/>
      <c r="F708" s="17"/>
    </row>
    <row r="709" spans="2:6" x14ac:dyDescent="0.2">
      <c r="B709" s="17"/>
      <c r="F709" s="17"/>
    </row>
    <row r="710" spans="2:6" x14ac:dyDescent="0.2">
      <c r="B710" s="17"/>
      <c r="F710" s="17"/>
    </row>
    <row r="711" spans="2:6" x14ac:dyDescent="0.2">
      <c r="B711" s="17"/>
      <c r="F711" s="17"/>
    </row>
    <row r="712" spans="2:6" x14ac:dyDescent="0.2">
      <c r="B712" s="17"/>
      <c r="F712" s="17"/>
    </row>
    <row r="713" spans="2:6" x14ac:dyDescent="0.2">
      <c r="B713" s="17"/>
      <c r="F713" s="17"/>
    </row>
    <row r="714" spans="2:6" x14ac:dyDescent="0.2">
      <c r="B714" s="17"/>
      <c r="F714" s="17"/>
    </row>
    <row r="715" spans="2:6" x14ac:dyDescent="0.2">
      <c r="B715" s="17"/>
      <c r="F715" s="17"/>
    </row>
    <row r="716" spans="2:6" x14ac:dyDescent="0.2">
      <c r="B716" s="17"/>
      <c r="F716" s="17"/>
    </row>
    <row r="717" spans="2:6" x14ac:dyDescent="0.2">
      <c r="B717" s="17"/>
      <c r="F717" s="17"/>
    </row>
    <row r="718" spans="2:6" x14ac:dyDescent="0.2">
      <c r="B718" s="17"/>
      <c r="F718" s="17"/>
    </row>
    <row r="719" spans="2:6" x14ac:dyDescent="0.2">
      <c r="B719" s="17"/>
      <c r="F719" s="17"/>
    </row>
    <row r="720" spans="2:6" x14ac:dyDescent="0.2">
      <c r="B720" s="17"/>
      <c r="F720" s="17"/>
    </row>
    <row r="721" spans="2:6" x14ac:dyDescent="0.2">
      <c r="B721" s="17"/>
      <c r="F721" s="17"/>
    </row>
    <row r="722" spans="2:6" x14ac:dyDescent="0.2">
      <c r="B722" s="17"/>
      <c r="F722" s="17"/>
    </row>
    <row r="723" spans="2:6" x14ac:dyDescent="0.2">
      <c r="B723" s="17"/>
      <c r="F723" s="17"/>
    </row>
    <row r="724" spans="2:6" x14ac:dyDescent="0.2">
      <c r="B724" s="17"/>
      <c r="F724" s="17"/>
    </row>
    <row r="725" spans="2:6" x14ac:dyDescent="0.2">
      <c r="B725" s="17"/>
      <c r="F725" s="17"/>
    </row>
    <row r="726" spans="2:6" x14ac:dyDescent="0.2">
      <c r="B726" s="17"/>
      <c r="F726" s="17"/>
    </row>
    <row r="727" spans="2:6" x14ac:dyDescent="0.2">
      <c r="B727" s="17"/>
      <c r="F727" s="17"/>
    </row>
    <row r="728" spans="2:6" x14ac:dyDescent="0.2">
      <c r="B728" s="17"/>
      <c r="F728" s="17"/>
    </row>
    <row r="729" spans="2:6" x14ac:dyDescent="0.2">
      <c r="B729" s="17"/>
      <c r="F729" s="17"/>
    </row>
    <row r="730" spans="2:6" x14ac:dyDescent="0.2">
      <c r="B730" s="17"/>
      <c r="F730" s="17"/>
    </row>
    <row r="731" spans="2:6" x14ac:dyDescent="0.2">
      <c r="B731" s="17"/>
      <c r="F731" s="17"/>
    </row>
    <row r="732" spans="2:6" x14ac:dyDescent="0.2">
      <c r="B732" s="17"/>
      <c r="F732" s="17"/>
    </row>
    <row r="733" spans="2:6" x14ac:dyDescent="0.2">
      <c r="B733" s="17"/>
      <c r="F733" s="17"/>
    </row>
    <row r="734" spans="2:6" x14ac:dyDescent="0.2">
      <c r="B734" s="17"/>
      <c r="F734" s="17"/>
    </row>
    <row r="735" spans="2:6" x14ac:dyDescent="0.2">
      <c r="B735" s="17"/>
      <c r="F735" s="17"/>
    </row>
    <row r="736" spans="2:6" x14ac:dyDescent="0.2">
      <c r="B736" s="17"/>
      <c r="F736" s="17"/>
    </row>
    <row r="737" spans="2:6" x14ac:dyDescent="0.2">
      <c r="B737" s="17"/>
      <c r="F737" s="17"/>
    </row>
    <row r="738" spans="2:6" x14ac:dyDescent="0.2">
      <c r="B738" s="17"/>
      <c r="F738" s="17"/>
    </row>
    <row r="739" spans="2:6" x14ac:dyDescent="0.2">
      <c r="B739" s="17"/>
      <c r="F739" s="17"/>
    </row>
    <row r="740" spans="2:6" x14ac:dyDescent="0.2">
      <c r="B740" s="17"/>
      <c r="F740" s="17"/>
    </row>
    <row r="741" spans="2:6" x14ac:dyDescent="0.2">
      <c r="B741" s="17"/>
      <c r="F741" s="17"/>
    </row>
    <row r="742" spans="2:6" x14ac:dyDescent="0.2">
      <c r="B742" s="17"/>
      <c r="F742" s="17"/>
    </row>
    <row r="743" spans="2:6" x14ac:dyDescent="0.2">
      <c r="B743" s="17"/>
      <c r="F743" s="17"/>
    </row>
    <row r="744" spans="2:6" x14ac:dyDescent="0.2">
      <c r="B744" s="17"/>
      <c r="F744" s="17"/>
    </row>
    <row r="745" spans="2:6" x14ac:dyDescent="0.2">
      <c r="B745" s="17"/>
      <c r="F745" s="17"/>
    </row>
    <row r="746" spans="2:6" x14ac:dyDescent="0.2">
      <c r="B746" s="17"/>
      <c r="F746" s="17"/>
    </row>
    <row r="747" spans="2:6" x14ac:dyDescent="0.2">
      <c r="B747" s="17"/>
      <c r="F747" s="17"/>
    </row>
    <row r="748" spans="2:6" x14ac:dyDescent="0.2">
      <c r="B748" s="17"/>
      <c r="F748" s="17"/>
    </row>
    <row r="749" spans="2:6" x14ac:dyDescent="0.2">
      <c r="B749" s="17"/>
      <c r="F749" s="17"/>
    </row>
    <row r="750" spans="2:6" x14ac:dyDescent="0.2">
      <c r="B750" s="17"/>
      <c r="F750" s="17"/>
    </row>
    <row r="751" spans="2:6" x14ac:dyDescent="0.2">
      <c r="B751" s="17"/>
      <c r="F751" s="17"/>
    </row>
    <row r="752" spans="2:6" x14ac:dyDescent="0.2">
      <c r="B752" s="17"/>
      <c r="F752" s="17"/>
    </row>
    <row r="753" spans="2:6" x14ac:dyDescent="0.2">
      <c r="B753" s="17"/>
      <c r="F753" s="17"/>
    </row>
    <row r="754" spans="2:6" x14ac:dyDescent="0.2">
      <c r="B754" s="17"/>
      <c r="F754" s="17"/>
    </row>
    <row r="755" spans="2:6" x14ac:dyDescent="0.2">
      <c r="B755" s="17"/>
      <c r="F755" s="17"/>
    </row>
    <row r="756" spans="2:6" x14ac:dyDescent="0.2">
      <c r="B756" s="17"/>
      <c r="F756" s="17"/>
    </row>
    <row r="757" spans="2:6" x14ac:dyDescent="0.2">
      <c r="B757" s="17"/>
      <c r="F757" s="17"/>
    </row>
    <row r="758" spans="2:6" x14ac:dyDescent="0.2">
      <c r="B758" s="17"/>
      <c r="F758" s="17"/>
    </row>
    <row r="759" spans="2:6" x14ac:dyDescent="0.2">
      <c r="B759" s="17"/>
      <c r="F759" s="17"/>
    </row>
    <row r="760" spans="2:6" x14ac:dyDescent="0.2">
      <c r="B760" s="17"/>
      <c r="F760" s="17"/>
    </row>
    <row r="761" spans="2:6" x14ac:dyDescent="0.2">
      <c r="B761" s="17"/>
      <c r="F761" s="17"/>
    </row>
    <row r="762" spans="2:6" x14ac:dyDescent="0.2">
      <c r="B762" s="17"/>
      <c r="F762" s="17"/>
    </row>
    <row r="763" spans="2:6" x14ac:dyDescent="0.2">
      <c r="B763" s="17"/>
      <c r="F763" s="17"/>
    </row>
    <row r="764" spans="2:6" x14ac:dyDescent="0.2">
      <c r="B764" s="17"/>
      <c r="F764" s="17"/>
    </row>
    <row r="765" spans="2:6" x14ac:dyDescent="0.2">
      <c r="B765" s="17"/>
      <c r="F765" s="17"/>
    </row>
    <row r="766" spans="2:6" x14ac:dyDescent="0.2">
      <c r="B766" s="17"/>
      <c r="F766" s="17"/>
    </row>
    <row r="767" spans="2:6" x14ac:dyDescent="0.2">
      <c r="B767" s="17"/>
      <c r="F767" s="17"/>
    </row>
    <row r="768" spans="2:6" x14ac:dyDescent="0.2">
      <c r="B768" s="17"/>
      <c r="F768" s="17"/>
    </row>
    <row r="769" spans="2:6" x14ac:dyDescent="0.2">
      <c r="B769" s="17"/>
      <c r="F769" s="17"/>
    </row>
    <row r="770" spans="2:6" x14ac:dyDescent="0.2">
      <c r="B770" s="17"/>
      <c r="F770" s="17"/>
    </row>
    <row r="771" spans="2:6" x14ac:dyDescent="0.2">
      <c r="B771" s="17"/>
      <c r="F771" s="17"/>
    </row>
    <row r="772" spans="2:6" x14ac:dyDescent="0.2">
      <c r="B772" s="17"/>
      <c r="F772" s="17"/>
    </row>
    <row r="773" spans="2:6" x14ac:dyDescent="0.2">
      <c r="B773" s="17"/>
      <c r="F773" s="17"/>
    </row>
    <row r="774" spans="2:6" x14ac:dyDescent="0.2">
      <c r="B774" s="17"/>
      <c r="F774" s="17"/>
    </row>
    <row r="775" spans="2:6" x14ac:dyDescent="0.2">
      <c r="B775" s="17"/>
      <c r="F775" s="17"/>
    </row>
    <row r="776" spans="2:6" x14ac:dyDescent="0.2">
      <c r="B776" s="17"/>
      <c r="F776" s="17"/>
    </row>
    <row r="777" spans="2:6" x14ac:dyDescent="0.2">
      <c r="B777" s="17"/>
      <c r="F777" s="17"/>
    </row>
    <row r="778" spans="2:6" x14ac:dyDescent="0.2">
      <c r="B778" s="17"/>
      <c r="F778" s="17"/>
    </row>
    <row r="779" spans="2:6" x14ac:dyDescent="0.2">
      <c r="B779" s="17"/>
      <c r="F779" s="17"/>
    </row>
    <row r="780" spans="2:6" x14ac:dyDescent="0.2">
      <c r="B780" s="17"/>
      <c r="F780" s="17"/>
    </row>
    <row r="781" spans="2:6" x14ac:dyDescent="0.2">
      <c r="B781" s="17"/>
      <c r="F781" s="17"/>
    </row>
    <row r="782" spans="2:6" x14ac:dyDescent="0.2">
      <c r="B782" s="17"/>
      <c r="F782" s="17"/>
    </row>
    <row r="783" spans="2:6" x14ac:dyDescent="0.2">
      <c r="B783" s="17"/>
      <c r="F783" s="17"/>
    </row>
    <row r="784" spans="2:6" x14ac:dyDescent="0.2">
      <c r="B784" s="17"/>
      <c r="F784" s="17"/>
    </row>
    <row r="785" spans="2:6" x14ac:dyDescent="0.2">
      <c r="B785" s="17"/>
      <c r="F785" s="17"/>
    </row>
    <row r="786" spans="2:6" x14ac:dyDescent="0.2">
      <c r="B786" s="17"/>
      <c r="F786" s="17"/>
    </row>
    <row r="787" spans="2:6" x14ac:dyDescent="0.2">
      <c r="B787" s="17"/>
      <c r="F787" s="17"/>
    </row>
    <row r="788" spans="2:6" x14ac:dyDescent="0.2">
      <c r="B788" s="17"/>
      <c r="F788" s="17"/>
    </row>
    <row r="789" spans="2:6" x14ac:dyDescent="0.2">
      <c r="B789" s="17"/>
      <c r="F789" s="17"/>
    </row>
    <row r="790" spans="2:6" x14ac:dyDescent="0.2">
      <c r="B790" s="17"/>
      <c r="F790" s="17"/>
    </row>
    <row r="791" spans="2:6" x14ac:dyDescent="0.2">
      <c r="B791" s="17"/>
      <c r="F791" s="17"/>
    </row>
    <row r="792" spans="2:6" x14ac:dyDescent="0.2">
      <c r="B792" s="17"/>
      <c r="F792" s="17"/>
    </row>
    <row r="793" spans="2:6" x14ac:dyDescent="0.2">
      <c r="B793" s="17"/>
      <c r="F793" s="17"/>
    </row>
    <row r="794" spans="2:6" x14ac:dyDescent="0.2">
      <c r="B794" s="17"/>
      <c r="F794" s="17"/>
    </row>
    <row r="795" spans="2:6" x14ac:dyDescent="0.2">
      <c r="B795" s="17"/>
      <c r="F795" s="17"/>
    </row>
    <row r="796" spans="2:6" x14ac:dyDescent="0.2">
      <c r="B796" s="17"/>
      <c r="F796" s="17"/>
    </row>
    <row r="797" spans="2:6" x14ac:dyDescent="0.2">
      <c r="B797" s="17"/>
      <c r="F797" s="17"/>
    </row>
    <row r="798" spans="2:6" x14ac:dyDescent="0.2">
      <c r="B798" s="17"/>
      <c r="F798" s="17"/>
    </row>
    <row r="799" spans="2:6" x14ac:dyDescent="0.2">
      <c r="B799" s="17"/>
      <c r="F799" s="17"/>
    </row>
    <row r="800" spans="2:6" x14ac:dyDescent="0.2">
      <c r="B800" s="17"/>
      <c r="F800" s="17"/>
    </row>
    <row r="801" spans="2:6" x14ac:dyDescent="0.2">
      <c r="B801" s="17"/>
      <c r="F801" s="17"/>
    </row>
    <row r="802" spans="2:6" x14ac:dyDescent="0.2">
      <c r="B802" s="17"/>
      <c r="F802" s="17"/>
    </row>
    <row r="803" spans="2:6" x14ac:dyDescent="0.2">
      <c r="B803" s="17"/>
      <c r="F803" s="17"/>
    </row>
    <row r="804" spans="2:6" x14ac:dyDescent="0.2">
      <c r="B804" s="17"/>
      <c r="F804" s="17"/>
    </row>
    <row r="805" spans="2:6" x14ac:dyDescent="0.2">
      <c r="B805" s="17"/>
      <c r="F805" s="17"/>
    </row>
    <row r="806" spans="2:6" x14ac:dyDescent="0.2">
      <c r="B806" s="17"/>
      <c r="F806" s="17"/>
    </row>
    <row r="807" spans="2:6" x14ac:dyDescent="0.2">
      <c r="B807" s="17"/>
      <c r="F807" s="17"/>
    </row>
    <row r="808" spans="2:6" x14ac:dyDescent="0.2">
      <c r="B808" s="17"/>
      <c r="F808" s="17"/>
    </row>
    <row r="809" spans="2:6" x14ac:dyDescent="0.2">
      <c r="B809" s="17"/>
      <c r="F809" s="17"/>
    </row>
    <row r="810" spans="2:6" x14ac:dyDescent="0.2">
      <c r="B810" s="17"/>
      <c r="F810" s="17"/>
    </row>
    <row r="811" spans="2:6" x14ac:dyDescent="0.2">
      <c r="B811" s="17"/>
      <c r="F811" s="17"/>
    </row>
    <row r="812" spans="2:6" x14ac:dyDescent="0.2">
      <c r="B812" s="17"/>
      <c r="F812" s="17"/>
    </row>
    <row r="813" spans="2:6" x14ac:dyDescent="0.2">
      <c r="B813" s="17"/>
      <c r="F813" s="17"/>
    </row>
    <row r="814" spans="2:6" x14ac:dyDescent="0.2">
      <c r="B814" s="17"/>
      <c r="F814" s="17"/>
    </row>
    <row r="815" spans="2:6" x14ac:dyDescent="0.2">
      <c r="B815" s="17"/>
      <c r="F815" s="17"/>
    </row>
    <row r="816" spans="2:6" x14ac:dyDescent="0.2">
      <c r="B816" s="17"/>
      <c r="F816" s="17"/>
    </row>
    <row r="817" spans="2:6" x14ac:dyDescent="0.2">
      <c r="B817" s="17"/>
      <c r="F817" s="17"/>
    </row>
    <row r="818" spans="2:6" x14ac:dyDescent="0.2">
      <c r="B818" s="17"/>
      <c r="F818" s="17"/>
    </row>
    <row r="819" spans="2:6" x14ac:dyDescent="0.2">
      <c r="B819" s="17"/>
      <c r="F819" s="17"/>
    </row>
    <row r="820" spans="2:6" x14ac:dyDescent="0.2">
      <c r="B820" s="17"/>
      <c r="F820" s="17"/>
    </row>
    <row r="821" spans="2:6" x14ac:dyDescent="0.2">
      <c r="B821" s="17"/>
      <c r="F821" s="17"/>
    </row>
    <row r="822" spans="2:6" x14ac:dyDescent="0.2">
      <c r="B822" s="17"/>
      <c r="F822" s="17"/>
    </row>
    <row r="823" spans="2:6" x14ac:dyDescent="0.2">
      <c r="B823" s="17"/>
      <c r="F823" s="17"/>
    </row>
    <row r="824" spans="2:6" x14ac:dyDescent="0.2">
      <c r="B824" s="17"/>
      <c r="F824" s="17"/>
    </row>
    <row r="825" spans="2:6" x14ac:dyDescent="0.2">
      <c r="B825" s="17"/>
      <c r="F825" s="17"/>
    </row>
    <row r="826" spans="2:6" x14ac:dyDescent="0.2">
      <c r="B826" s="17"/>
      <c r="F826" s="17"/>
    </row>
    <row r="827" spans="2:6" x14ac:dyDescent="0.2">
      <c r="B827" s="17"/>
      <c r="F827" s="17"/>
    </row>
    <row r="828" spans="2:6" x14ac:dyDescent="0.2">
      <c r="B828" s="17"/>
      <c r="F828" s="17"/>
    </row>
    <row r="829" spans="2:6" x14ac:dyDescent="0.2">
      <c r="B829" s="17"/>
      <c r="F829" s="17"/>
    </row>
    <row r="830" spans="2:6" x14ac:dyDescent="0.2">
      <c r="B830" s="17"/>
      <c r="F830" s="17"/>
    </row>
    <row r="831" spans="2:6" x14ac:dyDescent="0.2">
      <c r="B831" s="17"/>
      <c r="F831" s="17"/>
    </row>
    <row r="832" spans="2:6" x14ac:dyDescent="0.2">
      <c r="B832" s="17"/>
      <c r="F832" s="17"/>
    </row>
    <row r="833" spans="2:6" x14ac:dyDescent="0.2">
      <c r="B833" s="17"/>
      <c r="F833" s="17"/>
    </row>
    <row r="834" spans="2:6" x14ac:dyDescent="0.2">
      <c r="B834" s="17"/>
      <c r="F834" s="17"/>
    </row>
    <row r="835" spans="2:6" x14ac:dyDescent="0.2">
      <c r="B835" s="17"/>
      <c r="F835" s="17"/>
    </row>
    <row r="836" spans="2:6" x14ac:dyDescent="0.2">
      <c r="B836" s="17"/>
      <c r="F836" s="17"/>
    </row>
    <row r="837" spans="2:6" x14ac:dyDescent="0.2">
      <c r="B837" s="17"/>
      <c r="F837" s="17"/>
    </row>
    <row r="838" spans="2:6" x14ac:dyDescent="0.2">
      <c r="B838" s="17"/>
      <c r="F838" s="17"/>
    </row>
    <row r="839" spans="2:6" x14ac:dyDescent="0.2">
      <c r="B839" s="17"/>
      <c r="F839" s="17"/>
    </row>
    <row r="840" spans="2:6" x14ac:dyDescent="0.2">
      <c r="B840" s="17"/>
      <c r="F840" s="17"/>
    </row>
    <row r="841" spans="2:6" x14ac:dyDescent="0.2">
      <c r="B841" s="17"/>
      <c r="F841" s="17"/>
    </row>
    <row r="842" spans="2:6" x14ac:dyDescent="0.2">
      <c r="B842" s="17"/>
      <c r="F842" s="17"/>
    </row>
    <row r="843" spans="2:6" x14ac:dyDescent="0.2">
      <c r="B843" s="17"/>
      <c r="F843" s="17"/>
    </row>
    <row r="844" spans="2:6" x14ac:dyDescent="0.2">
      <c r="B844" s="17"/>
      <c r="F844" s="17"/>
    </row>
    <row r="845" spans="2:6" x14ac:dyDescent="0.2">
      <c r="B845" s="17"/>
      <c r="F845" s="17"/>
    </row>
    <row r="846" spans="2:6" x14ac:dyDescent="0.2">
      <c r="B846" s="17"/>
      <c r="F846" s="17"/>
    </row>
    <row r="847" spans="2:6" x14ac:dyDescent="0.2">
      <c r="B847" s="17"/>
      <c r="F847" s="17"/>
    </row>
    <row r="848" spans="2:6" x14ac:dyDescent="0.2">
      <c r="B848" s="17"/>
      <c r="F848" s="17"/>
    </row>
    <row r="849" spans="2:6" x14ac:dyDescent="0.2">
      <c r="B849" s="17"/>
      <c r="F849" s="17"/>
    </row>
    <row r="850" spans="2:6" x14ac:dyDescent="0.2">
      <c r="B850" s="17"/>
      <c r="F850" s="17"/>
    </row>
    <row r="851" spans="2:6" x14ac:dyDescent="0.2">
      <c r="B851" s="17"/>
      <c r="F851" s="17"/>
    </row>
    <row r="852" spans="2:6" x14ac:dyDescent="0.2">
      <c r="B852" s="17"/>
      <c r="F852" s="17"/>
    </row>
    <row r="853" spans="2:6" x14ac:dyDescent="0.2">
      <c r="B853" s="17"/>
      <c r="F853" s="17"/>
    </row>
    <row r="854" spans="2:6" x14ac:dyDescent="0.2">
      <c r="B854" s="17"/>
      <c r="F854" s="17"/>
    </row>
    <row r="855" spans="2:6" x14ac:dyDescent="0.2">
      <c r="B855" s="17"/>
      <c r="F855" s="17"/>
    </row>
    <row r="856" spans="2:6" x14ac:dyDescent="0.2">
      <c r="B856" s="17"/>
      <c r="F856" s="17"/>
    </row>
    <row r="857" spans="2:6" x14ac:dyDescent="0.2">
      <c r="B857" s="17"/>
      <c r="F857" s="17"/>
    </row>
    <row r="858" spans="2:6" x14ac:dyDescent="0.2">
      <c r="B858" s="17"/>
      <c r="F858" s="17"/>
    </row>
    <row r="859" spans="2:6" x14ac:dyDescent="0.2">
      <c r="B859" s="17"/>
      <c r="F859" s="17"/>
    </row>
    <row r="860" spans="2:6" x14ac:dyDescent="0.2">
      <c r="B860" s="17"/>
      <c r="F860" s="17"/>
    </row>
    <row r="861" spans="2:6" x14ac:dyDescent="0.2">
      <c r="B861" s="17"/>
      <c r="F861" s="17"/>
    </row>
    <row r="862" spans="2:6" x14ac:dyDescent="0.2">
      <c r="B862" s="17"/>
      <c r="F862" s="17"/>
    </row>
    <row r="863" spans="2:6" x14ac:dyDescent="0.2">
      <c r="B863" s="17"/>
      <c r="F863" s="17"/>
    </row>
    <row r="864" spans="2:6" x14ac:dyDescent="0.2">
      <c r="B864" s="17"/>
      <c r="F864" s="17"/>
    </row>
    <row r="865" spans="2:6" x14ac:dyDescent="0.2">
      <c r="B865" s="17"/>
      <c r="F865" s="17"/>
    </row>
    <row r="866" spans="2:6" x14ac:dyDescent="0.2">
      <c r="B866" s="17"/>
      <c r="F866" s="17"/>
    </row>
    <row r="867" spans="2:6" x14ac:dyDescent="0.2">
      <c r="B867" s="17"/>
      <c r="F867" s="17"/>
    </row>
    <row r="868" spans="2:6" x14ac:dyDescent="0.2">
      <c r="B868" s="17"/>
      <c r="F868" s="17"/>
    </row>
    <row r="869" spans="2:6" x14ac:dyDescent="0.2">
      <c r="B869" s="17"/>
      <c r="F869" s="17"/>
    </row>
    <row r="870" spans="2:6" x14ac:dyDescent="0.2">
      <c r="B870" s="17"/>
      <c r="F870" s="17"/>
    </row>
    <row r="871" spans="2:6" x14ac:dyDescent="0.2">
      <c r="B871" s="17"/>
      <c r="F871" s="17"/>
    </row>
    <row r="872" spans="2:6" x14ac:dyDescent="0.2">
      <c r="B872" s="17"/>
      <c r="F872" s="17"/>
    </row>
    <row r="873" spans="2:6" x14ac:dyDescent="0.2">
      <c r="B873" s="17"/>
      <c r="F873" s="17"/>
    </row>
    <row r="874" spans="2:6" x14ac:dyDescent="0.2">
      <c r="B874" s="17"/>
      <c r="F874" s="17"/>
    </row>
    <row r="875" spans="2:6" x14ac:dyDescent="0.2">
      <c r="B875" s="17"/>
      <c r="F875" s="17"/>
    </row>
    <row r="876" spans="2:6" x14ac:dyDescent="0.2">
      <c r="B876" s="17"/>
      <c r="F876" s="17"/>
    </row>
    <row r="877" spans="2:6" x14ac:dyDescent="0.2">
      <c r="B877" s="17"/>
      <c r="F877" s="17"/>
    </row>
    <row r="878" spans="2:6" x14ac:dyDescent="0.2">
      <c r="B878" s="17"/>
      <c r="F878" s="17"/>
    </row>
    <row r="879" spans="2:6" x14ac:dyDescent="0.2">
      <c r="B879" s="17"/>
      <c r="F879" s="17"/>
    </row>
    <row r="880" spans="2:6" x14ac:dyDescent="0.2">
      <c r="B880" s="17"/>
      <c r="F880" s="17"/>
    </row>
    <row r="881" spans="2:6" x14ac:dyDescent="0.2">
      <c r="B881" s="17"/>
      <c r="F881" s="17"/>
    </row>
    <row r="882" spans="2:6" x14ac:dyDescent="0.2">
      <c r="B882" s="17"/>
      <c r="F882" s="17"/>
    </row>
    <row r="883" spans="2:6" x14ac:dyDescent="0.2">
      <c r="B883" s="17"/>
      <c r="F883" s="17"/>
    </row>
    <row r="884" spans="2:6" x14ac:dyDescent="0.2">
      <c r="B884" s="17"/>
      <c r="F884" s="17"/>
    </row>
    <row r="885" spans="2:6" x14ac:dyDescent="0.2">
      <c r="B885" s="17"/>
      <c r="F885" s="17"/>
    </row>
    <row r="886" spans="2:6" x14ac:dyDescent="0.2">
      <c r="B886" s="17"/>
      <c r="F886" s="17"/>
    </row>
    <row r="887" spans="2:6" x14ac:dyDescent="0.2">
      <c r="B887" s="17"/>
      <c r="F887" s="17"/>
    </row>
    <row r="888" spans="2:6" x14ac:dyDescent="0.2">
      <c r="B888" s="17"/>
      <c r="F888" s="17"/>
    </row>
    <row r="889" spans="2:6" x14ac:dyDescent="0.2">
      <c r="B889" s="17"/>
      <c r="F889" s="17"/>
    </row>
    <row r="890" spans="2:6" x14ac:dyDescent="0.2">
      <c r="B890" s="17"/>
      <c r="F890" s="17"/>
    </row>
    <row r="891" spans="2:6" x14ac:dyDescent="0.2">
      <c r="B891" s="17"/>
      <c r="F891" s="17"/>
    </row>
    <row r="892" spans="2:6" x14ac:dyDescent="0.2">
      <c r="B892" s="17"/>
      <c r="F892" s="17"/>
    </row>
    <row r="893" spans="2:6" x14ac:dyDescent="0.2">
      <c r="B893" s="17"/>
      <c r="F893" s="17"/>
    </row>
    <row r="894" spans="2:6" x14ac:dyDescent="0.2">
      <c r="B894" s="17"/>
      <c r="F894" s="17"/>
    </row>
    <row r="895" spans="2:6" x14ac:dyDescent="0.2">
      <c r="B895" s="17"/>
      <c r="F895" s="17"/>
    </row>
    <row r="896" spans="2:6" x14ac:dyDescent="0.2">
      <c r="B896" s="17"/>
      <c r="F896" s="17"/>
    </row>
    <row r="897" spans="2:6" x14ac:dyDescent="0.2">
      <c r="B897" s="17"/>
      <c r="F897" s="17"/>
    </row>
    <row r="898" spans="2:6" x14ac:dyDescent="0.2">
      <c r="B898" s="17"/>
      <c r="F898" s="17"/>
    </row>
    <row r="899" spans="2:6" x14ac:dyDescent="0.2">
      <c r="B899" s="17"/>
      <c r="F899" s="17"/>
    </row>
    <row r="900" spans="2:6" x14ac:dyDescent="0.2">
      <c r="B900" s="17"/>
      <c r="F900" s="17"/>
    </row>
    <row r="901" spans="2:6" x14ac:dyDescent="0.2">
      <c r="B901" s="17"/>
      <c r="F901" s="17"/>
    </row>
    <row r="902" spans="2:6" x14ac:dyDescent="0.2">
      <c r="B902" s="17"/>
      <c r="F902" s="17"/>
    </row>
    <row r="903" spans="2:6" x14ac:dyDescent="0.2">
      <c r="B903" s="17"/>
      <c r="F903" s="17"/>
    </row>
    <row r="904" spans="2:6" x14ac:dyDescent="0.2">
      <c r="B904" s="17"/>
      <c r="F904" s="17"/>
    </row>
    <row r="905" spans="2:6" x14ac:dyDescent="0.2">
      <c r="B905" s="17"/>
      <c r="F905" s="17"/>
    </row>
    <row r="906" spans="2:6" x14ac:dyDescent="0.2">
      <c r="B906" s="17"/>
      <c r="F906" s="17"/>
    </row>
    <row r="907" spans="2:6" x14ac:dyDescent="0.2">
      <c r="B907" s="17"/>
      <c r="F907" s="17"/>
    </row>
    <row r="908" spans="2:6" x14ac:dyDescent="0.2">
      <c r="B908" s="17"/>
      <c r="F908" s="17"/>
    </row>
    <row r="909" spans="2:6" x14ac:dyDescent="0.2">
      <c r="B909" s="17"/>
      <c r="F909" s="17"/>
    </row>
    <row r="910" spans="2:6" x14ac:dyDescent="0.2">
      <c r="B910" s="17"/>
      <c r="F910" s="17"/>
    </row>
    <row r="911" spans="2:6" x14ac:dyDescent="0.2">
      <c r="B911" s="17"/>
      <c r="F911" s="17"/>
    </row>
    <row r="912" spans="2:6" x14ac:dyDescent="0.2">
      <c r="B912" s="17"/>
      <c r="F912" s="17"/>
    </row>
    <row r="913" spans="2:6" x14ac:dyDescent="0.2">
      <c r="B913" s="17"/>
      <c r="F913" s="17"/>
    </row>
    <row r="914" spans="2:6" x14ac:dyDescent="0.2">
      <c r="B914" s="17"/>
      <c r="F914" s="17"/>
    </row>
    <row r="915" spans="2:6" x14ac:dyDescent="0.2">
      <c r="B915" s="17"/>
      <c r="F915" s="17"/>
    </row>
    <row r="916" spans="2:6" x14ac:dyDescent="0.2">
      <c r="B916" s="17"/>
      <c r="F916" s="17"/>
    </row>
    <row r="917" spans="2:6" x14ac:dyDescent="0.2">
      <c r="B917" s="17"/>
      <c r="F917" s="17"/>
    </row>
    <row r="918" spans="2:6" x14ac:dyDescent="0.2">
      <c r="B918" s="17"/>
      <c r="F918" s="17"/>
    </row>
    <row r="919" spans="2:6" x14ac:dyDescent="0.2">
      <c r="B919" s="17"/>
      <c r="F919" s="17"/>
    </row>
    <row r="920" spans="2:6" x14ac:dyDescent="0.2">
      <c r="B920" s="17"/>
      <c r="F920" s="17"/>
    </row>
    <row r="921" spans="2:6" x14ac:dyDescent="0.2">
      <c r="B921" s="17"/>
      <c r="F921" s="17"/>
    </row>
    <row r="922" spans="2:6" x14ac:dyDescent="0.2">
      <c r="B922" s="17"/>
      <c r="F922" s="17"/>
    </row>
    <row r="923" spans="2:6" x14ac:dyDescent="0.2">
      <c r="B923" s="17"/>
      <c r="F923" s="17"/>
    </row>
    <row r="924" spans="2:6" x14ac:dyDescent="0.2">
      <c r="B924" s="17"/>
      <c r="F924" s="17"/>
    </row>
  </sheetData>
  <phoneticPr fontId="8" type="noConversion"/>
  <hyperlinks>
    <hyperlink ref="A3" r:id="rId1" xr:uid="{00000000-0004-0000-0100-000000000000}"/>
    <hyperlink ref="P46" r:id="rId2" display="http://www.konkoly.hu/cgi-bin/IBVS?951" xr:uid="{00000000-0004-0000-0100-000001000000}"/>
    <hyperlink ref="P53" r:id="rId3" display="http://www.konkoly.hu/cgi-bin/IBVS?951" xr:uid="{00000000-0004-0000-0100-000002000000}"/>
    <hyperlink ref="P146" r:id="rId4" display="http://www.konkoly.hu/cgi-bin/IBVS?4690" xr:uid="{00000000-0004-0000-0100-000003000000}"/>
    <hyperlink ref="P58" r:id="rId5" display="http://www.konkoly.hu/cgi-bin/IBVS?4690" xr:uid="{00000000-0004-0000-0100-000004000000}"/>
    <hyperlink ref="P59" r:id="rId6" display="http://www.konkoly.hu/cgi-bin/IBVS?2385" xr:uid="{00000000-0004-0000-0100-000005000000}"/>
    <hyperlink ref="P61" r:id="rId7" display="http://www.konkoly.hu/cgi-bin/IBVS?3029" xr:uid="{00000000-0004-0000-0100-000006000000}"/>
    <hyperlink ref="P62" r:id="rId8" display="http://www.bav-astro.de/sfs/BAVM_link.php?BAVMnr=50" xr:uid="{00000000-0004-0000-0100-000007000000}"/>
    <hyperlink ref="P66" r:id="rId9" display="http://www.konkoly.hu/cgi-bin/IBVS?4340" xr:uid="{00000000-0004-0000-0100-000008000000}"/>
    <hyperlink ref="P67" r:id="rId10" display="http://www.konkoly.hu/cgi-bin/IBVS?4340" xr:uid="{00000000-0004-0000-0100-000009000000}"/>
    <hyperlink ref="P68" r:id="rId11" display="http://www.konkoly.hu/cgi-bin/IBVS?3369" xr:uid="{00000000-0004-0000-0100-00000A000000}"/>
    <hyperlink ref="P70" r:id="rId12" display="http://www.konkoly.hu/cgi-bin/IBVS?3495" xr:uid="{00000000-0004-0000-0100-00000B000000}"/>
    <hyperlink ref="P71" r:id="rId13" display="http://www.konkoly.hu/cgi-bin/IBVS?3495" xr:uid="{00000000-0004-0000-0100-00000C000000}"/>
    <hyperlink ref="P148" r:id="rId14" display="http://www.konkoly.hu/cgi-bin/IBVS?3900" xr:uid="{00000000-0004-0000-0100-00000D000000}"/>
    <hyperlink ref="P72" r:id="rId15" display="http://www.konkoly.hu/cgi-bin/IBVS?4263" xr:uid="{00000000-0004-0000-0100-00000E000000}"/>
    <hyperlink ref="P73" r:id="rId16" display="http://www.konkoly.hu/cgi-bin/IBVS?4263" xr:uid="{00000000-0004-0000-0100-00000F000000}"/>
    <hyperlink ref="P74" r:id="rId17" display="http://www.konkoly.hu/cgi-bin/IBVS?4263" xr:uid="{00000000-0004-0000-0100-000010000000}"/>
    <hyperlink ref="P76" r:id="rId18" display="http://www.konkoly.hu/cgi-bin/IBVS?4690" xr:uid="{00000000-0004-0000-0100-000011000000}"/>
    <hyperlink ref="P77" r:id="rId19" display="http://www.konkoly.hu/cgi-bin/IBVS?4690" xr:uid="{00000000-0004-0000-0100-000012000000}"/>
    <hyperlink ref="P78" r:id="rId20" display="http://www.konkoly.hu/cgi-bin/IBVS?3900" xr:uid="{00000000-0004-0000-0100-000013000000}"/>
    <hyperlink ref="P79" r:id="rId21" display="http://www.konkoly.hu/cgi-bin/IBVS?4340" xr:uid="{00000000-0004-0000-0100-000014000000}"/>
    <hyperlink ref="P80" r:id="rId22" display="http://www.konkoly.hu/cgi-bin/IBVS?4340" xr:uid="{00000000-0004-0000-0100-000015000000}"/>
    <hyperlink ref="P81" r:id="rId23" display="http://www.konkoly.hu/cgi-bin/IBVS?4690" xr:uid="{00000000-0004-0000-0100-000016000000}"/>
    <hyperlink ref="P82" r:id="rId24" display="http://www.konkoly.hu/cgi-bin/IBVS?4690" xr:uid="{00000000-0004-0000-0100-000017000000}"/>
    <hyperlink ref="P83" r:id="rId25" display="http://www.konkoly.hu/cgi-bin/IBVS?4690" xr:uid="{00000000-0004-0000-0100-000018000000}"/>
    <hyperlink ref="P84" r:id="rId26" display="http://www.konkoly.hu/cgi-bin/IBVS?4690" xr:uid="{00000000-0004-0000-0100-000019000000}"/>
    <hyperlink ref="P85" r:id="rId27" display="http://www.konkoly.hu/cgi-bin/IBVS?4690" xr:uid="{00000000-0004-0000-0100-00001A000000}"/>
    <hyperlink ref="P86" r:id="rId28" display="http://www.konkoly.hu/cgi-bin/IBVS?4690" xr:uid="{00000000-0004-0000-0100-00001B000000}"/>
    <hyperlink ref="P87" r:id="rId29" display="http://www.konkoly.hu/cgi-bin/IBVS?4690" xr:uid="{00000000-0004-0000-0100-00001C000000}"/>
    <hyperlink ref="P88" r:id="rId30" display="http://www.konkoly.hu/cgi-bin/IBVS?4690" xr:uid="{00000000-0004-0000-0100-00001D000000}"/>
    <hyperlink ref="P89" r:id="rId31" display="http://www.konkoly.hu/cgi-bin/IBVS?4690" xr:uid="{00000000-0004-0000-0100-00001E000000}"/>
    <hyperlink ref="P90" r:id="rId32" display="http://www.konkoly.hu/cgi-bin/IBVS?4690" xr:uid="{00000000-0004-0000-0100-00001F000000}"/>
    <hyperlink ref="P91" r:id="rId33" display="http://www.konkoly.hu/cgi-bin/IBVS?4690" xr:uid="{00000000-0004-0000-0100-000020000000}"/>
    <hyperlink ref="P92" r:id="rId34" display="http://www.konkoly.hu/cgi-bin/IBVS?4690" xr:uid="{00000000-0004-0000-0100-000021000000}"/>
    <hyperlink ref="P93" r:id="rId35" display="http://www.konkoly.hu/cgi-bin/IBVS?4690" xr:uid="{00000000-0004-0000-0100-000022000000}"/>
    <hyperlink ref="P94" r:id="rId36" display="http://www.konkoly.hu/cgi-bin/IBVS?4690" xr:uid="{00000000-0004-0000-0100-000023000000}"/>
    <hyperlink ref="P95" r:id="rId37" display="http://www.konkoly.hu/cgi-bin/IBVS?4340" xr:uid="{00000000-0004-0000-0100-000024000000}"/>
    <hyperlink ref="P96" r:id="rId38" display="http://www.konkoly.hu/cgi-bin/IBVS?4340" xr:uid="{00000000-0004-0000-0100-000025000000}"/>
    <hyperlink ref="P97" r:id="rId39" display="http://www.konkoly.hu/cgi-bin/IBVS?4340" xr:uid="{00000000-0004-0000-0100-000026000000}"/>
    <hyperlink ref="P99" r:id="rId40" display="http://www.konkoly.hu/cgi-bin/IBVS?4690" xr:uid="{00000000-0004-0000-0100-000027000000}"/>
    <hyperlink ref="P100" r:id="rId41" display="http://www.konkoly.hu/cgi-bin/IBVS?4690" xr:uid="{00000000-0004-0000-0100-000028000000}"/>
    <hyperlink ref="P103" r:id="rId42" display="http://www.konkoly.hu/cgi-bin/IBVS?4340" xr:uid="{00000000-0004-0000-0100-000029000000}"/>
    <hyperlink ref="P104" r:id="rId43" display="http://www.konkoly.hu/cgi-bin/IBVS?4340" xr:uid="{00000000-0004-0000-0100-00002A000000}"/>
    <hyperlink ref="P105" r:id="rId44" display="http://www.konkoly.hu/cgi-bin/IBVS?4340" xr:uid="{00000000-0004-0000-0100-00002B000000}"/>
    <hyperlink ref="P106" r:id="rId45" display="http://www.konkoly.hu/cgi-bin/IBVS?4340" xr:uid="{00000000-0004-0000-0100-00002C000000}"/>
    <hyperlink ref="P108" r:id="rId46" display="http://www.konkoly.hu/cgi-bin/IBVS?4690" xr:uid="{00000000-0004-0000-0100-00002D000000}"/>
    <hyperlink ref="P109" r:id="rId47" display="http://www.konkoly.hu/cgi-bin/IBVS?4690" xr:uid="{00000000-0004-0000-0100-00002E000000}"/>
    <hyperlink ref="P111" r:id="rId48" display="http://www.konkoly.hu/cgi-bin/IBVS?4690" xr:uid="{00000000-0004-0000-0100-00002F000000}"/>
    <hyperlink ref="P112" r:id="rId49" display="http://www.konkoly.hu/cgi-bin/IBVS?4690" xr:uid="{00000000-0004-0000-0100-000030000000}"/>
    <hyperlink ref="P113" r:id="rId50" display="http://www.konkoly.hu/cgi-bin/IBVS?4690" xr:uid="{00000000-0004-0000-0100-000031000000}"/>
    <hyperlink ref="P149" r:id="rId51" display="http://www.konkoly.hu/cgi-bin/IBVS?4555" xr:uid="{00000000-0004-0000-0100-000032000000}"/>
    <hyperlink ref="P150" r:id="rId52" display="http://www.konkoly.hu/cgi-bin/IBVS?4633" xr:uid="{00000000-0004-0000-0100-000033000000}"/>
    <hyperlink ref="P152" r:id="rId53" display="http://www.bav-astro.de/sfs/BAVM_link.php?BAVMnr=154" xr:uid="{00000000-0004-0000-0100-000034000000}"/>
    <hyperlink ref="P116" r:id="rId54" display="http://www.konkoly.hu/cgi-bin/IBVS?5313" xr:uid="{00000000-0004-0000-0100-000035000000}"/>
    <hyperlink ref="P117" r:id="rId55" display="http://www.konkoly.hu/cgi-bin/IBVS?5653" xr:uid="{00000000-0004-0000-0100-000036000000}"/>
    <hyperlink ref="P118" r:id="rId56" display="http://www.konkoly.hu/cgi-bin/IBVS?5684" xr:uid="{00000000-0004-0000-0100-000037000000}"/>
    <hyperlink ref="P119" r:id="rId57" display="http://www.konkoly.hu/cgi-bin/IBVS?5684" xr:uid="{00000000-0004-0000-0100-000038000000}"/>
    <hyperlink ref="P120" r:id="rId58" display="http://www.konkoly.hu/cgi-bin/IBVS?5753" xr:uid="{00000000-0004-0000-0100-000039000000}"/>
    <hyperlink ref="P121" r:id="rId59" display="http://www.konkoly.hu/cgi-bin/IBVS?5835" xr:uid="{00000000-0004-0000-0100-00003A000000}"/>
    <hyperlink ref="P153" r:id="rId60" display="http://var.astro.cz/oejv/issues/oejv0094.pdf" xr:uid="{00000000-0004-0000-0100-00003B000000}"/>
    <hyperlink ref="P122" r:id="rId61" display="http://www.konkoly.hu/cgi-bin/IBVS?5835" xr:uid="{00000000-0004-0000-0100-00003C000000}"/>
    <hyperlink ref="P123" r:id="rId62" display="http://www.konkoly.hu/cgi-bin/IBVS?5979" xr:uid="{00000000-0004-0000-0100-00003D000000}"/>
    <hyperlink ref="P124" r:id="rId63" display="http://www.konkoly.hu/cgi-bin/IBVS?5933" xr:uid="{00000000-0004-0000-0100-00003E000000}"/>
    <hyperlink ref="P125" r:id="rId64" display="http://www.konkoly.hu/cgi-bin/IBVS?5992" xr:uid="{00000000-0004-0000-0100-00003F000000}"/>
    <hyperlink ref="P126" r:id="rId65" display="http://www.konkoly.hu/cgi-bin/IBVS?5992" xr:uid="{00000000-0004-0000-0100-000040000000}"/>
    <hyperlink ref="P127" r:id="rId66" display="http://var.astro.cz/oejv/issues/oejv0160.pdf" xr:uid="{00000000-0004-0000-0100-000041000000}"/>
    <hyperlink ref="P128" r:id="rId67" display="http://var.astro.cz/oejv/issues/oejv0160.pdf" xr:uid="{00000000-0004-0000-0100-000042000000}"/>
    <hyperlink ref="P129" r:id="rId68" display="http://var.astro.cz/oejv/issues/oejv0160.pdf" xr:uid="{00000000-0004-0000-0100-000043000000}"/>
    <hyperlink ref="P130" r:id="rId69" display="http://www.konkoly.hu/cgi-bin/IBVS?6011" xr:uid="{00000000-0004-0000-0100-000044000000}"/>
    <hyperlink ref="P131" r:id="rId70" display="http://www.konkoly.hu/cgi-bin/IBVS?6011" xr:uid="{00000000-0004-0000-0100-000045000000}"/>
    <hyperlink ref="P132" r:id="rId71" display="http://www.konkoly.hu/cgi-bin/IBVS?6042" xr:uid="{00000000-0004-0000-0100-000046000000}"/>
    <hyperlink ref="P133" r:id="rId72" display="http://www.bav-astro.de/sfs/BAVM_link.php?BAVMnr=231" xr:uid="{00000000-0004-0000-0100-000047000000}"/>
    <hyperlink ref="P134" r:id="rId73" display="http://var.astro.cz/oejv/issues/oejv0160.pdf" xr:uid="{00000000-0004-0000-0100-000048000000}"/>
    <hyperlink ref="P135" r:id="rId74" display="http://var.astro.cz/oejv/issues/oejv0160.pdf" xr:uid="{00000000-0004-0000-0100-000049000000}"/>
    <hyperlink ref="P136" r:id="rId75" display="http://www.bav-astro.de/sfs/BAVM_link.php?BAVMnr=238" xr:uid="{00000000-0004-0000-0100-00004A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Active 1</vt:lpstr>
      <vt:lpstr>Graphs 1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2024-01-15T05:39:46Z</dcterms:modified>
</cp:coreProperties>
</file>