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9EEC529-832C-4F26-8BA4-08F33EC23F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4" r:id="rId2"/>
    <sheet name="B" sheetId="3" r:id="rId3"/>
  </sheets>
  <calcPr calcId="181029"/>
</workbook>
</file>

<file path=xl/calcChain.xml><?xml version="1.0" encoding="utf-8"?>
<calcChain xmlns="http://schemas.openxmlformats.org/spreadsheetml/2006/main">
  <c r="E136" i="1" l="1"/>
  <c r="F136" i="1" s="1"/>
  <c r="G136" i="1" s="1"/>
  <c r="K136" i="1" s="1"/>
  <c r="Q136" i="1"/>
  <c r="E137" i="1"/>
  <c r="F137" i="1" s="1"/>
  <c r="G137" i="1" s="1"/>
  <c r="K137" i="1" s="1"/>
  <c r="Q137" i="1"/>
  <c r="E131" i="1"/>
  <c r="F131" i="1" s="1"/>
  <c r="G131" i="1" s="1"/>
  <c r="K131" i="1" s="1"/>
  <c r="Q131" i="1"/>
  <c r="E134" i="1"/>
  <c r="F134" i="1" s="1"/>
  <c r="G134" i="1" s="1"/>
  <c r="K134" i="1" s="1"/>
  <c r="Q134" i="1"/>
  <c r="E135" i="1"/>
  <c r="F135" i="1" s="1"/>
  <c r="G135" i="1" s="1"/>
  <c r="K135" i="1" s="1"/>
  <c r="Q135" i="1"/>
  <c r="E133" i="1"/>
  <c r="F133" i="1" s="1"/>
  <c r="G133" i="1" s="1"/>
  <c r="K133" i="1" s="1"/>
  <c r="Q133" i="1"/>
  <c r="D9" i="1"/>
  <c r="C9" i="1"/>
  <c r="Q129" i="1"/>
  <c r="Q130" i="1"/>
  <c r="Q132" i="1"/>
  <c r="Q127" i="1"/>
  <c r="Q128" i="1"/>
  <c r="Q120" i="1"/>
  <c r="Q122" i="1"/>
  <c r="Q124" i="1"/>
  <c r="Q126" i="1"/>
  <c r="Q121" i="1"/>
  <c r="Q123" i="1"/>
  <c r="Q125" i="1"/>
  <c r="E45" i="1"/>
  <c r="F45" i="1" s="1"/>
  <c r="G45" i="1" s="1"/>
  <c r="I45" i="1" s="1"/>
  <c r="E95" i="1"/>
  <c r="E103" i="4" s="1"/>
  <c r="F95" i="1"/>
  <c r="G95" i="1" s="1"/>
  <c r="K95" i="1" s="1"/>
  <c r="E100" i="1"/>
  <c r="F100" i="1" s="1"/>
  <c r="Q21" i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81" i="1"/>
  <c r="Q82" i="1"/>
  <c r="Q83" i="1"/>
  <c r="Q87" i="1"/>
  <c r="Q90" i="1"/>
  <c r="Q93" i="1"/>
  <c r="Q95" i="1"/>
  <c r="Q96" i="1"/>
  <c r="Q99" i="1"/>
  <c r="Q102" i="1"/>
  <c r="Q109" i="1"/>
  <c r="Q115" i="1"/>
  <c r="G38" i="4"/>
  <c r="C38" i="4"/>
  <c r="G37" i="4"/>
  <c r="C37" i="4"/>
  <c r="G36" i="4"/>
  <c r="C36" i="4"/>
  <c r="G35" i="4"/>
  <c r="C35" i="4"/>
  <c r="G108" i="4"/>
  <c r="C108" i="4"/>
  <c r="G34" i="4"/>
  <c r="C34" i="4"/>
  <c r="G33" i="4"/>
  <c r="C33" i="4"/>
  <c r="G32" i="4"/>
  <c r="C32" i="4"/>
  <c r="G31" i="4"/>
  <c r="C31" i="4"/>
  <c r="G30" i="4"/>
  <c r="C30" i="4"/>
  <c r="G107" i="4"/>
  <c r="C107" i="4"/>
  <c r="G29" i="4"/>
  <c r="C29" i="4"/>
  <c r="G28" i="4"/>
  <c r="C28" i="4"/>
  <c r="G27" i="4"/>
  <c r="C27" i="4"/>
  <c r="G26" i="4"/>
  <c r="C26" i="4"/>
  <c r="G25" i="4"/>
  <c r="C25" i="4"/>
  <c r="G24" i="4"/>
  <c r="C24" i="4"/>
  <c r="G106" i="4"/>
  <c r="C106" i="4"/>
  <c r="G23" i="4"/>
  <c r="C23" i="4"/>
  <c r="G22" i="4"/>
  <c r="C22" i="4"/>
  <c r="G105" i="4"/>
  <c r="C105" i="4"/>
  <c r="G21" i="4"/>
  <c r="C21" i="4"/>
  <c r="G20" i="4"/>
  <c r="C20" i="4"/>
  <c r="G104" i="4"/>
  <c r="C104" i="4"/>
  <c r="G103" i="4"/>
  <c r="C103" i="4"/>
  <c r="G19" i="4"/>
  <c r="C19" i="4"/>
  <c r="G102" i="4"/>
  <c r="C102" i="4"/>
  <c r="G101" i="4"/>
  <c r="C101" i="4"/>
  <c r="E101" i="4"/>
  <c r="G18" i="4"/>
  <c r="C18" i="4"/>
  <c r="G100" i="4"/>
  <c r="C100" i="4"/>
  <c r="G17" i="4"/>
  <c r="C17" i="4"/>
  <c r="G16" i="4"/>
  <c r="C16" i="4"/>
  <c r="G99" i="4"/>
  <c r="C99" i="4"/>
  <c r="G15" i="4"/>
  <c r="C15" i="4"/>
  <c r="G14" i="4"/>
  <c r="C14" i="4"/>
  <c r="G13" i="4"/>
  <c r="C13" i="4"/>
  <c r="G98" i="4"/>
  <c r="C98" i="4"/>
  <c r="G97" i="4"/>
  <c r="C97" i="4"/>
  <c r="G96" i="4"/>
  <c r="C96" i="4"/>
  <c r="G12" i="4"/>
  <c r="C12" i="4"/>
  <c r="G11" i="4"/>
  <c r="C11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H38" i="4"/>
  <c r="B38" i="4"/>
  <c r="D38" i="4"/>
  <c r="A38" i="4"/>
  <c r="H37" i="4"/>
  <c r="B37" i="4"/>
  <c r="D37" i="4"/>
  <c r="A37" i="4"/>
  <c r="H36" i="4"/>
  <c r="B36" i="4"/>
  <c r="D36" i="4"/>
  <c r="A36" i="4"/>
  <c r="H35" i="4"/>
  <c r="B35" i="4"/>
  <c r="D35" i="4"/>
  <c r="A35" i="4"/>
  <c r="H108" i="4"/>
  <c r="B108" i="4"/>
  <c r="D108" i="4"/>
  <c r="A108" i="4"/>
  <c r="H34" i="4"/>
  <c r="B34" i="4"/>
  <c r="D34" i="4"/>
  <c r="A34" i="4"/>
  <c r="H33" i="4"/>
  <c r="B33" i="4"/>
  <c r="D33" i="4"/>
  <c r="A33" i="4"/>
  <c r="H32" i="4"/>
  <c r="B32" i="4"/>
  <c r="D32" i="4"/>
  <c r="A32" i="4"/>
  <c r="H31" i="4"/>
  <c r="B31" i="4"/>
  <c r="D31" i="4"/>
  <c r="A31" i="4"/>
  <c r="H30" i="4"/>
  <c r="B30" i="4"/>
  <c r="D30" i="4"/>
  <c r="A30" i="4"/>
  <c r="H107" i="4"/>
  <c r="B107" i="4"/>
  <c r="D107" i="4"/>
  <c r="A107" i="4"/>
  <c r="H29" i="4"/>
  <c r="B29" i="4"/>
  <c r="D29" i="4"/>
  <c r="A29" i="4"/>
  <c r="H28" i="4"/>
  <c r="B28" i="4"/>
  <c r="D28" i="4"/>
  <c r="A28" i="4"/>
  <c r="H27" i="4"/>
  <c r="B27" i="4"/>
  <c r="D27" i="4"/>
  <c r="A27" i="4"/>
  <c r="H26" i="4"/>
  <c r="B26" i="4"/>
  <c r="D26" i="4"/>
  <c r="A26" i="4"/>
  <c r="H25" i="4"/>
  <c r="B25" i="4"/>
  <c r="D25" i="4"/>
  <c r="A25" i="4"/>
  <c r="H24" i="4"/>
  <c r="B24" i="4"/>
  <c r="D24" i="4"/>
  <c r="A24" i="4"/>
  <c r="H106" i="4"/>
  <c r="B106" i="4"/>
  <c r="D106" i="4"/>
  <c r="A106" i="4"/>
  <c r="H23" i="4"/>
  <c r="B23" i="4"/>
  <c r="D23" i="4"/>
  <c r="A23" i="4"/>
  <c r="H22" i="4"/>
  <c r="B22" i="4"/>
  <c r="D22" i="4"/>
  <c r="A22" i="4"/>
  <c r="H105" i="4"/>
  <c r="B105" i="4"/>
  <c r="D105" i="4"/>
  <c r="A105" i="4"/>
  <c r="H21" i="4"/>
  <c r="B21" i="4"/>
  <c r="D21" i="4"/>
  <c r="A21" i="4"/>
  <c r="H20" i="4"/>
  <c r="B20" i="4"/>
  <c r="D20" i="4"/>
  <c r="A20" i="4"/>
  <c r="H104" i="4"/>
  <c r="B104" i="4"/>
  <c r="D104" i="4"/>
  <c r="A104" i="4"/>
  <c r="H103" i="4"/>
  <c r="B103" i="4"/>
  <c r="D103" i="4"/>
  <c r="A103" i="4"/>
  <c r="H19" i="4"/>
  <c r="B19" i="4"/>
  <c r="D19" i="4"/>
  <c r="A19" i="4"/>
  <c r="H102" i="4"/>
  <c r="B102" i="4"/>
  <c r="F102" i="4"/>
  <c r="D102" i="4"/>
  <c r="A102" i="4"/>
  <c r="H101" i="4"/>
  <c r="B101" i="4"/>
  <c r="F101" i="4"/>
  <c r="D101" i="4"/>
  <c r="A101" i="4"/>
  <c r="H18" i="4"/>
  <c r="F18" i="4"/>
  <c r="D18" i="4"/>
  <c r="B18" i="4"/>
  <c r="A18" i="4"/>
  <c r="H100" i="4"/>
  <c r="B100" i="4"/>
  <c r="F100" i="4"/>
  <c r="D100" i="4"/>
  <c r="A100" i="4"/>
  <c r="H17" i="4"/>
  <c r="F17" i="4"/>
  <c r="D17" i="4"/>
  <c r="B17" i="4"/>
  <c r="A17" i="4"/>
  <c r="H16" i="4"/>
  <c r="B16" i="4"/>
  <c r="D16" i="4"/>
  <c r="A16" i="4"/>
  <c r="H99" i="4"/>
  <c r="B99" i="4"/>
  <c r="D99" i="4"/>
  <c r="A99" i="4"/>
  <c r="H15" i="4"/>
  <c r="B15" i="4"/>
  <c r="D15" i="4"/>
  <c r="A15" i="4"/>
  <c r="H14" i="4"/>
  <c r="B14" i="4"/>
  <c r="D14" i="4"/>
  <c r="A14" i="4"/>
  <c r="H13" i="4"/>
  <c r="B13" i="4"/>
  <c r="D13" i="4"/>
  <c r="A13" i="4"/>
  <c r="H98" i="4"/>
  <c r="B98" i="4"/>
  <c r="D98" i="4"/>
  <c r="A98" i="4"/>
  <c r="H97" i="4"/>
  <c r="B97" i="4"/>
  <c r="D97" i="4"/>
  <c r="A97" i="4"/>
  <c r="H96" i="4"/>
  <c r="B96" i="4"/>
  <c r="D96" i="4"/>
  <c r="A96" i="4"/>
  <c r="H12" i="4"/>
  <c r="B12" i="4"/>
  <c r="D12" i="4"/>
  <c r="A12" i="4"/>
  <c r="H11" i="4"/>
  <c r="B11" i="4"/>
  <c r="D11" i="4"/>
  <c r="A11" i="4"/>
  <c r="H95" i="4"/>
  <c r="B95" i="4"/>
  <c r="D95" i="4"/>
  <c r="A95" i="4"/>
  <c r="H94" i="4"/>
  <c r="B94" i="4"/>
  <c r="D94" i="4"/>
  <c r="A94" i="4"/>
  <c r="H93" i="4"/>
  <c r="B93" i="4"/>
  <c r="D93" i="4"/>
  <c r="A93" i="4"/>
  <c r="H92" i="4"/>
  <c r="B92" i="4"/>
  <c r="D92" i="4"/>
  <c r="A92" i="4"/>
  <c r="H91" i="4"/>
  <c r="B91" i="4"/>
  <c r="D91" i="4"/>
  <c r="A91" i="4"/>
  <c r="H90" i="4"/>
  <c r="B90" i="4"/>
  <c r="D90" i="4"/>
  <c r="A90" i="4"/>
  <c r="H89" i="4"/>
  <c r="B89" i="4"/>
  <c r="D89" i="4"/>
  <c r="A89" i="4"/>
  <c r="H88" i="4"/>
  <c r="B88" i="4"/>
  <c r="D88" i="4"/>
  <c r="A88" i="4"/>
  <c r="H87" i="4"/>
  <c r="B87" i="4"/>
  <c r="D87" i="4"/>
  <c r="A87" i="4"/>
  <c r="H86" i="4"/>
  <c r="B86" i="4"/>
  <c r="D86" i="4"/>
  <c r="A86" i="4"/>
  <c r="H85" i="4"/>
  <c r="B85" i="4"/>
  <c r="D85" i="4"/>
  <c r="A85" i="4"/>
  <c r="H84" i="4"/>
  <c r="B84" i="4"/>
  <c r="D84" i="4"/>
  <c r="A84" i="4"/>
  <c r="H83" i="4"/>
  <c r="B83" i="4"/>
  <c r="D83" i="4"/>
  <c r="A83" i="4"/>
  <c r="H82" i="4"/>
  <c r="B82" i="4"/>
  <c r="D82" i="4"/>
  <c r="A82" i="4"/>
  <c r="H81" i="4"/>
  <c r="B81" i="4"/>
  <c r="D81" i="4"/>
  <c r="A81" i="4"/>
  <c r="H80" i="4"/>
  <c r="B80" i="4"/>
  <c r="D80" i="4"/>
  <c r="A80" i="4"/>
  <c r="H79" i="4"/>
  <c r="B79" i="4"/>
  <c r="D79" i="4"/>
  <c r="A79" i="4"/>
  <c r="H78" i="4"/>
  <c r="B78" i="4"/>
  <c r="D78" i="4"/>
  <c r="A78" i="4"/>
  <c r="H77" i="4"/>
  <c r="B77" i="4"/>
  <c r="D77" i="4"/>
  <c r="A77" i="4"/>
  <c r="H76" i="4"/>
  <c r="B76" i="4"/>
  <c r="D76" i="4"/>
  <c r="A76" i="4"/>
  <c r="H75" i="4"/>
  <c r="B75" i="4"/>
  <c r="D75" i="4"/>
  <c r="A75" i="4"/>
  <c r="H74" i="4"/>
  <c r="B74" i="4"/>
  <c r="D74" i="4"/>
  <c r="A74" i="4"/>
  <c r="H73" i="4"/>
  <c r="B73" i="4"/>
  <c r="D73" i="4"/>
  <c r="A73" i="4"/>
  <c r="H72" i="4"/>
  <c r="B72" i="4"/>
  <c r="D72" i="4"/>
  <c r="A72" i="4"/>
  <c r="H71" i="4"/>
  <c r="B71" i="4"/>
  <c r="D71" i="4"/>
  <c r="A71" i="4"/>
  <c r="H70" i="4"/>
  <c r="B70" i="4"/>
  <c r="D70" i="4"/>
  <c r="A70" i="4"/>
  <c r="H69" i="4"/>
  <c r="B69" i="4"/>
  <c r="D69" i="4"/>
  <c r="A69" i="4"/>
  <c r="H68" i="4"/>
  <c r="B68" i="4"/>
  <c r="D68" i="4"/>
  <c r="A68" i="4"/>
  <c r="H67" i="4"/>
  <c r="B67" i="4"/>
  <c r="D67" i="4"/>
  <c r="A67" i="4"/>
  <c r="H66" i="4"/>
  <c r="B66" i="4"/>
  <c r="D66" i="4"/>
  <c r="A66" i="4"/>
  <c r="H65" i="4"/>
  <c r="B65" i="4"/>
  <c r="D65" i="4"/>
  <c r="A65" i="4"/>
  <c r="H64" i="4"/>
  <c r="B64" i="4"/>
  <c r="D64" i="4"/>
  <c r="A64" i="4"/>
  <c r="H63" i="4"/>
  <c r="B63" i="4"/>
  <c r="D63" i="4"/>
  <c r="A63" i="4"/>
  <c r="H62" i="4"/>
  <c r="B62" i="4"/>
  <c r="D62" i="4"/>
  <c r="A62" i="4"/>
  <c r="H61" i="4"/>
  <c r="B61" i="4"/>
  <c r="D61" i="4"/>
  <c r="A61" i="4"/>
  <c r="H60" i="4"/>
  <c r="B60" i="4"/>
  <c r="D60" i="4"/>
  <c r="A60" i="4"/>
  <c r="H59" i="4"/>
  <c r="B59" i="4"/>
  <c r="D59" i="4"/>
  <c r="A59" i="4"/>
  <c r="H58" i="4"/>
  <c r="B58" i="4"/>
  <c r="D58" i="4"/>
  <c r="A58" i="4"/>
  <c r="H57" i="4"/>
  <c r="B57" i="4"/>
  <c r="D57" i="4"/>
  <c r="A57" i="4"/>
  <c r="H56" i="4"/>
  <c r="B56" i="4"/>
  <c r="D56" i="4"/>
  <c r="A56" i="4"/>
  <c r="H55" i="4"/>
  <c r="B55" i="4"/>
  <c r="D55" i="4"/>
  <c r="A55" i="4"/>
  <c r="H54" i="4"/>
  <c r="B54" i="4"/>
  <c r="D54" i="4"/>
  <c r="A54" i="4"/>
  <c r="H53" i="4"/>
  <c r="B53" i="4"/>
  <c r="D53" i="4"/>
  <c r="A53" i="4"/>
  <c r="H52" i="4"/>
  <c r="B52" i="4"/>
  <c r="D52" i="4"/>
  <c r="A52" i="4"/>
  <c r="H51" i="4"/>
  <c r="B51" i="4"/>
  <c r="D51" i="4"/>
  <c r="A51" i="4"/>
  <c r="H50" i="4"/>
  <c r="B50" i="4"/>
  <c r="D50" i="4"/>
  <c r="A50" i="4"/>
  <c r="H49" i="4"/>
  <c r="B49" i="4"/>
  <c r="D49" i="4"/>
  <c r="A49" i="4"/>
  <c r="H48" i="4"/>
  <c r="B48" i="4"/>
  <c r="D48" i="4"/>
  <c r="A48" i="4"/>
  <c r="H47" i="4"/>
  <c r="B47" i="4"/>
  <c r="D47" i="4"/>
  <c r="A47" i="4"/>
  <c r="H46" i="4"/>
  <c r="B46" i="4"/>
  <c r="D46" i="4"/>
  <c r="A46" i="4"/>
  <c r="H45" i="4"/>
  <c r="B45" i="4"/>
  <c r="D45" i="4"/>
  <c r="A45" i="4"/>
  <c r="H44" i="4"/>
  <c r="B44" i="4"/>
  <c r="D44" i="4"/>
  <c r="A44" i="4"/>
  <c r="H43" i="4"/>
  <c r="B43" i="4"/>
  <c r="D43" i="4"/>
  <c r="A43" i="4"/>
  <c r="H42" i="4"/>
  <c r="B42" i="4"/>
  <c r="D42" i="4"/>
  <c r="A42" i="4"/>
  <c r="H41" i="4"/>
  <c r="B41" i="4"/>
  <c r="D41" i="4"/>
  <c r="A41" i="4"/>
  <c r="H40" i="4"/>
  <c r="B40" i="4"/>
  <c r="D40" i="4"/>
  <c r="A40" i="4"/>
  <c r="H39" i="4"/>
  <c r="B39" i="4"/>
  <c r="D39" i="4"/>
  <c r="A39" i="4"/>
  <c r="Q114" i="1"/>
  <c r="F16" i="1"/>
  <c r="F17" i="1" s="1"/>
  <c r="Q116" i="1"/>
  <c r="Q119" i="1"/>
  <c r="Q98" i="1"/>
  <c r="Q117" i="1"/>
  <c r="Q118" i="1"/>
  <c r="Q103" i="1"/>
  <c r="Q104" i="1"/>
  <c r="Q108" i="1"/>
  <c r="Q112" i="1"/>
  <c r="Q113" i="1"/>
  <c r="Q105" i="1"/>
  <c r="Q111" i="1"/>
  <c r="Q85" i="1"/>
  <c r="Q86" i="1"/>
  <c r="Q88" i="1"/>
  <c r="Q91" i="1"/>
  <c r="Q110" i="1"/>
  <c r="Q107" i="1"/>
  <c r="C17" i="1"/>
  <c r="Q106" i="1"/>
  <c r="Q101" i="1"/>
  <c r="Q100" i="1"/>
  <c r="Q89" i="1"/>
  <c r="Q97" i="1"/>
  <c r="C7" i="3"/>
  <c r="C18" i="3"/>
  <c r="Q21" i="3"/>
  <c r="Q22" i="3"/>
  <c r="Q23" i="3"/>
  <c r="Q24" i="3"/>
  <c r="Q25" i="3"/>
  <c r="Q26" i="3"/>
  <c r="Q84" i="1"/>
  <c r="Q94" i="1"/>
  <c r="Q92" i="1"/>
  <c r="Q79" i="1"/>
  <c r="Q80" i="1"/>
  <c r="Q25" i="1"/>
  <c r="E29" i="1"/>
  <c r="F29" i="1" s="1"/>
  <c r="G29" i="1" s="1"/>
  <c r="I29" i="1" s="1"/>
  <c r="E22" i="1"/>
  <c r="E40" i="4" s="1"/>
  <c r="E50" i="1"/>
  <c r="E67" i="4" s="1"/>
  <c r="F50" i="1"/>
  <c r="G50" i="1" s="1"/>
  <c r="I50" i="1" s="1"/>
  <c r="E86" i="1"/>
  <c r="F86" i="1" s="1"/>
  <c r="G86" i="1" s="1"/>
  <c r="K86" i="1" s="1"/>
  <c r="E117" i="1"/>
  <c r="F117" i="1" s="1"/>
  <c r="G117" i="1" s="1"/>
  <c r="K117" i="1" s="1"/>
  <c r="E111" i="1"/>
  <c r="F111" i="1" s="1"/>
  <c r="G111" i="1" s="1"/>
  <c r="K111" i="1" s="1"/>
  <c r="E103" i="1"/>
  <c r="E24" i="4" s="1"/>
  <c r="E106" i="1"/>
  <c r="F106" i="1" s="1"/>
  <c r="G106" i="1" s="1"/>
  <c r="K106" i="1" s="1"/>
  <c r="E80" i="1"/>
  <c r="E12" i="4"/>
  <c r="E115" i="1"/>
  <c r="F115" i="1" s="1"/>
  <c r="U115" i="1" s="1"/>
  <c r="E96" i="1"/>
  <c r="F96" i="1" s="1"/>
  <c r="G96" i="1" s="1"/>
  <c r="K96" i="1" s="1"/>
  <c r="E78" i="1"/>
  <c r="E95" i="4" s="1"/>
  <c r="F78" i="1"/>
  <c r="G78" i="1" s="1"/>
  <c r="K78" i="1" s="1"/>
  <c r="E70" i="1"/>
  <c r="E87" i="4" s="1"/>
  <c r="E62" i="1"/>
  <c r="F62" i="1" s="1"/>
  <c r="G62" i="1" s="1"/>
  <c r="I62" i="1" s="1"/>
  <c r="E54" i="1"/>
  <c r="F54" i="1" s="1"/>
  <c r="G54" i="1" s="1"/>
  <c r="I54" i="1" s="1"/>
  <c r="E46" i="1"/>
  <c r="F46" i="1"/>
  <c r="E42" i="1"/>
  <c r="F42" i="1" s="1"/>
  <c r="G42" i="1" s="1"/>
  <c r="I42" i="1" s="1"/>
  <c r="E38" i="1"/>
  <c r="F38" i="1" s="1"/>
  <c r="G38" i="1" s="1"/>
  <c r="I38" i="1" s="1"/>
  <c r="E34" i="1"/>
  <c r="F34" i="1" s="1"/>
  <c r="G34" i="1" s="1"/>
  <c r="I34" i="1" s="1"/>
  <c r="E30" i="1"/>
  <c r="F30" i="1" s="1"/>
  <c r="U30" i="1" s="1"/>
  <c r="E24" i="1"/>
  <c r="F24" i="1"/>
  <c r="G24" i="1" s="1"/>
  <c r="I24" i="1" s="1"/>
  <c r="E125" i="1"/>
  <c r="F125" i="1" s="1"/>
  <c r="G125" i="1" s="1"/>
  <c r="K125" i="1" s="1"/>
  <c r="E91" i="1"/>
  <c r="F91" i="1" s="1"/>
  <c r="G91" i="1" s="1"/>
  <c r="K91" i="1" s="1"/>
  <c r="E116" i="1"/>
  <c r="E35" i="4" s="1"/>
  <c r="E113" i="1"/>
  <c r="E33" i="4" s="1"/>
  <c r="E105" i="1"/>
  <c r="F105" i="1" s="1"/>
  <c r="G105" i="1" s="1"/>
  <c r="K105" i="1" s="1"/>
  <c r="E114" i="1"/>
  <c r="E34" i="4" s="1"/>
  <c r="E89" i="1"/>
  <c r="E17" i="4" s="1"/>
  <c r="E102" i="1"/>
  <c r="F102" i="1" s="1"/>
  <c r="G102" i="1" s="1"/>
  <c r="K102" i="1" s="1"/>
  <c r="E93" i="1"/>
  <c r="F93" i="1" s="1"/>
  <c r="G93" i="1" s="1"/>
  <c r="K93" i="1" s="1"/>
  <c r="E82" i="1"/>
  <c r="F82" i="1" s="1"/>
  <c r="G82" i="1" s="1"/>
  <c r="J82" i="1" s="1"/>
  <c r="E76" i="1"/>
  <c r="E93" i="4" s="1"/>
  <c r="E72" i="1"/>
  <c r="E89" i="4" s="1"/>
  <c r="E68" i="1"/>
  <c r="E85" i="4" s="1"/>
  <c r="F68" i="1"/>
  <c r="G68" i="1" s="1"/>
  <c r="I68" i="1" s="1"/>
  <c r="E64" i="1"/>
  <c r="E81" i="4" s="1"/>
  <c r="E60" i="1"/>
  <c r="E77" i="4" s="1"/>
  <c r="E52" i="1"/>
  <c r="F52" i="1" s="1"/>
  <c r="G52" i="1" s="1"/>
  <c r="I52" i="1" s="1"/>
  <c r="E48" i="1"/>
  <c r="E65" i="4" s="1"/>
  <c r="E40" i="1"/>
  <c r="F40" i="1" s="1"/>
  <c r="G40" i="1" s="1"/>
  <c r="I40" i="1" s="1"/>
  <c r="E36" i="1"/>
  <c r="E53" i="4" s="1"/>
  <c r="F36" i="1"/>
  <c r="G36" i="1" s="1"/>
  <c r="I36" i="1" s="1"/>
  <c r="E32" i="1"/>
  <c r="E49" i="4" s="1"/>
  <c r="E27" i="1"/>
  <c r="E44" i="4" s="1"/>
  <c r="F27" i="1"/>
  <c r="G27" i="1" s="1"/>
  <c r="I27" i="1" s="1"/>
  <c r="F22" i="1"/>
  <c r="G22" i="1" s="1"/>
  <c r="I22" i="1" s="1"/>
  <c r="E21" i="1"/>
  <c r="E39" i="4" s="1"/>
  <c r="E107" i="1"/>
  <c r="F107" i="1" s="1"/>
  <c r="G107" i="1" s="1"/>
  <c r="K107" i="1" s="1"/>
  <c r="E94" i="1"/>
  <c r="F94" i="1" s="1"/>
  <c r="G94" i="1" s="1"/>
  <c r="K94" i="1" s="1"/>
  <c r="E84" i="1"/>
  <c r="E13" i="4" s="1"/>
  <c r="E123" i="1"/>
  <c r="F123" i="1" s="1"/>
  <c r="G123" i="1" s="1"/>
  <c r="K123" i="1" s="1"/>
  <c r="E121" i="1"/>
  <c r="F121" i="1" s="1"/>
  <c r="G121" i="1" s="1"/>
  <c r="K121" i="1" s="1"/>
  <c r="E97" i="1"/>
  <c r="F97" i="1" s="1"/>
  <c r="E88" i="1"/>
  <c r="E16" i="4" s="1"/>
  <c r="E118" i="1"/>
  <c r="E37" i="4" s="1"/>
  <c r="F118" i="1"/>
  <c r="G118" i="1"/>
  <c r="K118" i="1" s="1"/>
  <c r="E104" i="1"/>
  <c r="E25" i="4" s="1"/>
  <c r="E110" i="1"/>
  <c r="E30" i="4" s="1"/>
  <c r="F110" i="1"/>
  <c r="U110" i="1" s="1"/>
  <c r="E92" i="1"/>
  <c r="F92" i="1" s="1"/>
  <c r="G92" i="1" s="1"/>
  <c r="K92" i="1" s="1"/>
  <c r="E99" i="1"/>
  <c r="E105" i="4" s="1"/>
  <c r="F99" i="1"/>
  <c r="G99" i="1"/>
  <c r="K99" i="1" s="1"/>
  <c r="E90" i="1"/>
  <c r="E100" i="4" s="1"/>
  <c r="E81" i="1"/>
  <c r="F81" i="1" s="1"/>
  <c r="G81" i="1" s="1"/>
  <c r="J81" i="1" s="1"/>
  <c r="E96" i="4"/>
  <c r="E75" i="1"/>
  <c r="F75" i="1" s="1"/>
  <c r="G75" i="1" s="1"/>
  <c r="I75" i="1" s="1"/>
  <c r="E71" i="1"/>
  <c r="E88" i="4" s="1"/>
  <c r="E67" i="1"/>
  <c r="F67" i="1" s="1"/>
  <c r="G67" i="1" s="1"/>
  <c r="I67" i="1" s="1"/>
  <c r="E63" i="1"/>
  <c r="F63" i="1"/>
  <c r="G63" i="1" s="1"/>
  <c r="I63" i="1" s="1"/>
  <c r="E59" i="1"/>
  <c r="F59" i="1" s="1"/>
  <c r="G59" i="1" s="1"/>
  <c r="I59" i="1" s="1"/>
  <c r="E55" i="1"/>
  <c r="E72" i="4" s="1"/>
  <c r="F55" i="1"/>
  <c r="G55" i="1" s="1"/>
  <c r="I55" i="1" s="1"/>
  <c r="E51" i="1"/>
  <c r="F51" i="1" s="1"/>
  <c r="G51" i="1" s="1"/>
  <c r="I51" i="1" s="1"/>
  <c r="E47" i="1"/>
  <c r="F47" i="1" s="1"/>
  <c r="G47" i="1" s="1"/>
  <c r="I47" i="1" s="1"/>
  <c r="E43" i="1"/>
  <c r="F43" i="1"/>
  <c r="G43" i="1" s="1"/>
  <c r="I43" i="1" s="1"/>
  <c r="E39" i="1"/>
  <c r="E56" i="4" s="1"/>
  <c r="E35" i="1"/>
  <c r="F35" i="1"/>
  <c r="G35" i="1" s="1"/>
  <c r="I35" i="1" s="1"/>
  <c r="E31" i="1"/>
  <c r="E48" i="4" s="1"/>
  <c r="E80" i="4"/>
  <c r="F116" i="1"/>
  <c r="G116" i="1" s="1"/>
  <c r="K116" i="1" s="1"/>
  <c r="E18" i="4"/>
  <c r="E106" i="4"/>
  <c r="E52" i="4"/>
  <c r="E55" i="4"/>
  <c r="E104" i="4"/>
  <c r="E51" i="4"/>
  <c r="E63" i="4"/>
  <c r="E60" i="4"/>
  <c r="E24" i="3"/>
  <c r="F24" i="3"/>
  <c r="G24" i="3"/>
  <c r="I24" i="3"/>
  <c r="E22" i="4"/>
  <c r="E23" i="3"/>
  <c r="F23" i="3"/>
  <c r="G23" i="3"/>
  <c r="I23" i="3"/>
  <c r="G26" i="3"/>
  <c r="I26" i="3"/>
  <c r="E25" i="3"/>
  <c r="F25" i="3"/>
  <c r="E42" i="4"/>
  <c r="E26" i="3"/>
  <c r="F26" i="3"/>
  <c r="E46" i="4"/>
  <c r="E31" i="4"/>
  <c r="E22" i="3"/>
  <c r="F22" i="3"/>
  <c r="G22" i="3"/>
  <c r="I22" i="3"/>
  <c r="E129" i="1"/>
  <c r="F129" i="1" s="1"/>
  <c r="G129" i="1" s="1"/>
  <c r="K129" i="1" s="1"/>
  <c r="E126" i="1"/>
  <c r="F126" i="1" s="1"/>
  <c r="G126" i="1" s="1"/>
  <c r="K126" i="1" s="1"/>
  <c r="E37" i="1"/>
  <c r="E54" i="4" s="1"/>
  <c r="E57" i="1"/>
  <c r="E74" i="4" s="1"/>
  <c r="G46" i="1"/>
  <c r="I46" i="1" s="1"/>
  <c r="E56" i="1"/>
  <c r="E73" i="4" s="1"/>
  <c r="E112" i="1"/>
  <c r="E32" i="4" s="1"/>
  <c r="E26" i="1"/>
  <c r="F26" i="1" s="1"/>
  <c r="G26" i="1" s="1"/>
  <c r="I26" i="1" s="1"/>
  <c r="E28" i="1"/>
  <c r="E45" i="4" s="1"/>
  <c r="F28" i="1"/>
  <c r="G28" i="1" s="1"/>
  <c r="I28" i="1" s="1"/>
  <c r="E77" i="1"/>
  <c r="E94" i="4" s="1"/>
  <c r="E128" i="1"/>
  <c r="F128" i="1" s="1"/>
  <c r="G128" i="1" s="1"/>
  <c r="K128" i="1" s="1"/>
  <c r="E122" i="1"/>
  <c r="F122" i="1" s="1"/>
  <c r="G122" i="1" s="1"/>
  <c r="K122" i="1" s="1"/>
  <c r="E49" i="1"/>
  <c r="F49" i="1" s="1"/>
  <c r="G49" i="1" s="1"/>
  <c r="I49" i="1" s="1"/>
  <c r="E69" i="1"/>
  <c r="E86" i="4" s="1"/>
  <c r="E109" i="1"/>
  <c r="F109" i="1" s="1"/>
  <c r="G109" i="1" s="1"/>
  <c r="K109" i="1" s="1"/>
  <c r="E101" i="1"/>
  <c r="E23" i="4" s="1"/>
  <c r="E108" i="1"/>
  <c r="F108" i="1" s="1"/>
  <c r="G108" i="1" s="1"/>
  <c r="K108" i="1" s="1"/>
  <c r="E85" i="1"/>
  <c r="F85" i="1" s="1"/>
  <c r="U85" i="1" s="1"/>
  <c r="E41" i="1"/>
  <c r="E58" i="4" s="1"/>
  <c r="E44" i="1"/>
  <c r="E61" i="4" s="1"/>
  <c r="E87" i="1"/>
  <c r="E99" i="4" s="1"/>
  <c r="E74" i="1"/>
  <c r="F74" i="1" s="1"/>
  <c r="G74" i="1" s="1"/>
  <c r="I74" i="1" s="1"/>
  <c r="E66" i="1"/>
  <c r="E83" i="4" s="1"/>
  <c r="E58" i="1"/>
  <c r="E75" i="4" s="1"/>
  <c r="E130" i="1"/>
  <c r="F130" i="1" s="1"/>
  <c r="G130" i="1" s="1"/>
  <c r="K130" i="1" s="1"/>
  <c r="E124" i="1"/>
  <c r="F124" i="1" s="1"/>
  <c r="G124" i="1" s="1"/>
  <c r="K124" i="1" s="1"/>
  <c r="E61" i="1"/>
  <c r="F61" i="1" s="1"/>
  <c r="G61" i="1" s="1"/>
  <c r="I61" i="1" s="1"/>
  <c r="E83" i="1"/>
  <c r="E98" i="4" s="1"/>
  <c r="E23" i="1"/>
  <c r="F23" i="1" s="1"/>
  <c r="G23" i="1" s="1"/>
  <c r="I23" i="1" s="1"/>
  <c r="E33" i="1"/>
  <c r="F33" i="1"/>
  <c r="G33" i="1" s="1"/>
  <c r="I33" i="1" s="1"/>
  <c r="E53" i="1"/>
  <c r="E70" i="4" s="1"/>
  <c r="E73" i="1"/>
  <c r="E90" i="4" s="1"/>
  <c r="F73" i="1"/>
  <c r="G73" i="1" s="1"/>
  <c r="I73" i="1" s="1"/>
  <c r="E25" i="1"/>
  <c r="F25" i="1" s="1"/>
  <c r="E127" i="1"/>
  <c r="F127" i="1"/>
  <c r="G127" i="1" s="1"/>
  <c r="K127" i="1" s="1"/>
  <c r="E120" i="1"/>
  <c r="F120" i="1"/>
  <c r="G120" i="1" s="1"/>
  <c r="K120" i="1" s="1"/>
  <c r="E79" i="1"/>
  <c r="E11" i="4" s="1"/>
  <c r="F79" i="1"/>
  <c r="G79" i="1" s="1"/>
  <c r="J79" i="1" s="1"/>
  <c r="E119" i="1"/>
  <c r="F119" i="1" s="1"/>
  <c r="G119" i="1" s="1"/>
  <c r="J119" i="1" s="1"/>
  <c r="E98" i="1"/>
  <c r="E21" i="4" s="1"/>
  <c r="F80" i="1"/>
  <c r="G80" i="1"/>
  <c r="J80" i="1" s="1"/>
  <c r="E21" i="3"/>
  <c r="F21" i="3"/>
  <c r="G25" i="3"/>
  <c r="J25" i="3"/>
  <c r="E62" i="4"/>
  <c r="E65" i="1"/>
  <c r="F65" i="1" s="1"/>
  <c r="G65" i="1" s="1"/>
  <c r="I65" i="1" s="1"/>
  <c r="E132" i="1"/>
  <c r="F132" i="1"/>
  <c r="G132" i="1" s="1"/>
  <c r="K132" i="1" s="1"/>
  <c r="C12" i="3"/>
  <c r="C16" i="3"/>
  <c r="D18" i="3"/>
  <c r="C11" i="3"/>
  <c r="E14" i="4"/>
  <c r="F101" i="1"/>
  <c r="G101" i="1" s="1"/>
  <c r="J101" i="1" s="1"/>
  <c r="F44" i="1"/>
  <c r="G44" i="1"/>
  <c r="I44" i="1" s="1"/>
  <c r="F57" i="1"/>
  <c r="G57" i="1" s="1"/>
  <c r="I57" i="1" s="1"/>
  <c r="F77" i="1"/>
  <c r="G77" i="1"/>
  <c r="K77" i="1" s="1"/>
  <c r="F37" i="1"/>
  <c r="G37" i="1"/>
  <c r="I37" i="1"/>
  <c r="F56" i="1"/>
  <c r="G56" i="1" s="1"/>
  <c r="I56" i="1" s="1"/>
  <c r="E41" i="4"/>
  <c r="E50" i="4"/>
  <c r="O24" i="3"/>
  <c r="O22" i="3"/>
  <c r="O26" i="3"/>
  <c r="O23" i="3"/>
  <c r="O21" i="3"/>
  <c r="O25" i="3"/>
  <c r="C12" i="1"/>
  <c r="C11" i="1"/>
  <c r="F98" i="1" l="1"/>
  <c r="G98" i="1" s="1"/>
  <c r="K98" i="1" s="1"/>
  <c r="F69" i="1"/>
  <c r="G69" i="1" s="1"/>
  <c r="I69" i="1" s="1"/>
  <c r="F66" i="1"/>
  <c r="G66" i="1" s="1"/>
  <c r="I66" i="1" s="1"/>
  <c r="E97" i="4"/>
  <c r="E28" i="4"/>
  <c r="E36" i="4"/>
  <c r="F84" i="1"/>
  <c r="G84" i="1" s="1"/>
  <c r="J84" i="1" s="1"/>
  <c r="F89" i="1"/>
  <c r="G89" i="1" s="1"/>
  <c r="J89" i="1" s="1"/>
  <c r="E47" i="4"/>
  <c r="E79" i="4"/>
  <c r="F71" i="1"/>
  <c r="G71" i="1" s="1"/>
  <c r="I71" i="1" s="1"/>
  <c r="F48" i="1"/>
  <c r="G48" i="1" s="1"/>
  <c r="I48" i="1" s="1"/>
  <c r="F113" i="1"/>
  <c r="G113" i="1" s="1"/>
  <c r="K113" i="1" s="1"/>
  <c r="O137" i="1"/>
  <c r="O136" i="1"/>
  <c r="F90" i="1"/>
  <c r="G90" i="1" s="1"/>
  <c r="K90" i="1" s="1"/>
  <c r="F41" i="1"/>
  <c r="G41" i="1" s="1"/>
  <c r="I41" i="1" s="1"/>
  <c r="E27" i="4"/>
  <c r="E64" i="4"/>
  <c r="E15" i="4"/>
  <c r="E19" i="4"/>
  <c r="F112" i="1"/>
  <c r="G112" i="1" s="1"/>
  <c r="K112" i="1" s="1"/>
  <c r="E26" i="4"/>
  <c r="F87" i="1"/>
  <c r="G87" i="1" s="1"/>
  <c r="K87" i="1" s="1"/>
  <c r="E78" i="4"/>
  <c r="E82" i="4"/>
  <c r="E102" i="4"/>
  <c r="F83" i="1"/>
  <c r="G83" i="1" s="1"/>
  <c r="J83" i="1" s="1"/>
  <c r="F64" i="1"/>
  <c r="G64" i="1" s="1"/>
  <c r="I64" i="1" s="1"/>
  <c r="E57" i="4"/>
  <c r="F60" i="1"/>
  <c r="G60" i="1" s="1"/>
  <c r="I60" i="1" s="1"/>
  <c r="F58" i="1"/>
  <c r="G58" i="1" s="1"/>
  <c r="I58" i="1" s="1"/>
  <c r="E76" i="4"/>
  <c r="E66" i="4"/>
  <c r="E20" i="4"/>
  <c r="F104" i="1"/>
  <c r="G104" i="1" s="1"/>
  <c r="K104" i="1" s="1"/>
  <c r="E38" i="4"/>
  <c r="E29" i="4"/>
  <c r="E71" i="4"/>
  <c r="E43" i="4"/>
  <c r="F53" i="1"/>
  <c r="G53" i="1" s="1"/>
  <c r="I53" i="1" s="1"/>
  <c r="E59" i="4"/>
  <c r="F72" i="1"/>
  <c r="G72" i="1" s="1"/>
  <c r="I72" i="1" s="1"/>
  <c r="E69" i="4"/>
  <c r="E108" i="4"/>
  <c r="F31" i="1"/>
  <c r="G31" i="1" s="1"/>
  <c r="I31" i="1" s="1"/>
  <c r="F39" i="1"/>
  <c r="G39" i="1" s="1"/>
  <c r="I39" i="1" s="1"/>
  <c r="F32" i="1"/>
  <c r="G32" i="1" s="1"/>
  <c r="I32" i="1" s="1"/>
  <c r="F70" i="1"/>
  <c r="G70" i="1" s="1"/>
  <c r="I70" i="1" s="1"/>
  <c r="F103" i="1"/>
  <c r="G103" i="1" s="1"/>
  <c r="K103" i="1" s="1"/>
  <c r="E107" i="4"/>
  <c r="E92" i="4"/>
  <c r="F88" i="1"/>
  <c r="G88" i="1" s="1"/>
  <c r="K88" i="1" s="1"/>
  <c r="F114" i="1"/>
  <c r="G114" i="1" s="1"/>
  <c r="J114" i="1" s="1"/>
  <c r="E84" i="4"/>
  <c r="F21" i="1"/>
  <c r="G21" i="1" s="1"/>
  <c r="I21" i="1" s="1"/>
  <c r="F76" i="1"/>
  <c r="G76" i="1" s="1"/>
  <c r="I76" i="1" s="1"/>
  <c r="E68" i="4"/>
  <c r="E91" i="4"/>
  <c r="O131" i="1"/>
  <c r="O135" i="1"/>
  <c r="O134" i="1"/>
  <c r="O100" i="1"/>
  <c r="O40" i="1"/>
  <c r="O98" i="1"/>
  <c r="O122" i="1"/>
  <c r="O22" i="1"/>
  <c r="O106" i="1"/>
  <c r="O124" i="1"/>
  <c r="O109" i="1"/>
  <c r="O102" i="1"/>
  <c r="O121" i="1"/>
  <c r="O94" i="1"/>
  <c r="O95" i="1"/>
  <c r="O120" i="1"/>
  <c r="O110" i="1"/>
  <c r="O101" i="1"/>
  <c r="O127" i="1"/>
  <c r="O126" i="1"/>
  <c r="O129" i="1"/>
  <c r="O36" i="1"/>
  <c r="O116" i="1"/>
  <c r="O26" i="1"/>
  <c r="O55" i="1"/>
  <c r="O54" i="1"/>
  <c r="O77" i="1"/>
  <c r="O123" i="1"/>
  <c r="O59" i="1"/>
  <c r="O34" i="1"/>
  <c r="O130" i="1"/>
  <c r="O73" i="1"/>
  <c r="O44" i="1"/>
  <c r="O63" i="1"/>
  <c r="O81" i="1"/>
  <c r="O46" i="1"/>
  <c r="O68" i="1"/>
  <c r="O117" i="1"/>
  <c r="O23" i="1"/>
  <c r="O45" i="1"/>
  <c r="O58" i="1"/>
  <c r="O61" i="1"/>
  <c r="O51" i="1"/>
  <c r="O30" i="1"/>
  <c r="O33" i="1"/>
  <c r="O112" i="1"/>
  <c r="O75" i="1"/>
  <c r="O70" i="1"/>
  <c r="O91" i="1"/>
  <c r="O28" i="1"/>
  <c r="O89" i="1"/>
  <c r="O25" i="1"/>
  <c r="O65" i="1"/>
  <c r="O119" i="1"/>
  <c r="O84" i="1"/>
  <c r="O97" i="1"/>
  <c r="O96" i="1"/>
  <c r="O24" i="1"/>
  <c r="O86" i="1"/>
  <c r="O114" i="1"/>
  <c r="O99" i="1"/>
  <c r="O133" i="1"/>
  <c r="O43" i="1"/>
  <c r="O62" i="1"/>
  <c r="O74" i="1"/>
  <c r="O57" i="1"/>
  <c r="O90" i="1"/>
  <c r="O38" i="1"/>
  <c r="O67" i="1"/>
  <c r="O113" i="1"/>
  <c r="O87" i="1"/>
  <c r="O35" i="1"/>
  <c r="O85" i="1"/>
  <c r="O49" i="1"/>
  <c r="O93" i="1"/>
  <c r="O92" i="1"/>
  <c r="O108" i="1"/>
  <c r="O31" i="1"/>
  <c r="O47" i="1"/>
  <c r="O78" i="1"/>
  <c r="O104" i="1"/>
  <c r="O79" i="1"/>
  <c r="O27" i="1"/>
  <c r="O42" i="1"/>
  <c r="O39" i="1"/>
  <c r="O105" i="1"/>
  <c r="O107" i="1"/>
  <c r="O80" i="1"/>
  <c r="O128" i="1"/>
  <c r="O111" i="1"/>
  <c r="O48" i="1"/>
  <c r="O132" i="1"/>
  <c r="O115" i="1"/>
  <c r="O118" i="1"/>
  <c r="O29" i="1"/>
  <c r="O66" i="1"/>
  <c r="O60" i="1"/>
  <c r="O37" i="1"/>
  <c r="O52" i="1"/>
  <c r="O125" i="1"/>
  <c r="O32" i="1"/>
  <c r="O50" i="1"/>
  <c r="O56" i="1"/>
  <c r="O82" i="1"/>
  <c r="C16" i="1"/>
  <c r="D18" i="1" s="1"/>
  <c r="O41" i="1" l="1"/>
  <c r="O69" i="1"/>
  <c r="O71" i="1"/>
  <c r="O72" i="1"/>
  <c r="O64" i="1"/>
  <c r="O21" i="1"/>
  <c r="O83" i="1"/>
  <c r="O103" i="1"/>
  <c r="C15" i="1"/>
  <c r="F18" i="1" s="1"/>
  <c r="O76" i="1"/>
  <c r="O88" i="1"/>
  <c r="O53" i="1"/>
  <c r="F19" i="1" l="1"/>
  <c r="C18" i="1"/>
</calcChain>
</file>

<file path=xl/sharedStrings.xml><?xml version="1.0" encoding="utf-8"?>
<sst xmlns="http://schemas.openxmlformats.org/spreadsheetml/2006/main" count="1144" uniqueCount="465">
  <si>
    <t>JAVSO..47..105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</si>
  <si>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</si>
  <si>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</si>
  <si>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</si>
  <si>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</si>
  <si>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</si>
  <si>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</si>
  <si>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</si>
  <si>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</si>
  <si>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</si>
  <si>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</si>
  <si>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</si>
  <si>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</si>
  <si>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</si>
  <si>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</si>
  <si>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</si>
  <si>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</si>
  <si>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</si>
  <si>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</si>
  <si>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</si>
  <si>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</si>
  <si>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</si>
  <si>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</si>
  <si>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</si>
  <si>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</si>
  <si>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</si>
  <si>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</si>
  <si>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</si>
  <si>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</si>
  <si>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</si>
  <si>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</si>
  <si>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</si>
  <si>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DZ Cas</t>
  </si>
  <si>
    <t>EB/KE</t>
  </si>
  <si>
    <t>IBVS 4711</t>
  </si>
  <si>
    <t>I</t>
  </si>
  <si>
    <t>IBVS 4222</t>
  </si>
  <si>
    <t>IBVS</t>
  </si>
  <si>
    <t>Nelson</t>
  </si>
  <si>
    <t>IBVS 5493</t>
  </si>
  <si>
    <t>IBVS 5296</t>
  </si>
  <si>
    <t>II</t>
  </si>
  <si>
    <t>IBVS 5543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</si>
  <si>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</si>
  <si>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</si>
  <si>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</si>
  <si>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</si>
  <si>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</si>
  <si>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</si>
  <si>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</si>
  <si>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</si>
  <si>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IBVS 5802</t>
  </si>
  <si>
    <t>Start of linear fit &gt;&gt;&gt;&gt;&gt;&gt;&gt;&gt;&gt;&gt;&gt;&gt;&gt;&gt;&gt;&gt;&gt;&gt;&gt;&gt;&gt;</t>
  </si>
  <si>
    <t>IBVS 5875</t>
  </si>
  <si>
    <t>IBVS 5871</t>
  </si>
  <si>
    <t>IBVS 5920</t>
  </si>
  <si>
    <t>OEJV 0074</t>
  </si>
  <si>
    <t>CCD</t>
  </si>
  <si>
    <t>JAVSO..36..171</t>
  </si>
  <si>
    <t>JAVSO..38...85</t>
  </si>
  <si>
    <t>JAVSO..39...94</t>
  </si>
  <si>
    <t>JAVSO..36..186</t>
  </si>
  <si>
    <t>JAVSO..38..183</t>
  </si>
  <si>
    <t>JAVSO..41..328</t>
  </si>
  <si>
    <t>IBVS 6118</t>
  </si>
  <si>
    <t>JAVSO..42..426</t>
  </si>
  <si>
    <t>Add cycle</t>
  </si>
  <si>
    <t>Old Cycle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</si>
  <si>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</si>
  <si>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</si>
  <si>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</si>
  <si>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</si>
  <si>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</si>
  <si>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</si>
  <si>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</si>
  <si>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</si>
  <si>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</si>
  <si>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</si>
  <si>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</si>
  <si>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</si>
  <si>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2427763.45 </t>
  </si>
  <si>
    <t> 21.11.1934 22:48 </t>
  </si>
  <si>
    <t> -0.02 </t>
  </si>
  <si>
    <t>P </t>
  </si>
  <si>
    <t> N.F.Florja </t>
  </si>
  <si>
    <t> PSMO 16.251 </t>
  </si>
  <si>
    <t>2427775.25 </t>
  </si>
  <si>
    <t> 03.12.1934 18:00 </t>
  </si>
  <si>
    <t> 0.00 </t>
  </si>
  <si>
    <t> P.Parenago </t>
  </si>
  <si>
    <t> PZ 5.162 </t>
  </si>
  <si>
    <t>2428081.35 </t>
  </si>
  <si>
    <t> 05.10.1935 20:24 </t>
  </si>
  <si>
    <t> -0.00 </t>
  </si>
  <si>
    <t>2428434.544 </t>
  </si>
  <si>
    <t> 23.09.1936 01:03 </t>
  </si>
  <si>
    <t> -0.012 </t>
  </si>
  <si>
    <t> C.Hoffmeister </t>
  </si>
  <si>
    <t> KVBB 28.53 </t>
  </si>
  <si>
    <t>2428547.583 </t>
  </si>
  <si>
    <t> 14.01.1937 01:59 </t>
  </si>
  <si>
    <t> 0.003 </t>
  </si>
  <si>
    <t>2428836.444 </t>
  </si>
  <si>
    <t> 29.10.1937 22:39 </t>
  </si>
  <si>
    <t> 0.024 </t>
  </si>
  <si>
    <t>2429271.235 </t>
  </si>
  <si>
    <t> 07.01.1939 17:38 </t>
  </si>
  <si>
    <t> -0.015 </t>
  </si>
  <si>
    <t>2429526.36 </t>
  </si>
  <si>
    <t> 19.09.1939 20:38 </t>
  </si>
  <si>
    <t> 0.02 </t>
  </si>
  <si>
    <t>2429549.28 </t>
  </si>
  <si>
    <t> 12.10.1939 18:43 </t>
  </si>
  <si>
    <t> 0.18 </t>
  </si>
  <si>
    <t>2430025.503 </t>
  </si>
  <si>
    <t> 31.01.1941 00:04 </t>
  </si>
  <si>
    <t> -0.028 </t>
  </si>
  <si>
    <t>2430540.416 </t>
  </si>
  <si>
    <t> 29.06.1942 21:59 </t>
  </si>
  <si>
    <t> -0.004 </t>
  </si>
  <si>
    <t>V </t>
  </si>
  <si>
    <t>2430545.522 </t>
  </si>
  <si>
    <t> 05.07.1942 00:31 </t>
  </si>
  <si>
    <t> 0.000 </t>
  </si>
  <si>
    <t>2430547.480 </t>
  </si>
  <si>
    <t> 06.07.1942 23:31 </t>
  </si>
  <si>
    <t>2430549.447 </t>
  </si>
  <si>
    <t> 08.07.1942 22:43 </t>
  </si>
  <si>
    <t> 0.001 </t>
  </si>
  <si>
    <t>2430565.529 </t>
  </si>
  <si>
    <t> 25.07.1942 00:41 </t>
  </si>
  <si>
    <t> -0.008 </t>
  </si>
  <si>
    <t>2430569.475 </t>
  </si>
  <si>
    <t> 28.07.1942 23:24 </t>
  </si>
  <si>
    <t> 0.014 </t>
  </si>
  <si>
    <t>2430573.395 </t>
  </si>
  <si>
    <t> 01.08.1942 21:28 </t>
  </si>
  <si>
    <t> 0.009 </t>
  </si>
  <si>
    <t>2430580.448 </t>
  </si>
  <si>
    <t> 08.08.1942 22:45 </t>
  </si>
  <si>
    <t> -0.002 </t>
  </si>
  <si>
    <t>2430584.395 </t>
  </si>
  <si>
    <t> 12.08.1942 21:28 </t>
  </si>
  <si>
    <t> 0.021 </t>
  </si>
  <si>
    <t>2430587.528 </t>
  </si>
  <si>
    <t> 16.08.1942 00:40 </t>
  </si>
  <si>
    <t>2430591.430 </t>
  </si>
  <si>
    <t> 19.08.1942 22:19 </t>
  </si>
  <si>
    <t>2430601.610 </t>
  </si>
  <si>
    <t> 30.08.1942 02:38 </t>
  </si>
  <si>
    <t> -0.032 </t>
  </si>
  <si>
    <t>2431697.368 </t>
  </si>
  <si>
    <t> 29.08.1945 20:49 </t>
  </si>
  <si>
    <t> 0.018 </t>
  </si>
  <si>
    <t> W.Zessewitsch </t>
  </si>
  <si>
    <t> IODE 4.1.182 </t>
  </si>
  <si>
    <t>2434451.441 </t>
  </si>
  <si>
    <t> 14.03.1953 22:35 </t>
  </si>
  <si>
    <t> -0.094 </t>
  </si>
  <si>
    <t> W.Wenzel </t>
  </si>
  <si>
    <t> VSS 2.342 </t>
  </si>
  <si>
    <t>2434513.513 </t>
  </si>
  <si>
    <t> 16.05.1953 00:18 </t>
  </si>
  <si>
    <t>2434626.540 </t>
  </si>
  <si>
    <t> 06.09.1953 00:57 </t>
  </si>
  <si>
    <t> -0.026 </t>
  </si>
  <si>
    <t>2437044.450 </t>
  </si>
  <si>
    <t> 19.04.1960 22:48 </t>
  </si>
  <si>
    <t> 0.026 </t>
  </si>
  <si>
    <t> T.Berthold </t>
  </si>
  <si>
    <t> HABZ 57 </t>
  </si>
  <si>
    <t>2437367.376 </t>
  </si>
  <si>
    <t> 08.03.1961 21:01 </t>
  </si>
  <si>
    <t> -0.031 </t>
  </si>
  <si>
    <t>2439027.471 </t>
  </si>
  <si>
    <t> 23.09.1965 23:18 </t>
  </si>
  <si>
    <t>2439029.428 </t>
  </si>
  <si>
    <t> 25.09.1965 22:16 </t>
  </si>
  <si>
    <t> 0.013 </t>
  </si>
  <si>
    <t>2439053.364 </t>
  </si>
  <si>
    <t> 19.10.1965 20:44 </t>
  </si>
  <si>
    <t> 0.010 </t>
  </si>
  <si>
    <t>2439088.259 </t>
  </si>
  <si>
    <t> 23.11.1965 18:12 </t>
  </si>
  <si>
    <t> -0.023 </t>
  </si>
  <si>
    <t>2439381.442 </t>
  </si>
  <si>
    <t> 12.09.1966 22:36 </t>
  </si>
  <si>
    <t>2439469.334 </t>
  </si>
  <si>
    <t> 09.12.1966 20:00 </t>
  </si>
  <si>
    <t> -0.013 </t>
  </si>
  <si>
    <t>2441598.340 </t>
  </si>
  <si>
    <t> 07.10.1972 20:09 </t>
  </si>
  <si>
    <t> -0.025 </t>
  </si>
  <si>
    <t>2441599.506 </t>
  </si>
  <si>
    <t> 09.10.1972 00:08 </t>
  </si>
  <si>
    <t> -0.037 </t>
  </si>
  <si>
    <t>2441600.308 </t>
  </si>
  <si>
    <t> 09.10.1972 19:23 </t>
  </si>
  <si>
    <t> -0.020 </t>
  </si>
  <si>
    <t>2441602.283 </t>
  </si>
  <si>
    <t> 11.10.1972 18:47 </t>
  </si>
  <si>
    <t> -0.007 </t>
  </si>
  <si>
    <t>2442036.346 </t>
  </si>
  <si>
    <t> 19.12.1973 20:18 </t>
  </si>
  <si>
    <t> 0.011 </t>
  </si>
  <si>
    <t>2443017.808 </t>
  </si>
  <si>
    <t> 27.08.1976 07:23 </t>
  </si>
  <si>
    <t> -0.034 </t>
  </si>
  <si>
    <t> G.Wedemayer </t>
  </si>
  <si>
    <t> AOEB 7 </t>
  </si>
  <si>
    <t>2443017.822 </t>
  </si>
  <si>
    <t> 27.08.1976 07:43 </t>
  </si>
  <si>
    <t> G.Samolyk </t>
  </si>
  <si>
    <t>2443050.784 </t>
  </si>
  <si>
    <t> 29.09.1976 06:48 </t>
  </si>
  <si>
    <t>2443069.610 </t>
  </si>
  <si>
    <t> 18.10.1976 02:38 </t>
  </si>
  <si>
    <t> -0.035 </t>
  </si>
  <si>
    <t> E.Halbach </t>
  </si>
  <si>
    <t>2443069.622 </t>
  </si>
  <si>
    <t> 18.10.1976 02:55 </t>
  </si>
  <si>
    <t>2443503.659 </t>
  </si>
  <si>
    <t> 26.12.1977 03:48 </t>
  </si>
  <si>
    <t>2443751.672 </t>
  </si>
  <si>
    <t> 31.08.1978 04:07 </t>
  </si>
  <si>
    <t> -0.044 </t>
  </si>
  <si>
    <t>2443802.695 </t>
  </si>
  <si>
    <t> 21.10.1978 04:40 </t>
  </si>
  <si>
    <t> -0.039 </t>
  </si>
  <si>
    <t>2443879.623 </t>
  </si>
  <si>
    <t> 06.01.1979 02:57 </t>
  </si>
  <si>
    <t> -0.030 </t>
  </si>
  <si>
    <t>2444046.806 </t>
  </si>
  <si>
    <t> 22.06.1979 07:20 </t>
  </si>
  <si>
    <t> -0.029 </t>
  </si>
  <si>
    <t>2444576.578 </t>
  </si>
  <si>
    <t> 03.12.1980 01:52 </t>
  </si>
  <si>
    <t> -0.059 </t>
  </si>
  <si>
    <t>2444915.654 </t>
  </si>
  <si>
    <t> 07.11.1981 03:41 </t>
  </si>
  <si>
    <t> -0.056 </t>
  </si>
  <si>
    <t>2448189.366 </t>
  </si>
  <si>
    <t> 24.10.1990 20:47 </t>
  </si>
  <si>
    <t> -0.127 </t>
  </si>
  <si>
    <t> P.Frank </t>
  </si>
  <si>
    <t>BAVM 60 </t>
  </si>
  <si>
    <t>2448537.473 </t>
  </si>
  <si>
    <t> 07.10.1991 23:21 </t>
  </si>
  <si>
    <t> -0.119 </t>
  </si>
  <si>
    <t>2448539.436 </t>
  </si>
  <si>
    <t> 09.10.1991 22:27 </t>
  </si>
  <si>
    <t> -0.118 </t>
  </si>
  <si>
    <t>2449177.543 </t>
  </si>
  <si>
    <t> 09.07.1993 01:01 </t>
  </si>
  <si>
    <t> -0.128 </t>
  </si>
  <si>
    <t>E </t>
  </si>
  <si>
    <t>o</t>
  </si>
  <si>
    <t> F.Agerer </t>
  </si>
  <si>
    <t>BAVM 68 </t>
  </si>
  <si>
    <t>2449214.4317 </t>
  </si>
  <si>
    <t> 14.08.1993 22:21 </t>
  </si>
  <si>
    <t> -0.1294 </t>
  </si>
  <si>
    <t>2449270.5552 </t>
  </si>
  <si>
    <t> 10.10.1993 01:19 </t>
  </si>
  <si>
    <t> -0.1257 </t>
  </si>
  <si>
    <t>2449637.4835 </t>
  </si>
  <si>
    <t> 11.10.1994 23:36 </t>
  </si>
  <si>
    <t> -0.1342 </t>
  </si>
  <si>
    <t>BAVM 80 </t>
  </si>
  <si>
    <t>2450692.3721 </t>
  </si>
  <si>
    <t> 31.08.1997 20:55 </t>
  </si>
  <si>
    <t> -0.1399 </t>
  </si>
  <si>
    <t>BAVM 117 </t>
  </si>
  <si>
    <t>2450797.5419 </t>
  </si>
  <si>
    <t> 15.12.1997 01:00 </t>
  </si>
  <si>
    <t> -0.1456 </t>
  </si>
  <si>
    <t>C </t>
  </si>
  <si>
    <t>ns</t>
  </si>
  <si>
    <t> G.Lubcke </t>
  </si>
  <si>
    <t>2451055.7714 </t>
  </si>
  <si>
    <t> 30.08.1998 06:30 </t>
  </si>
  <si>
    <t> -0.1454 </t>
  </si>
  <si>
    <t>2451468.6202 </t>
  </si>
  <si>
    <t> 17.10.1999 02:53 </t>
  </si>
  <si>
    <t> -0.1496 </t>
  </si>
  <si>
    <t>2451773.544 </t>
  </si>
  <si>
    <t> 17.08.2000 01:03 </t>
  </si>
  <si>
    <t> -0.156 </t>
  </si>
  <si>
    <t>BAVM 152 </t>
  </si>
  <si>
    <t>2451815.55573 </t>
  </si>
  <si>
    <t> 28.09.2000 01:20 </t>
  </si>
  <si>
    <t> -0.13614 </t>
  </si>
  <si>
    <t> J.Šafár </t>
  </si>
  <si>
    <t>OEJV 0074 </t>
  </si>
  <si>
    <t>2451838.29702 </t>
  </si>
  <si>
    <t> 20.10.2000 19:07 </t>
  </si>
  <si>
    <t> -0.15671 </t>
  </si>
  <si>
    <t>2451873.6221 </t>
  </si>
  <si>
    <t> 25.11.2000 02:55 </t>
  </si>
  <si>
    <t> -0.1518 </t>
  </si>
  <si>
    <t>2451878.33283 </t>
  </si>
  <si>
    <t> 29.11.2000 19:59 </t>
  </si>
  <si>
    <t> -0.15037 </t>
  </si>
  <si>
    <t>2452180.5128 </t>
  </si>
  <si>
    <t> 28.09.2001 00:18 </t>
  </si>
  <si>
    <t> -0.1537 </t>
  </si>
  <si>
    <t>BAVM 183 </t>
  </si>
  <si>
    <t>2452230.7453 </t>
  </si>
  <si>
    <t> 17.11.2001 05:53 </t>
  </si>
  <si>
    <t> -0.1542 </t>
  </si>
  <si>
    <t>2452855.51339 </t>
  </si>
  <si>
    <t> 04.08.2003 00:19 </t>
  </si>
  <si>
    <t> -0.15985 </t>
  </si>
  <si>
    <t> K.Koss </t>
  </si>
  <si>
    <t>2452890.8345 </t>
  </si>
  <si>
    <t> 08.09.2003 08:01 </t>
  </si>
  <si>
    <t> -0.1589 </t>
  </si>
  <si>
    <t>?</t>
  </si>
  <si>
    <t> R.Nelson </t>
  </si>
  <si>
    <t>IBVS 5493 </t>
  </si>
  <si>
    <t>2452957.5488 </t>
  </si>
  <si>
    <t> 14.11.2003 01:10 </t>
  </si>
  <si>
    <t> -0.1604 </t>
  </si>
  <si>
    <t> AOEB 12 </t>
  </si>
  <si>
    <t>2452991.301 </t>
  </si>
  <si>
    <t> 17.12.2003 19:13 </t>
  </si>
  <si>
    <t> -0.158 </t>
  </si>
  <si>
    <t> E.Blättler </t>
  </si>
  <si>
    <t> BBS 130 </t>
  </si>
  <si>
    <t>2453201.6481 </t>
  </si>
  <si>
    <t> 15.07.2004 03:33 </t>
  </si>
  <si>
    <t> -0.1623 </t>
  </si>
  <si>
    <t>2453256.5915 </t>
  </si>
  <si>
    <t> 08.09.2004 02:11 </t>
  </si>
  <si>
    <t> -0.1614 </t>
  </si>
  <si>
    <t>2453656.4984 </t>
  </si>
  <si>
    <t> 12.10.2005 23:57 </t>
  </si>
  <si>
    <t> -0.1567 </t>
  </si>
  <si>
    <t>-I</t>
  </si>
  <si>
    <t>BAVM 178 </t>
  </si>
  <si>
    <t>2454004.5875 </t>
  </si>
  <si>
    <t> 26.09.2006 02:06 </t>
  </si>
  <si>
    <t>32578</t>
  </si>
  <si>
    <t> -0.1670 </t>
  </si>
  <si>
    <t> JAAVSO 41;328 </t>
  </si>
  <si>
    <t>2454015.5744 </t>
  </si>
  <si>
    <t> 07.10.2006 01:47 </t>
  </si>
  <si>
    <t>32592</t>
  </si>
  <si>
    <t> -0.1686 </t>
  </si>
  <si>
    <t>2454017.5467 </t>
  </si>
  <si>
    <t> 09.10.2006 01:07 </t>
  </si>
  <si>
    <t>32594.5</t>
  </si>
  <si>
    <t> -0.1586 </t>
  </si>
  <si>
    <t>2454019.5003 </t>
  </si>
  <si>
    <t> 11.10.2006 00:00 </t>
  </si>
  <si>
    <t>32597</t>
  </si>
  <si>
    <t> -0.1672 </t>
  </si>
  <si>
    <t> M.&amp; C.Rätz </t>
  </si>
  <si>
    <t>BAVM 186 </t>
  </si>
  <si>
    <t>2454310.6898 </t>
  </si>
  <si>
    <t> 29.07.2007 04:33 </t>
  </si>
  <si>
    <t>32968</t>
  </si>
  <si>
    <t> -0.1725 </t>
  </si>
  <si>
    <t>2454401.7355 </t>
  </si>
  <si>
    <t> 28.10.2007 05:39 </t>
  </si>
  <si>
    <t>33084</t>
  </si>
  <si>
    <t> -0.1742 </t>
  </si>
  <si>
    <t> J.Bialozynski </t>
  </si>
  <si>
    <t>JAAVSO 36(2);171 </t>
  </si>
  <si>
    <t>2454449.6150 </t>
  </si>
  <si>
    <t> 15.12.2007 02:45 </t>
  </si>
  <si>
    <t>33145</t>
  </si>
  <si>
    <t> -0.1731 </t>
  </si>
  <si>
    <t>2454653.6849 </t>
  </si>
  <si>
    <t> 06.07.2008 04:26 </t>
  </si>
  <si>
    <t>33405</t>
  </si>
  <si>
    <t> -0.1750 </t>
  </si>
  <si>
    <t>JAAVSO 36(2);186 </t>
  </si>
  <si>
    <t>2454726.6808 </t>
  </si>
  <si>
    <t> 17.09.2008 04:20 </t>
  </si>
  <si>
    <t>33498</t>
  </si>
  <si>
    <t> -0.1740 </t>
  </si>
  <si>
    <t>IBVS 5875 </t>
  </si>
  <si>
    <t>2454777.6978 </t>
  </si>
  <si>
    <t> 07.11.2008 04:44 </t>
  </si>
  <si>
    <t>33563</t>
  </si>
  <si>
    <t> R.Diethelm </t>
  </si>
  <si>
    <t>IBVS 5871 </t>
  </si>
  <si>
    <t>2455058.6882 </t>
  </si>
  <si>
    <t> 15.08.2009 04:31 </t>
  </si>
  <si>
    <t>33921</t>
  </si>
  <si>
    <t> -0.1758 </t>
  </si>
  <si>
    <t> JAAVSO 38;85 </t>
  </si>
  <si>
    <t>2455063.3971 </t>
  </si>
  <si>
    <t> 19.08.2009 21:31 </t>
  </si>
  <si>
    <t>33927</t>
  </si>
  <si>
    <t> -0.1762 </t>
  </si>
  <si>
    <t>BAVM 212 </t>
  </si>
  <si>
    <t>2455144.646 </t>
  </si>
  <si>
    <t> 09.11.2009 03:30 </t>
  </si>
  <si>
    <t>34030.5</t>
  </si>
  <si>
    <t> -0.164 </t>
  </si>
  <si>
    <t>IBVS 5920 </t>
  </si>
  <si>
    <t>2455153.6590 </t>
  </si>
  <si>
    <t> 18.11.2009 03:48 </t>
  </si>
  <si>
    <t>34042</t>
  </si>
  <si>
    <t> -0.1768 </t>
  </si>
  <si>
    <t> R.Poklar </t>
  </si>
  <si>
    <t> JAAVSO 38;120 </t>
  </si>
  <si>
    <t>2455437.7880 </t>
  </si>
  <si>
    <t> 29.08.2010 06:54 </t>
  </si>
  <si>
    <t>34404</t>
  </si>
  <si>
    <t> -0.1786 </t>
  </si>
  <si>
    <t> JAAVSO 39;94 </t>
  </si>
  <si>
    <t>2455445.6368 </t>
  </si>
  <si>
    <t> 06.09.2010 03:16 </t>
  </si>
  <si>
    <t>34414</t>
  </si>
  <si>
    <t> -0.1787 </t>
  </si>
  <si>
    <t> K.Menzies </t>
  </si>
  <si>
    <t>2455460.5499 </t>
  </si>
  <si>
    <t> 21.09.2010 01:11 </t>
  </si>
  <si>
    <t>34433</t>
  </si>
  <si>
    <t>BAVM 215 </t>
  </si>
  <si>
    <t>2455787.4647 </t>
  </si>
  <si>
    <t> 13.08.2011 23:09 </t>
  </si>
  <si>
    <t>34849.5</t>
  </si>
  <si>
    <t> -0.1711 </t>
  </si>
  <si>
    <t>BAVM 225 </t>
  </si>
  <si>
    <t>2456185.7831 </t>
  </si>
  <si>
    <t> 15.09.2012 06:47 </t>
  </si>
  <si>
    <t>35357</t>
  </si>
  <si>
    <t> -0.1852 </t>
  </si>
  <si>
    <t> JAAVSO 42;426 </t>
  </si>
  <si>
    <t>2456536.6235 </t>
  </si>
  <si>
    <t> 01.09.2013 02:57 </t>
  </si>
  <si>
    <t>35804</t>
  </si>
  <si>
    <t> -0.1913 </t>
  </si>
  <si>
    <t>2456558.6013 </t>
  </si>
  <si>
    <t> 23.09.2013 02:25 </t>
  </si>
  <si>
    <t>35832</t>
  </si>
  <si>
    <t> -0.1905 </t>
  </si>
  <si>
    <t> N.Simmons </t>
  </si>
  <si>
    <t>2456640.2247 </t>
  </si>
  <si>
    <t> 13.12.2013 17:23 </t>
  </si>
  <si>
    <t>35936</t>
  </si>
  <si>
    <t> -0.1958 </t>
  </si>
  <si>
    <t> W.Moschner &amp; P.Frank </t>
  </si>
  <si>
    <t>BAVM 234 </t>
  </si>
  <si>
    <t>BAD?</t>
  </si>
  <si>
    <t>s5</t>
  </si>
  <si>
    <t>s6</t>
  </si>
  <si>
    <t>s7</t>
  </si>
  <si>
    <t>RHN 2017</t>
  </si>
  <si>
    <t>OEJV 0179</t>
  </si>
  <si>
    <t>JAVSO..43..238</t>
  </si>
  <si>
    <t>JAVSO..45..121</t>
  </si>
  <si>
    <t>JAVSO..46…79 (2018)</t>
  </si>
  <si>
    <t>JAVSO..47..263</t>
  </si>
  <si>
    <t>JAVSO..48…87</t>
  </si>
  <si>
    <t>JAVSO 49, 108</t>
  </si>
  <si>
    <t>DZ Cas / GSC 4004-1083</t>
  </si>
  <si>
    <t>JAVSO, 48, 87</t>
  </si>
  <si>
    <t>JAVSO, 50, 133</t>
  </si>
  <si>
    <t>JAAVSO 51, 134</t>
  </si>
  <si>
    <t>JAAVSO 51,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</si>
</sst>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8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9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>
      <alignment vertical="top"/>
    </xf>
    <xf numFmtId="0" fontId="8" fillId="0" borderId="0" xfId="0" applyFont="1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7" fillId="24" borderId="17" xfId="38" applyFill="1" applyBorder="1" applyAlignment="1" applyProtection="1">
      <alignment horizontal="righ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42" applyFont="1" applyAlignment="1">
      <alignment horizontal="left" vertical="center"/>
    </xf>
    <xf numFmtId="0" fontId="40" fillId="0" borderId="0" xfId="0" applyFont="1" applyAlignment="1"/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2" fontId="8" fillId="0" borderId="0" xfId="0" applyNumberFormat="1" applyFont="1" applyAlignment="1">
      <alignment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0" fillId="25" borderId="0" xfId="0" applyFill="1" applyAlignment="1">
      <alignment vertical="center"/>
    </xf>
    <xf numFmtId="0" fontId="37" fillId="0" borderId="0" xfId="42" applyFont="1" applyAlignment="1">
      <alignment vertical="center" wrapText="1"/>
    </xf>
    <xf numFmtId="0" fontId="37" fillId="0" borderId="0" xfId="42" applyFont="1" applyAlignment="1">
      <alignment horizontal="center" vertical="center" wrapText="1"/>
    </xf>
    <xf numFmtId="0" fontId="37" fillId="0" borderId="0" xfId="42" applyFont="1" applyAlignment="1">
      <alignment horizontal="left" vertical="center" wrapText="1"/>
    </xf>
    <xf numFmtId="0" fontId="37" fillId="0" borderId="0" xfId="43" applyFont="1" applyAlignment="1">
      <alignment vertical="center"/>
    </xf>
    <xf numFmtId="0" fontId="37" fillId="0" borderId="0" xfId="43" applyFont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5" fillId="0" borderId="0" xfId="42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0" xfId="42" applyFont="1" applyAlignment="1">
      <alignment horizontal="left" vertical="center"/>
    </xf>
    <xf numFmtId="0" fontId="37" fillId="0" borderId="0" xfId="42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9" fillId="0" borderId="0" xfId="42" applyFont="1" applyAlignment="1">
      <alignment vertical="center"/>
    </xf>
    <xf numFmtId="0" fontId="39" fillId="0" borderId="0" xfId="42" applyFont="1" applyAlignment="1">
      <alignment horizontal="center" vertical="center"/>
    </xf>
    <xf numFmtId="0" fontId="39" fillId="0" borderId="0" xfId="42" applyFont="1" applyAlignment="1">
      <alignment horizontal="left" vertical="center"/>
    </xf>
    <xf numFmtId="165" fontId="41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DZ Cas - O-C Diagr.</a:t>
            </a:r>
          </a:p>
        </c:rich>
      </c:tx>
      <c:layout>
        <c:manualLayout>
          <c:xMode val="edge"/>
          <c:yMode val="edge"/>
          <c:x val="0.35977859778597787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656826568267"/>
          <c:y val="0.14769252958613219"/>
          <c:w val="0.78782287822878228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2D-4B00-8456-372C0ADBAC6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Active!$D$21:$D$67</c:f>
                <c:numCache>
                  <c:formatCode>General</c:formatCode>
                  <c:ptCount val="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Active!$D$21:$D$67</c:f>
                <c:numCache>
                  <c:formatCode>General</c:formatCode>
                  <c:ptCount val="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0">
                  <c:v>-2.368199999909848E-2</c:v>
                </c:pt>
                <c:pt idx="1">
                  <c:v>2.9439999998430721E-3</c:v>
                </c:pt>
                <c:pt idx="2">
                  <c:v>-4.7800000029383227E-3</c:v>
                </c:pt>
                <c:pt idx="3">
                  <c:v>-1.1999999998806743E-2</c:v>
                </c:pt>
                <c:pt idx="5">
                  <c:v>2.6095999965036754E-3</c:v>
                </c:pt>
                <c:pt idx="6">
                  <c:v>2.3500799998146249E-2</c:v>
                </c:pt>
                <c:pt idx="7">
                  <c:v>-1.5445599998201942E-2</c:v>
                </c:pt>
                <c:pt idx="8">
                  <c:v>1.9784399999480229E-2</c:v>
                </c:pt>
                <c:pt idx="10">
                  <c:v>-2.8273200001422083E-2</c:v>
                </c:pt>
                <c:pt idx="11">
                  <c:v>-4.1627999999036547E-3</c:v>
                </c:pt>
                <c:pt idx="12">
                  <c:v>4.1800001781666651E-5</c:v>
                </c:pt>
                <c:pt idx="13">
                  <c:v>-4.1872000001603737E-3</c:v>
                </c:pt>
                <c:pt idx="14">
                  <c:v>5.8379999973112717E-4</c:v>
                </c:pt>
                <c:pt idx="15">
                  <c:v>-7.6940000035392586E-3</c:v>
                </c:pt>
                <c:pt idx="16">
                  <c:v>1.3847999998688465E-2</c:v>
                </c:pt>
                <c:pt idx="17">
                  <c:v>9.3899999992572702E-3</c:v>
                </c:pt>
                <c:pt idx="18">
                  <c:v>-1.634399999602465E-3</c:v>
                </c:pt>
                <c:pt idx="19">
                  <c:v>2.0907599999191007E-2</c:v>
                </c:pt>
                <c:pt idx="20">
                  <c:v>1.4341199996124487E-2</c:v>
                </c:pt>
                <c:pt idx="21">
                  <c:v>-8.1167999996978324E-3</c:v>
                </c:pt>
                <c:pt idx="22">
                  <c:v>-3.1707599999208469E-2</c:v>
                </c:pt>
                <c:pt idx="23">
                  <c:v>1.761879999685334E-2</c:v>
                </c:pt>
                <c:pt idx="24">
                  <c:v>-9.4005600003583822E-2</c:v>
                </c:pt>
                <c:pt idx="25">
                  <c:v>-2.8442000002542045E-2</c:v>
                </c:pt>
                <c:pt idx="26">
                  <c:v>-2.5832400002400391E-2</c:v>
                </c:pt>
                <c:pt idx="27">
                  <c:v>2.5593799997295719E-2</c:v>
                </c:pt>
                <c:pt idx="28">
                  <c:v>-3.1299600006605033E-2</c:v>
                </c:pt>
                <c:pt idx="29">
                  <c:v>1.7966399995202664E-2</c:v>
                </c:pt>
                <c:pt idx="30">
                  <c:v>1.2737400000332855E-2</c:v>
                </c:pt>
                <c:pt idx="31">
                  <c:v>9.543599997414276E-3</c:v>
                </c:pt>
                <c:pt idx="32">
                  <c:v>-2.313259999937145E-2</c:v>
                </c:pt>
                <c:pt idx="33">
                  <c:v>2.8548000045702793E-3</c:v>
                </c:pt>
                <c:pt idx="34">
                  <c:v>-1.3004399996134453E-2</c:v>
                </c:pt>
                <c:pt idx="35">
                  <c:v>-2.5469400003203191E-2</c:v>
                </c:pt>
                <c:pt idx="36">
                  <c:v>-3.6806800002523232E-2</c:v>
                </c:pt>
                <c:pt idx="37">
                  <c:v>-1.9698399999469984E-2</c:v>
                </c:pt>
                <c:pt idx="38">
                  <c:v>-6.9273999979486689E-3</c:v>
                </c:pt>
                <c:pt idx="39">
                  <c:v>1.1017799995897803E-2</c:v>
                </c:pt>
                <c:pt idx="40">
                  <c:v>-3.392800000438001E-2</c:v>
                </c:pt>
                <c:pt idx="41">
                  <c:v>-1.9928000001527835E-2</c:v>
                </c:pt>
                <c:pt idx="42">
                  <c:v>-2.3375199998554308E-2</c:v>
                </c:pt>
                <c:pt idx="43">
                  <c:v>-3.4773599996697158E-2</c:v>
                </c:pt>
                <c:pt idx="44">
                  <c:v>-2.2773599994252436E-2</c:v>
                </c:pt>
                <c:pt idx="45">
                  <c:v>-3.0828400005702861E-2</c:v>
                </c:pt>
                <c:pt idx="46">
                  <c:v>-4.3574000002990942E-2</c:v>
                </c:pt>
                <c:pt idx="47">
                  <c:v>-3.85279999973136E-2</c:v>
                </c:pt>
                <c:pt idx="48">
                  <c:v>-2.9904800001531839E-2</c:v>
                </c:pt>
                <c:pt idx="49">
                  <c:v>-2.8815600002417341E-2</c:v>
                </c:pt>
                <c:pt idx="50">
                  <c:v>-5.864560000190977E-2</c:v>
                </c:pt>
                <c:pt idx="51">
                  <c:v>-5.5816799998865463E-2</c:v>
                </c:pt>
                <c:pt idx="52">
                  <c:v>-0.12668039999698522</c:v>
                </c:pt>
                <c:pt idx="53">
                  <c:v>-0.11910500000522006</c:v>
                </c:pt>
                <c:pt idx="54">
                  <c:v>-0.11833399999886751</c:v>
                </c:pt>
                <c:pt idx="55">
                  <c:v>-0.12820480000664247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2D-4B00-8456-372C0ADBAC6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plus>
            <c:min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58">
                  <c:v>-0.13418239999737125</c:v>
                </c:pt>
                <c:pt idx="59">
                  <c:v>-0.13989280000532744</c:v>
                </c:pt>
                <c:pt idx="60">
                  <c:v>-0.14556720000109635</c:v>
                </c:pt>
                <c:pt idx="61">
                  <c:v>-0.14540360000682995</c:v>
                </c:pt>
                <c:pt idx="62">
                  <c:v>-0.14958520000072895</c:v>
                </c:pt>
                <c:pt idx="63">
                  <c:v>-0.15617180000117514</c:v>
                </c:pt>
                <c:pt idx="68">
                  <c:v>-0.15366640000138432</c:v>
                </c:pt>
                <c:pt idx="80">
                  <c:v>-0.16718519999994896</c:v>
                </c:pt>
                <c:pt idx="93">
                  <c:v>-0.17856280000705738</c:v>
                </c:pt>
                <c:pt idx="98">
                  <c:v>-0.19583760000386974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2D-4B00-8456-372C0ADBAC6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plus>
            <c:min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56">
                  <c:v>-0.12941000000137137</c:v>
                </c:pt>
                <c:pt idx="57">
                  <c:v>-0.12565940000058617</c:v>
                </c:pt>
                <c:pt idx="65">
                  <c:v>-0.1567088000010699</c:v>
                </c:pt>
                <c:pt idx="66">
                  <c:v>-0.15175080000335583</c:v>
                </c:pt>
                <c:pt idx="67">
                  <c:v>-0.15037040000606794</c:v>
                </c:pt>
                <c:pt idx="69">
                  <c:v>-0.15422879999823635</c:v>
                </c:pt>
                <c:pt idx="70">
                  <c:v>-0.15985240000009071</c:v>
                </c:pt>
                <c:pt idx="71">
                  <c:v>-0.15885992719995556</c:v>
                </c:pt>
                <c:pt idx="72">
                  <c:v>-0.16035040000133449</c:v>
                </c:pt>
                <c:pt idx="73">
                  <c:v>-0.15848920000280486</c:v>
                </c:pt>
                <c:pt idx="74">
                  <c:v>-0.16233800000190968</c:v>
                </c:pt>
                <c:pt idx="75">
                  <c:v>-0.1613500000021304</c:v>
                </c:pt>
                <c:pt idx="77">
                  <c:v>-0.16704480000043986</c:v>
                </c:pt>
                <c:pt idx="78">
                  <c:v>-0.16862720000790432</c:v>
                </c:pt>
                <c:pt idx="81">
                  <c:v>-0.17246880000311648</c:v>
                </c:pt>
                <c:pt idx="82">
                  <c:v>-0.17419440000230679</c:v>
                </c:pt>
                <c:pt idx="83">
                  <c:v>-0.17308200000115903</c:v>
                </c:pt>
                <c:pt idx="84">
                  <c:v>-0.17499800000223331</c:v>
                </c:pt>
                <c:pt idx="85">
                  <c:v>-0.17401679999602493</c:v>
                </c:pt>
                <c:pt idx="86">
                  <c:v>-0.17497079999884591</c:v>
                </c:pt>
                <c:pt idx="87">
                  <c:v>-0.17576360000384739</c:v>
                </c:pt>
                <c:pt idx="88">
                  <c:v>-0.17621320000034757</c:v>
                </c:pt>
                <c:pt idx="90">
                  <c:v>-0.17684719999670051</c:v>
                </c:pt>
                <c:pt idx="91">
                  <c:v>-0.17860640000435524</c:v>
                </c:pt>
                <c:pt idx="92">
                  <c:v>-0.17872239999996964</c:v>
                </c:pt>
                <c:pt idx="95">
                  <c:v>-0.18520120000175666</c:v>
                </c:pt>
                <c:pt idx="96">
                  <c:v>-0.19134639999538194</c:v>
                </c:pt>
                <c:pt idx="97">
                  <c:v>-0.19051120000221999</c:v>
                </c:pt>
                <c:pt idx="99">
                  <c:v>-0.19795480000902899</c:v>
                </c:pt>
                <c:pt idx="100">
                  <c:v>-0.19746239999949466</c:v>
                </c:pt>
                <c:pt idx="101">
                  <c:v>-0.20231400000193389</c:v>
                </c:pt>
                <c:pt idx="102">
                  <c:v>-0.19168360000185203</c:v>
                </c:pt>
                <c:pt idx="103">
                  <c:v>-0.20741840000118827</c:v>
                </c:pt>
                <c:pt idx="104">
                  <c:v>-0.19885420000355225</c:v>
                </c:pt>
                <c:pt idx="105">
                  <c:v>-0.20588159999897471</c:v>
                </c:pt>
                <c:pt idx="106">
                  <c:v>-0.2128651999955764</c:v>
                </c:pt>
                <c:pt idx="107">
                  <c:v>-0.21086360000481363</c:v>
                </c:pt>
                <c:pt idx="108">
                  <c:v>-0.21303800000168849</c:v>
                </c:pt>
                <c:pt idx="109">
                  <c:v>-0.21566040000470821</c:v>
                </c:pt>
                <c:pt idx="110">
                  <c:v>-0.21566040000470821</c:v>
                </c:pt>
                <c:pt idx="111">
                  <c:v>-0.21711680000589695</c:v>
                </c:pt>
                <c:pt idx="112">
                  <c:v>-0.21917760000360431</c:v>
                </c:pt>
                <c:pt idx="113">
                  <c:v>-0.22399760000553215</c:v>
                </c:pt>
                <c:pt idx="114">
                  <c:v>-0.22351160000107484</c:v>
                </c:pt>
                <c:pt idx="115">
                  <c:v>-0.23051960000157123</c:v>
                </c:pt>
                <c:pt idx="116">
                  <c:v>-0.22140880000370089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2D-4B00-8456-372C0ADBAC6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plus>
            <c:min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2D-4B00-8456-372C0ADBAC6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plus>
            <c:min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2D-4B00-8456-372C0ADBAC6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plus>
            <c:min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B2D-4B00-8456-372C0ADBAC6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0.12767999609678099</c:v>
                </c:pt>
                <c:pt idx="1">
                  <c:v>0.12755020604495382</c:v>
                </c:pt>
                <c:pt idx="2">
                  <c:v>0.12417566469744729</c:v>
                </c:pt>
                <c:pt idx="3">
                  <c:v>0.12028196314263204</c:v>
                </c:pt>
                <c:pt idx="4">
                  <c:v>0.12028196314263204</c:v>
                </c:pt>
                <c:pt idx="5">
                  <c:v>0.11903597864509116</c:v>
                </c:pt>
                <c:pt idx="6">
                  <c:v>0.11585179604026447</c:v>
                </c:pt>
                <c:pt idx="7">
                  <c:v>0.11105821679278081</c:v>
                </c:pt>
                <c:pt idx="8">
                  <c:v>0.10824609900319203</c:v>
                </c:pt>
                <c:pt idx="9">
                  <c:v>0.10799517156965949</c:v>
                </c:pt>
                <c:pt idx="10">
                  <c:v>0.10274300080571981</c:v>
                </c:pt>
                <c:pt idx="11">
                  <c:v>9.7066849205811379E-2</c:v>
                </c:pt>
                <c:pt idx="12">
                  <c:v>9.7010606850019596E-2</c:v>
                </c:pt>
                <c:pt idx="13">
                  <c:v>9.6988975174715067E-2</c:v>
                </c:pt>
                <c:pt idx="14">
                  <c:v>9.6967343499410538E-2</c:v>
                </c:pt>
                <c:pt idx="15">
                  <c:v>9.67899637619134E-2</c:v>
                </c:pt>
                <c:pt idx="16">
                  <c:v>9.6746700411304343E-2</c:v>
                </c:pt>
                <c:pt idx="17">
                  <c:v>9.6703437060695285E-2</c:v>
                </c:pt>
                <c:pt idx="18">
                  <c:v>9.6625563029598974E-2</c:v>
                </c:pt>
                <c:pt idx="19">
                  <c:v>9.6582299678989916E-2</c:v>
                </c:pt>
                <c:pt idx="20">
                  <c:v>9.6547688998502676E-2</c:v>
                </c:pt>
                <c:pt idx="21">
                  <c:v>9.6504425647893619E-2</c:v>
                </c:pt>
                <c:pt idx="22">
                  <c:v>9.6391940936310067E-2</c:v>
                </c:pt>
                <c:pt idx="23">
                  <c:v>8.4312813446260987E-2</c:v>
                </c:pt>
                <c:pt idx="24">
                  <c:v>5.3950593988823903E-2</c:v>
                </c:pt>
                <c:pt idx="25">
                  <c:v>5.3267033049200788E-2</c:v>
                </c:pt>
                <c:pt idx="26">
                  <c:v>5.2021048551659912E-2</c:v>
                </c:pt>
                <c:pt idx="27">
                  <c:v>2.5366498241419108E-2</c:v>
                </c:pt>
                <c:pt idx="28">
                  <c:v>2.1805924486293621E-2</c:v>
                </c:pt>
                <c:pt idx="29">
                  <c:v>3.5055271786619685E-3</c:v>
                </c:pt>
                <c:pt idx="30">
                  <c:v>3.4838955033574398E-3</c:v>
                </c:pt>
                <c:pt idx="31">
                  <c:v>3.2199890646421869E-3</c:v>
                </c:pt>
                <c:pt idx="32">
                  <c:v>2.834945244221565E-3</c:v>
                </c:pt>
                <c:pt idx="33">
                  <c:v>-3.9682704627508336E-4</c:v>
                </c:pt>
                <c:pt idx="34">
                  <c:v>-1.365926099917994E-3</c:v>
                </c:pt>
                <c:pt idx="35">
                  <c:v>-2.4836293805332088E-2</c:v>
                </c:pt>
                <c:pt idx="36">
                  <c:v>-2.4849272810514828E-2</c:v>
                </c:pt>
                <c:pt idx="37">
                  <c:v>-2.4857925480636617E-2</c:v>
                </c:pt>
                <c:pt idx="38">
                  <c:v>-2.4879557155941145E-2</c:v>
                </c:pt>
                <c:pt idx="39">
                  <c:v>-2.9664483733302993E-2</c:v>
                </c:pt>
                <c:pt idx="40">
                  <c:v>-4.0484647720628486E-2</c:v>
                </c:pt>
                <c:pt idx="41">
                  <c:v>-4.0484647720628486E-2</c:v>
                </c:pt>
                <c:pt idx="42">
                  <c:v>-4.0848059865744551E-2</c:v>
                </c:pt>
                <c:pt idx="43">
                  <c:v>-4.1055723948668049E-2</c:v>
                </c:pt>
                <c:pt idx="44">
                  <c:v>-4.1055723948668049E-2</c:v>
                </c:pt>
                <c:pt idx="45">
                  <c:v>-4.5840650526029897E-2</c:v>
                </c:pt>
                <c:pt idx="46">
                  <c:v>-4.8574894284522357E-2</c:v>
                </c:pt>
                <c:pt idx="47">
                  <c:v>-4.9137317842440131E-2</c:v>
                </c:pt>
                <c:pt idx="48">
                  <c:v>-4.9985279514377673E-2</c:v>
                </c:pt>
                <c:pt idx="49">
                  <c:v>-5.1828298250323562E-2</c:v>
                </c:pt>
                <c:pt idx="50">
                  <c:v>-5.7668850582546421E-2</c:v>
                </c:pt>
                <c:pt idx="51">
                  <c:v>-6.1406804075169047E-2</c:v>
                </c:pt>
                <c:pt idx="52">
                  <c:v>-9.7497091153245452E-2</c:v>
                </c:pt>
                <c:pt idx="53">
                  <c:v>-0.10133455035226893</c:v>
                </c:pt>
                <c:pt idx="54">
                  <c:v>-0.10135618202757346</c:v>
                </c:pt>
                <c:pt idx="55">
                  <c:v>-0.10839080283660632</c:v>
                </c:pt>
                <c:pt idx="56">
                  <c:v>-0.10879747833233147</c:v>
                </c:pt>
                <c:pt idx="57">
                  <c:v>-0.10941614424604101</c:v>
                </c:pt>
                <c:pt idx="58">
                  <c:v>-0.11346126752798796</c:v>
                </c:pt>
                <c:pt idx="59">
                  <c:v>-0.12509045617170281</c:v>
                </c:pt>
                <c:pt idx="60">
                  <c:v>-0.12624991396802557</c:v>
                </c:pt>
                <c:pt idx="61">
                  <c:v>-0.12909664243810162</c:v>
                </c:pt>
                <c:pt idx="62">
                  <c:v>-0.13364794692217455</c:v>
                </c:pt>
                <c:pt idx="63">
                  <c:v>-0.13700950926449837</c:v>
                </c:pt>
                <c:pt idx="64">
                  <c:v>-0.13747242711601529</c:v>
                </c:pt>
                <c:pt idx="65">
                  <c:v>-0.13772335454954784</c:v>
                </c:pt>
                <c:pt idx="66">
                  <c:v>-0.13811272470502936</c:v>
                </c:pt>
                <c:pt idx="67">
                  <c:v>-0.13816464072576021</c:v>
                </c:pt>
                <c:pt idx="68">
                  <c:v>-0.14149591872265774</c:v>
                </c:pt>
                <c:pt idx="69">
                  <c:v>-0.14204968961045364</c:v>
                </c:pt>
                <c:pt idx="70">
                  <c:v>-0.14893721502741572</c:v>
                </c:pt>
                <c:pt idx="71">
                  <c:v>-0.14932658518289724</c:v>
                </c:pt>
                <c:pt idx="72">
                  <c:v>-0.15006206214325127</c:v>
                </c:pt>
                <c:pt idx="73">
                  <c:v>-0.15043412695848915</c:v>
                </c:pt>
                <c:pt idx="74">
                  <c:v>-0.15275304255113467</c:v>
                </c:pt>
                <c:pt idx="75">
                  <c:v>-0.15335872945966147</c:v>
                </c:pt>
                <c:pt idx="76">
                  <c:v>-0.15776726488672452</c:v>
                </c:pt>
                <c:pt idx="77">
                  <c:v>-0.16160472408574797</c:v>
                </c:pt>
                <c:pt idx="78">
                  <c:v>-0.16172586146745335</c:v>
                </c:pt>
                <c:pt idx="79">
                  <c:v>-0.16174749314275791</c:v>
                </c:pt>
                <c:pt idx="80">
                  <c:v>-0.16176912481806241</c:v>
                </c:pt>
                <c:pt idx="81">
                  <c:v>-0.16497926543325456</c:v>
                </c:pt>
                <c:pt idx="82">
                  <c:v>-0.16598297516738467</c:v>
                </c:pt>
                <c:pt idx="83">
                  <c:v>-0.1665107880448152</c:v>
                </c:pt>
                <c:pt idx="84">
                  <c:v>-0.16876048227648624</c:v>
                </c:pt>
                <c:pt idx="85">
                  <c:v>-0.1695651805978147</c:v>
                </c:pt>
                <c:pt idx="86">
                  <c:v>-0.17012760415573244</c:v>
                </c:pt>
                <c:pt idx="87">
                  <c:v>-0.17322526005934105</c:v>
                </c:pt>
                <c:pt idx="88">
                  <c:v>-0.1732771760800719</c:v>
                </c:pt>
                <c:pt idx="89">
                  <c:v>-0.17417272743767939</c:v>
                </c:pt>
                <c:pt idx="90">
                  <c:v>-0.17427223314408027</c:v>
                </c:pt>
                <c:pt idx="91">
                  <c:v>-0.1774044997281761</c:v>
                </c:pt>
                <c:pt idx="92">
                  <c:v>-0.17749102642939421</c:v>
                </c:pt>
                <c:pt idx="93">
                  <c:v>-0.1776554271617086</c:v>
                </c:pt>
                <c:pt idx="94">
                  <c:v>-0.18125926426744318</c:v>
                </c:pt>
                <c:pt idx="95">
                  <c:v>-0.18565049435426259</c:v>
                </c:pt>
                <c:pt idx="96">
                  <c:v>-0.18951823789871239</c:v>
                </c:pt>
                <c:pt idx="97">
                  <c:v>-0.1897605126621231</c:v>
                </c:pt>
                <c:pt idx="98">
                  <c:v>-0.19066039035479151</c:v>
                </c:pt>
                <c:pt idx="99">
                  <c:v>-0.19816225535040224</c:v>
                </c:pt>
                <c:pt idx="100">
                  <c:v>-0.19825743472174215</c:v>
                </c:pt>
                <c:pt idx="101">
                  <c:v>-0.20129452193449807</c:v>
                </c:pt>
                <c:pt idx="102">
                  <c:v>-0.20199538821436477</c:v>
                </c:pt>
                <c:pt idx="103">
                  <c:v>-0.20613136453259076</c:v>
                </c:pt>
                <c:pt idx="104">
                  <c:v>-0.20635200762069697</c:v>
                </c:pt>
                <c:pt idx="105">
                  <c:v>-0.20658130337892497</c:v>
                </c:pt>
                <c:pt idx="106">
                  <c:v>-0.20979144399411706</c:v>
                </c:pt>
                <c:pt idx="107">
                  <c:v>-0.20999910807704056</c:v>
                </c:pt>
                <c:pt idx="108">
                  <c:v>-0.21332173340381624</c:v>
                </c:pt>
                <c:pt idx="109">
                  <c:v>-0.21474077130379335</c:v>
                </c:pt>
                <c:pt idx="110">
                  <c:v>-0.21474077130379335</c:v>
                </c:pt>
                <c:pt idx="111">
                  <c:v>-0.2149916987373259</c:v>
                </c:pt>
                <c:pt idx="112">
                  <c:v>-0.21791630123849823</c:v>
                </c:pt>
                <c:pt idx="113">
                  <c:v>-0.22181000279331345</c:v>
                </c:pt>
                <c:pt idx="114">
                  <c:v>-0.2232376933634124</c:v>
                </c:pt>
                <c:pt idx="115">
                  <c:v>-0.22652570800970082</c:v>
                </c:pt>
                <c:pt idx="116">
                  <c:v>-0.22684585680420785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B2D-4B00-8456-372C0ADBAC6E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9">
                  <c:v>0.17792799999733688</c:v>
                </c:pt>
                <c:pt idx="64">
                  <c:v>-0.13614239999878919</c:v>
                </c:pt>
                <c:pt idx="76">
                  <c:v>-0.15672020000056364</c:v>
                </c:pt>
                <c:pt idx="79">
                  <c:v>-0.15855620000365889</c:v>
                </c:pt>
                <c:pt idx="89">
                  <c:v>-0.16359380000358215</c:v>
                </c:pt>
                <c:pt idx="94">
                  <c:v>-0.17111420000583166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B2D-4B00-8456-372C0ADB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795744"/>
        <c:axId val="1"/>
      </c:scatterChart>
      <c:valAx>
        <c:axId val="596795744"/>
        <c:scaling>
          <c:orientation val="minMax"/>
          <c:min val="2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98523985239853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50553505535055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95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08118081180811"/>
          <c:y val="0.92000129214617399"/>
          <c:w val="0.86531365313653141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DZ Cas - O-C Diagr.</a:t>
            </a:r>
          </a:p>
        </c:rich>
      </c:tx>
      <c:layout>
        <c:manualLayout>
          <c:xMode val="edge"/>
          <c:yMode val="edge"/>
          <c:x val="0.36095822276359096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53803474986108"/>
          <c:y val="0.14723926380368099"/>
          <c:w val="0.784531797687539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43-4413-83E9-944D5BBE43F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Active!$D$21:$D$67</c:f>
                <c:numCache>
                  <c:formatCode>General</c:formatCode>
                  <c:ptCount val="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</c:numCache>
              </c:numRef>
            </c:plus>
            <c:minus>
              <c:numRef>
                <c:f>Active!$D$21:$D$67</c:f>
                <c:numCache>
                  <c:formatCode>General</c:formatCode>
                  <c:ptCount val="4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0">
                  <c:v>-2.368199999909848E-2</c:v>
                </c:pt>
                <c:pt idx="1">
                  <c:v>2.9439999998430721E-3</c:v>
                </c:pt>
                <c:pt idx="2">
                  <c:v>-4.7800000029383227E-3</c:v>
                </c:pt>
                <c:pt idx="3">
                  <c:v>-1.1999999998806743E-2</c:v>
                </c:pt>
                <c:pt idx="5">
                  <c:v>2.6095999965036754E-3</c:v>
                </c:pt>
                <c:pt idx="6">
                  <c:v>2.3500799998146249E-2</c:v>
                </c:pt>
                <c:pt idx="7">
                  <c:v>-1.5445599998201942E-2</c:v>
                </c:pt>
                <c:pt idx="8">
                  <c:v>1.9784399999480229E-2</c:v>
                </c:pt>
                <c:pt idx="10">
                  <c:v>-2.8273200001422083E-2</c:v>
                </c:pt>
                <c:pt idx="11">
                  <c:v>-4.1627999999036547E-3</c:v>
                </c:pt>
                <c:pt idx="12">
                  <c:v>4.1800001781666651E-5</c:v>
                </c:pt>
                <c:pt idx="13">
                  <c:v>-4.1872000001603737E-3</c:v>
                </c:pt>
                <c:pt idx="14">
                  <c:v>5.8379999973112717E-4</c:v>
                </c:pt>
                <c:pt idx="15">
                  <c:v>-7.6940000035392586E-3</c:v>
                </c:pt>
                <c:pt idx="16">
                  <c:v>1.3847999998688465E-2</c:v>
                </c:pt>
                <c:pt idx="17">
                  <c:v>9.3899999992572702E-3</c:v>
                </c:pt>
                <c:pt idx="18">
                  <c:v>-1.634399999602465E-3</c:v>
                </c:pt>
                <c:pt idx="19">
                  <c:v>2.0907599999191007E-2</c:v>
                </c:pt>
                <c:pt idx="20">
                  <c:v>1.4341199996124487E-2</c:v>
                </c:pt>
                <c:pt idx="21">
                  <c:v>-8.1167999996978324E-3</c:v>
                </c:pt>
                <c:pt idx="22">
                  <c:v>-3.1707599999208469E-2</c:v>
                </c:pt>
                <c:pt idx="23">
                  <c:v>1.761879999685334E-2</c:v>
                </c:pt>
                <c:pt idx="24">
                  <c:v>-9.4005600003583822E-2</c:v>
                </c:pt>
                <c:pt idx="25">
                  <c:v>-2.8442000002542045E-2</c:v>
                </c:pt>
                <c:pt idx="26">
                  <c:v>-2.5832400002400391E-2</c:v>
                </c:pt>
                <c:pt idx="27">
                  <c:v>2.5593799997295719E-2</c:v>
                </c:pt>
                <c:pt idx="28">
                  <c:v>-3.1299600006605033E-2</c:v>
                </c:pt>
                <c:pt idx="29">
                  <c:v>1.7966399995202664E-2</c:v>
                </c:pt>
                <c:pt idx="30">
                  <c:v>1.2737400000332855E-2</c:v>
                </c:pt>
                <c:pt idx="31">
                  <c:v>9.543599997414276E-3</c:v>
                </c:pt>
                <c:pt idx="32">
                  <c:v>-2.313259999937145E-2</c:v>
                </c:pt>
                <c:pt idx="33">
                  <c:v>2.8548000045702793E-3</c:v>
                </c:pt>
                <c:pt idx="34">
                  <c:v>-1.3004399996134453E-2</c:v>
                </c:pt>
                <c:pt idx="35">
                  <c:v>-2.5469400003203191E-2</c:v>
                </c:pt>
                <c:pt idx="36">
                  <c:v>-3.6806800002523232E-2</c:v>
                </c:pt>
                <c:pt idx="37">
                  <c:v>-1.9698399999469984E-2</c:v>
                </c:pt>
                <c:pt idx="38">
                  <c:v>-6.9273999979486689E-3</c:v>
                </c:pt>
                <c:pt idx="39">
                  <c:v>1.1017799995897803E-2</c:v>
                </c:pt>
                <c:pt idx="40">
                  <c:v>-3.392800000438001E-2</c:v>
                </c:pt>
                <c:pt idx="41">
                  <c:v>-1.9928000001527835E-2</c:v>
                </c:pt>
                <c:pt idx="42">
                  <c:v>-2.3375199998554308E-2</c:v>
                </c:pt>
                <c:pt idx="43">
                  <c:v>-3.4773599996697158E-2</c:v>
                </c:pt>
                <c:pt idx="44">
                  <c:v>-2.2773599994252436E-2</c:v>
                </c:pt>
                <c:pt idx="45">
                  <c:v>-3.0828400005702861E-2</c:v>
                </c:pt>
                <c:pt idx="46">
                  <c:v>-4.3574000002990942E-2</c:v>
                </c:pt>
                <c:pt idx="47">
                  <c:v>-3.85279999973136E-2</c:v>
                </c:pt>
                <c:pt idx="48">
                  <c:v>-2.9904800001531839E-2</c:v>
                </c:pt>
                <c:pt idx="49">
                  <c:v>-2.8815600002417341E-2</c:v>
                </c:pt>
                <c:pt idx="50">
                  <c:v>-5.864560000190977E-2</c:v>
                </c:pt>
                <c:pt idx="51">
                  <c:v>-5.5816799998865463E-2</c:v>
                </c:pt>
                <c:pt idx="52">
                  <c:v>-0.12668039999698522</c:v>
                </c:pt>
                <c:pt idx="53">
                  <c:v>-0.11910500000522006</c:v>
                </c:pt>
                <c:pt idx="54">
                  <c:v>-0.11833399999886751</c:v>
                </c:pt>
                <c:pt idx="55">
                  <c:v>-0.12820480000664247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43-4413-83E9-944D5BBE43F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plus>
            <c:min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58">
                  <c:v>-0.13418239999737125</c:v>
                </c:pt>
                <c:pt idx="59">
                  <c:v>-0.13989280000532744</c:v>
                </c:pt>
                <c:pt idx="60">
                  <c:v>-0.14556720000109635</c:v>
                </c:pt>
                <c:pt idx="61">
                  <c:v>-0.14540360000682995</c:v>
                </c:pt>
                <c:pt idx="62">
                  <c:v>-0.14958520000072895</c:v>
                </c:pt>
                <c:pt idx="63">
                  <c:v>-0.15617180000117514</c:v>
                </c:pt>
                <c:pt idx="68">
                  <c:v>-0.15366640000138432</c:v>
                </c:pt>
                <c:pt idx="80">
                  <c:v>-0.16718519999994896</c:v>
                </c:pt>
                <c:pt idx="93">
                  <c:v>-0.17856280000705738</c:v>
                </c:pt>
                <c:pt idx="98">
                  <c:v>-0.19583760000386974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43-4413-83E9-944D5BBE43F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plus>
            <c:min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56">
                  <c:v>-0.12941000000137137</c:v>
                </c:pt>
                <c:pt idx="57">
                  <c:v>-0.12565940000058617</c:v>
                </c:pt>
                <c:pt idx="65">
                  <c:v>-0.1567088000010699</c:v>
                </c:pt>
                <c:pt idx="66">
                  <c:v>-0.15175080000335583</c:v>
                </c:pt>
                <c:pt idx="67">
                  <c:v>-0.15037040000606794</c:v>
                </c:pt>
                <c:pt idx="69">
                  <c:v>-0.15422879999823635</c:v>
                </c:pt>
                <c:pt idx="70">
                  <c:v>-0.15985240000009071</c:v>
                </c:pt>
                <c:pt idx="71">
                  <c:v>-0.15885992719995556</c:v>
                </c:pt>
                <c:pt idx="72">
                  <c:v>-0.16035040000133449</c:v>
                </c:pt>
                <c:pt idx="73">
                  <c:v>-0.15848920000280486</c:v>
                </c:pt>
                <c:pt idx="74">
                  <c:v>-0.16233800000190968</c:v>
                </c:pt>
                <c:pt idx="75">
                  <c:v>-0.1613500000021304</c:v>
                </c:pt>
                <c:pt idx="77">
                  <c:v>-0.16704480000043986</c:v>
                </c:pt>
                <c:pt idx="78">
                  <c:v>-0.16862720000790432</c:v>
                </c:pt>
                <c:pt idx="81">
                  <c:v>-0.17246880000311648</c:v>
                </c:pt>
                <c:pt idx="82">
                  <c:v>-0.17419440000230679</c:v>
                </c:pt>
                <c:pt idx="83">
                  <c:v>-0.17308200000115903</c:v>
                </c:pt>
                <c:pt idx="84">
                  <c:v>-0.17499800000223331</c:v>
                </c:pt>
                <c:pt idx="85">
                  <c:v>-0.17401679999602493</c:v>
                </c:pt>
                <c:pt idx="86">
                  <c:v>-0.17497079999884591</c:v>
                </c:pt>
                <c:pt idx="87">
                  <c:v>-0.17576360000384739</c:v>
                </c:pt>
                <c:pt idx="88">
                  <c:v>-0.17621320000034757</c:v>
                </c:pt>
                <c:pt idx="90">
                  <c:v>-0.17684719999670051</c:v>
                </c:pt>
                <c:pt idx="91">
                  <c:v>-0.17860640000435524</c:v>
                </c:pt>
                <c:pt idx="92">
                  <c:v>-0.17872239999996964</c:v>
                </c:pt>
                <c:pt idx="95">
                  <c:v>-0.18520120000175666</c:v>
                </c:pt>
                <c:pt idx="96">
                  <c:v>-0.19134639999538194</c:v>
                </c:pt>
                <c:pt idx="97">
                  <c:v>-0.19051120000221999</c:v>
                </c:pt>
                <c:pt idx="99">
                  <c:v>-0.19795480000902899</c:v>
                </c:pt>
                <c:pt idx="100">
                  <c:v>-0.19746239999949466</c:v>
                </c:pt>
                <c:pt idx="101">
                  <c:v>-0.20231400000193389</c:v>
                </c:pt>
                <c:pt idx="102">
                  <c:v>-0.19168360000185203</c:v>
                </c:pt>
                <c:pt idx="103">
                  <c:v>-0.20741840000118827</c:v>
                </c:pt>
                <c:pt idx="104">
                  <c:v>-0.19885420000355225</c:v>
                </c:pt>
                <c:pt idx="105">
                  <c:v>-0.20588159999897471</c:v>
                </c:pt>
                <c:pt idx="106">
                  <c:v>-0.2128651999955764</c:v>
                </c:pt>
                <c:pt idx="107">
                  <c:v>-0.21086360000481363</c:v>
                </c:pt>
                <c:pt idx="108">
                  <c:v>-0.21303800000168849</c:v>
                </c:pt>
                <c:pt idx="109">
                  <c:v>-0.21566040000470821</c:v>
                </c:pt>
                <c:pt idx="110">
                  <c:v>-0.21566040000470821</c:v>
                </c:pt>
                <c:pt idx="111">
                  <c:v>-0.21711680000589695</c:v>
                </c:pt>
                <c:pt idx="112">
                  <c:v>-0.21917760000360431</c:v>
                </c:pt>
                <c:pt idx="113">
                  <c:v>-0.22399760000553215</c:v>
                </c:pt>
                <c:pt idx="114">
                  <c:v>-0.22351160000107484</c:v>
                </c:pt>
                <c:pt idx="115">
                  <c:v>-0.23051960000157123</c:v>
                </c:pt>
                <c:pt idx="116">
                  <c:v>-0.22140880000370089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43-4413-83E9-944D5BBE43F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plus>
            <c:min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43-4413-83E9-944D5BBE43F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plus>
            <c:min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43-4413-83E9-944D5BBE43F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plus>
            <c:minus>
              <c:numRef>
                <c:f>Active!$D$21:$D$95</c:f>
                <c:numCache>
                  <c:formatCode>General</c:formatCode>
                  <c:ptCount val="7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8.9999999999999998E-4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2E-3</c:v>
                  </c:pt>
                  <c:pt idx="64">
                    <c:v>1.1999999999999999E-3</c:v>
                  </c:pt>
                  <c:pt idx="65">
                    <c:v>2.5000000000000001E-3</c:v>
                  </c:pt>
                  <c:pt idx="66">
                    <c:v>0</c:v>
                  </c:pt>
                  <c:pt idx="67">
                    <c:v>2.7000000000000001E-3</c:v>
                  </c:pt>
                  <c:pt idx="68">
                    <c:v>1.2999999999999999E-3</c:v>
                  </c:pt>
                  <c:pt idx="69">
                    <c:v>0</c:v>
                  </c:pt>
                  <c:pt idx="70">
                    <c:v>0</c:v>
                  </c:pt>
                  <c:pt idx="71">
                    <c:v>4.0000000000000002E-4</c:v>
                  </c:pt>
                  <c:pt idx="72">
                    <c:v>0</c:v>
                  </c:pt>
                  <c:pt idx="73">
                    <c:v>2E-3</c:v>
                  </c:pt>
                  <c:pt idx="7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43-4413-83E9-944D5BBE43F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0.12767999609678099</c:v>
                </c:pt>
                <c:pt idx="1">
                  <c:v>0.12755020604495382</c:v>
                </c:pt>
                <c:pt idx="2">
                  <c:v>0.12417566469744729</c:v>
                </c:pt>
                <c:pt idx="3">
                  <c:v>0.12028196314263204</c:v>
                </c:pt>
                <c:pt idx="4">
                  <c:v>0.12028196314263204</c:v>
                </c:pt>
                <c:pt idx="5">
                  <c:v>0.11903597864509116</c:v>
                </c:pt>
                <c:pt idx="6">
                  <c:v>0.11585179604026447</c:v>
                </c:pt>
                <c:pt idx="7">
                  <c:v>0.11105821679278081</c:v>
                </c:pt>
                <c:pt idx="8">
                  <c:v>0.10824609900319203</c:v>
                </c:pt>
                <c:pt idx="9">
                  <c:v>0.10799517156965949</c:v>
                </c:pt>
                <c:pt idx="10">
                  <c:v>0.10274300080571981</c:v>
                </c:pt>
                <c:pt idx="11">
                  <c:v>9.7066849205811379E-2</c:v>
                </c:pt>
                <c:pt idx="12">
                  <c:v>9.7010606850019596E-2</c:v>
                </c:pt>
                <c:pt idx="13">
                  <c:v>9.6988975174715067E-2</c:v>
                </c:pt>
                <c:pt idx="14">
                  <c:v>9.6967343499410538E-2</c:v>
                </c:pt>
                <c:pt idx="15">
                  <c:v>9.67899637619134E-2</c:v>
                </c:pt>
                <c:pt idx="16">
                  <c:v>9.6746700411304343E-2</c:v>
                </c:pt>
                <c:pt idx="17">
                  <c:v>9.6703437060695285E-2</c:v>
                </c:pt>
                <c:pt idx="18">
                  <c:v>9.6625563029598974E-2</c:v>
                </c:pt>
                <c:pt idx="19">
                  <c:v>9.6582299678989916E-2</c:v>
                </c:pt>
                <c:pt idx="20">
                  <c:v>9.6547688998502676E-2</c:v>
                </c:pt>
                <c:pt idx="21">
                  <c:v>9.6504425647893619E-2</c:v>
                </c:pt>
                <c:pt idx="22">
                  <c:v>9.6391940936310067E-2</c:v>
                </c:pt>
                <c:pt idx="23">
                  <c:v>8.4312813446260987E-2</c:v>
                </c:pt>
                <c:pt idx="24">
                  <c:v>5.3950593988823903E-2</c:v>
                </c:pt>
                <c:pt idx="25">
                  <c:v>5.3267033049200788E-2</c:v>
                </c:pt>
                <c:pt idx="26">
                  <c:v>5.2021048551659912E-2</c:v>
                </c:pt>
                <c:pt idx="27">
                  <c:v>2.5366498241419108E-2</c:v>
                </c:pt>
                <c:pt idx="28">
                  <c:v>2.1805924486293621E-2</c:v>
                </c:pt>
                <c:pt idx="29">
                  <c:v>3.5055271786619685E-3</c:v>
                </c:pt>
                <c:pt idx="30">
                  <c:v>3.4838955033574398E-3</c:v>
                </c:pt>
                <c:pt idx="31">
                  <c:v>3.2199890646421869E-3</c:v>
                </c:pt>
                <c:pt idx="32">
                  <c:v>2.834945244221565E-3</c:v>
                </c:pt>
                <c:pt idx="33">
                  <c:v>-3.9682704627508336E-4</c:v>
                </c:pt>
                <c:pt idx="34">
                  <c:v>-1.365926099917994E-3</c:v>
                </c:pt>
                <c:pt idx="35">
                  <c:v>-2.4836293805332088E-2</c:v>
                </c:pt>
                <c:pt idx="36">
                  <c:v>-2.4849272810514828E-2</c:v>
                </c:pt>
                <c:pt idx="37">
                  <c:v>-2.4857925480636617E-2</c:v>
                </c:pt>
                <c:pt idx="38">
                  <c:v>-2.4879557155941145E-2</c:v>
                </c:pt>
                <c:pt idx="39">
                  <c:v>-2.9664483733302993E-2</c:v>
                </c:pt>
                <c:pt idx="40">
                  <c:v>-4.0484647720628486E-2</c:v>
                </c:pt>
                <c:pt idx="41">
                  <c:v>-4.0484647720628486E-2</c:v>
                </c:pt>
                <c:pt idx="42">
                  <c:v>-4.0848059865744551E-2</c:v>
                </c:pt>
                <c:pt idx="43">
                  <c:v>-4.1055723948668049E-2</c:v>
                </c:pt>
                <c:pt idx="44">
                  <c:v>-4.1055723948668049E-2</c:v>
                </c:pt>
                <c:pt idx="45">
                  <c:v>-4.5840650526029897E-2</c:v>
                </c:pt>
                <c:pt idx="46">
                  <c:v>-4.8574894284522357E-2</c:v>
                </c:pt>
                <c:pt idx="47">
                  <c:v>-4.9137317842440131E-2</c:v>
                </c:pt>
                <c:pt idx="48">
                  <c:v>-4.9985279514377673E-2</c:v>
                </c:pt>
                <c:pt idx="49">
                  <c:v>-5.1828298250323562E-2</c:v>
                </c:pt>
                <c:pt idx="50">
                  <c:v>-5.7668850582546421E-2</c:v>
                </c:pt>
                <c:pt idx="51">
                  <c:v>-6.1406804075169047E-2</c:v>
                </c:pt>
                <c:pt idx="52">
                  <c:v>-9.7497091153245452E-2</c:v>
                </c:pt>
                <c:pt idx="53">
                  <c:v>-0.10133455035226893</c:v>
                </c:pt>
                <c:pt idx="54">
                  <c:v>-0.10135618202757346</c:v>
                </c:pt>
                <c:pt idx="55">
                  <c:v>-0.10839080283660632</c:v>
                </c:pt>
                <c:pt idx="56">
                  <c:v>-0.10879747833233147</c:v>
                </c:pt>
                <c:pt idx="57">
                  <c:v>-0.10941614424604101</c:v>
                </c:pt>
                <c:pt idx="58">
                  <c:v>-0.11346126752798796</c:v>
                </c:pt>
                <c:pt idx="59">
                  <c:v>-0.12509045617170281</c:v>
                </c:pt>
                <c:pt idx="60">
                  <c:v>-0.12624991396802557</c:v>
                </c:pt>
                <c:pt idx="61">
                  <c:v>-0.12909664243810162</c:v>
                </c:pt>
                <c:pt idx="62">
                  <c:v>-0.13364794692217455</c:v>
                </c:pt>
                <c:pt idx="63">
                  <c:v>-0.13700950926449837</c:v>
                </c:pt>
                <c:pt idx="64">
                  <c:v>-0.13747242711601529</c:v>
                </c:pt>
                <c:pt idx="65">
                  <c:v>-0.13772335454954784</c:v>
                </c:pt>
                <c:pt idx="66">
                  <c:v>-0.13811272470502936</c:v>
                </c:pt>
                <c:pt idx="67">
                  <c:v>-0.13816464072576021</c:v>
                </c:pt>
                <c:pt idx="68">
                  <c:v>-0.14149591872265774</c:v>
                </c:pt>
                <c:pt idx="69">
                  <c:v>-0.14204968961045364</c:v>
                </c:pt>
                <c:pt idx="70">
                  <c:v>-0.14893721502741572</c:v>
                </c:pt>
                <c:pt idx="71">
                  <c:v>-0.14932658518289724</c:v>
                </c:pt>
                <c:pt idx="72">
                  <c:v>-0.15006206214325127</c:v>
                </c:pt>
                <c:pt idx="73">
                  <c:v>-0.15043412695848915</c:v>
                </c:pt>
                <c:pt idx="74">
                  <c:v>-0.15275304255113467</c:v>
                </c:pt>
                <c:pt idx="75">
                  <c:v>-0.15335872945966147</c:v>
                </c:pt>
                <c:pt idx="76">
                  <c:v>-0.15776726488672452</c:v>
                </c:pt>
                <c:pt idx="77">
                  <c:v>-0.16160472408574797</c:v>
                </c:pt>
                <c:pt idx="78">
                  <c:v>-0.16172586146745335</c:v>
                </c:pt>
                <c:pt idx="79">
                  <c:v>-0.16174749314275791</c:v>
                </c:pt>
                <c:pt idx="80">
                  <c:v>-0.16176912481806241</c:v>
                </c:pt>
                <c:pt idx="81">
                  <c:v>-0.16497926543325456</c:v>
                </c:pt>
                <c:pt idx="82">
                  <c:v>-0.16598297516738467</c:v>
                </c:pt>
                <c:pt idx="83">
                  <c:v>-0.1665107880448152</c:v>
                </c:pt>
                <c:pt idx="84">
                  <c:v>-0.16876048227648624</c:v>
                </c:pt>
                <c:pt idx="85">
                  <c:v>-0.1695651805978147</c:v>
                </c:pt>
                <c:pt idx="86">
                  <c:v>-0.17012760415573244</c:v>
                </c:pt>
                <c:pt idx="87">
                  <c:v>-0.17322526005934105</c:v>
                </c:pt>
                <c:pt idx="88">
                  <c:v>-0.1732771760800719</c:v>
                </c:pt>
                <c:pt idx="89">
                  <c:v>-0.17417272743767939</c:v>
                </c:pt>
                <c:pt idx="90">
                  <c:v>-0.17427223314408027</c:v>
                </c:pt>
                <c:pt idx="91">
                  <c:v>-0.1774044997281761</c:v>
                </c:pt>
                <c:pt idx="92">
                  <c:v>-0.17749102642939421</c:v>
                </c:pt>
                <c:pt idx="93">
                  <c:v>-0.1776554271617086</c:v>
                </c:pt>
                <c:pt idx="94">
                  <c:v>-0.18125926426744318</c:v>
                </c:pt>
                <c:pt idx="95">
                  <c:v>-0.18565049435426259</c:v>
                </c:pt>
                <c:pt idx="96">
                  <c:v>-0.18951823789871239</c:v>
                </c:pt>
                <c:pt idx="97">
                  <c:v>-0.1897605126621231</c:v>
                </c:pt>
                <c:pt idx="98">
                  <c:v>-0.19066039035479151</c:v>
                </c:pt>
                <c:pt idx="99">
                  <c:v>-0.19816225535040224</c:v>
                </c:pt>
                <c:pt idx="100">
                  <c:v>-0.19825743472174215</c:v>
                </c:pt>
                <c:pt idx="101">
                  <c:v>-0.20129452193449807</c:v>
                </c:pt>
                <c:pt idx="102">
                  <c:v>-0.20199538821436477</c:v>
                </c:pt>
                <c:pt idx="103">
                  <c:v>-0.20613136453259076</c:v>
                </c:pt>
                <c:pt idx="104">
                  <c:v>-0.20635200762069697</c:v>
                </c:pt>
                <c:pt idx="105">
                  <c:v>-0.20658130337892497</c:v>
                </c:pt>
                <c:pt idx="106">
                  <c:v>-0.20979144399411706</c:v>
                </c:pt>
                <c:pt idx="107">
                  <c:v>-0.20999910807704056</c:v>
                </c:pt>
                <c:pt idx="108">
                  <c:v>-0.21332173340381624</c:v>
                </c:pt>
                <c:pt idx="109">
                  <c:v>-0.21474077130379335</c:v>
                </c:pt>
                <c:pt idx="110">
                  <c:v>-0.21474077130379335</c:v>
                </c:pt>
                <c:pt idx="111">
                  <c:v>-0.2149916987373259</c:v>
                </c:pt>
                <c:pt idx="112">
                  <c:v>-0.21791630123849823</c:v>
                </c:pt>
                <c:pt idx="113">
                  <c:v>-0.22181000279331345</c:v>
                </c:pt>
                <c:pt idx="114">
                  <c:v>-0.2232376933634124</c:v>
                </c:pt>
                <c:pt idx="115">
                  <c:v>-0.22652570800970082</c:v>
                </c:pt>
                <c:pt idx="116">
                  <c:v>-0.22684585680420785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243-4413-83E9-944D5BBE43F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-855</c:v>
                </c:pt>
                <c:pt idx="1">
                  <c:v>-840</c:v>
                </c:pt>
                <c:pt idx="2">
                  <c:v>-450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512</c:v>
                </c:pt>
                <c:pt idx="7">
                  <c:v>1066</c:v>
                </c:pt>
                <c:pt idx="8">
                  <c:v>1391</c:v>
                </c:pt>
                <c:pt idx="9">
                  <c:v>1420</c:v>
                </c:pt>
                <c:pt idx="10">
                  <c:v>2027</c:v>
                </c:pt>
                <c:pt idx="11">
                  <c:v>2683</c:v>
                </c:pt>
                <c:pt idx="12">
                  <c:v>2689.5</c:v>
                </c:pt>
                <c:pt idx="13">
                  <c:v>2692</c:v>
                </c:pt>
                <c:pt idx="14">
                  <c:v>2694.5</c:v>
                </c:pt>
                <c:pt idx="15">
                  <c:v>2715</c:v>
                </c:pt>
                <c:pt idx="16">
                  <c:v>2720</c:v>
                </c:pt>
                <c:pt idx="17">
                  <c:v>2725</c:v>
                </c:pt>
                <c:pt idx="18">
                  <c:v>2734</c:v>
                </c:pt>
                <c:pt idx="19">
                  <c:v>2739</c:v>
                </c:pt>
                <c:pt idx="20">
                  <c:v>2743</c:v>
                </c:pt>
                <c:pt idx="21">
                  <c:v>2748</c:v>
                </c:pt>
                <c:pt idx="22">
                  <c:v>2761</c:v>
                </c:pt>
                <c:pt idx="23">
                  <c:v>4157</c:v>
                </c:pt>
                <c:pt idx="24">
                  <c:v>7666</c:v>
                </c:pt>
                <c:pt idx="25">
                  <c:v>7745</c:v>
                </c:pt>
                <c:pt idx="26">
                  <c:v>7889</c:v>
                </c:pt>
                <c:pt idx="27">
                  <c:v>10969.5</c:v>
                </c:pt>
                <c:pt idx="28">
                  <c:v>11381</c:v>
                </c:pt>
                <c:pt idx="29">
                  <c:v>13496</c:v>
                </c:pt>
                <c:pt idx="30">
                  <c:v>13498.5</c:v>
                </c:pt>
                <c:pt idx="31">
                  <c:v>13529</c:v>
                </c:pt>
                <c:pt idx="32">
                  <c:v>13573.5</c:v>
                </c:pt>
                <c:pt idx="33">
                  <c:v>13947</c:v>
                </c:pt>
                <c:pt idx="34">
                  <c:v>14059</c:v>
                </c:pt>
                <c:pt idx="35">
                  <c:v>16771.5</c:v>
                </c:pt>
                <c:pt idx="36">
                  <c:v>16773</c:v>
                </c:pt>
                <c:pt idx="37">
                  <c:v>16774</c:v>
                </c:pt>
                <c:pt idx="38">
                  <c:v>16776.5</c:v>
                </c:pt>
                <c:pt idx="39">
                  <c:v>17329.5</c:v>
                </c:pt>
                <c:pt idx="40">
                  <c:v>18580</c:v>
                </c:pt>
                <c:pt idx="41">
                  <c:v>18580</c:v>
                </c:pt>
                <c:pt idx="42">
                  <c:v>18622</c:v>
                </c:pt>
                <c:pt idx="43">
                  <c:v>18646</c:v>
                </c:pt>
                <c:pt idx="44">
                  <c:v>18646</c:v>
                </c:pt>
                <c:pt idx="45">
                  <c:v>19199</c:v>
                </c:pt>
                <c:pt idx="46">
                  <c:v>19515</c:v>
                </c:pt>
                <c:pt idx="47">
                  <c:v>19580</c:v>
                </c:pt>
                <c:pt idx="48">
                  <c:v>19678</c:v>
                </c:pt>
                <c:pt idx="49">
                  <c:v>19891</c:v>
                </c:pt>
                <c:pt idx="50">
                  <c:v>20566</c:v>
                </c:pt>
                <c:pt idx="51">
                  <c:v>20998</c:v>
                </c:pt>
                <c:pt idx="52">
                  <c:v>25169</c:v>
                </c:pt>
                <c:pt idx="53">
                  <c:v>25612.5</c:v>
                </c:pt>
                <c:pt idx="54">
                  <c:v>25615</c:v>
                </c:pt>
                <c:pt idx="55">
                  <c:v>26428</c:v>
                </c:pt>
                <c:pt idx="56">
                  <c:v>26475</c:v>
                </c:pt>
                <c:pt idx="57">
                  <c:v>26546.5</c:v>
                </c:pt>
                <c:pt idx="58">
                  <c:v>27014</c:v>
                </c:pt>
                <c:pt idx="59">
                  <c:v>28358</c:v>
                </c:pt>
                <c:pt idx="60">
                  <c:v>28492</c:v>
                </c:pt>
                <c:pt idx="61">
                  <c:v>28821</c:v>
                </c:pt>
                <c:pt idx="62">
                  <c:v>29347</c:v>
                </c:pt>
                <c:pt idx="63">
                  <c:v>29735.5</c:v>
                </c:pt>
                <c:pt idx="64">
                  <c:v>29789</c:v>
                </c:pt>
                <c:pt idx="65">
                  <c:v>29818</c:v>
                </c:pt>
                <c:pt idx="66">
                  <c:v>29863</c:v>
                </c:pt>
                <c:pt idx="67">
                  <c:v>29869</c:v>
                </c:pt>
                <c:pt idx="68">
                  <c:v>30254</c:v>
                </c:pt>
                <c:pt idx="69">
                  <c:v>30318</c:v>
                </c:pt>
                <c:pt idx="70">
                  <c:v>31114</c:v>
                </c:pt>
                <c:pt idx="71">
                  <c:v>31159</c:v>
                </c:pt>
                <c:pt idx="72">
                  <c:v>31244</c:v>
                </c:pt>
                <c:pt idx="73">
                  <c:v>31287</c:v>
                </c:pt>
                <c:pt idx="74">
                  <c:v>31555</c:v>
                </c:pt>
                <c:pt idx="75">
                  <c:v>31625</c:v>
                </c:pt>
                <c:pt idx="76">
                  <c:v>32134.5</c:v>
                </c:pt>
                <c:pt idx="77">
                  <c:v>32578</c:v>
                </c:pt>
                <c:pt idx="78">
                  <c:v>32592</c:v>
                </c:pt>
                <c:pt idx="79">
                  <c:v>32594.5</c:v>
                </c:pt>
                <c:pt idx="80">
                  <c:v>32597</c:v>
                </c:pt>
                <c:pt idx="81">
                  <c:v>32968</c:v>
                </c:pt>
                <c:pt idx="82">
                  <c:v>33084</c:v>
                </c:pt>
                <c:pt idx="83">
                  <c:v>33145</c:v>
                </c:pt>
                <c:pt idx="84">
                  <c:v>33405</c:v>
                </c:pt>
                <c:pt idx="85">
                  <c:v>33498</c:v>
                </c:pt>
                <c:pt idx="86">
                  <c:v>33563</c:v>
                </c:pt>
                <c:pt idx="87">
                  <c:v>33921</c:v>
                </c:pt>
                <c:pt idx="88">
                  <c:v>33927</c:v>
                </c:pt>
                <c:pt idx="89">
                  <c:v>34030.5</c:v>
                </c:pt>
                <c:pt idx="90">
                  <c:v>34042</c:v>
                </c:pt>
                <c:pt idx="91">
                  <c:v>34404</c:v>
                </c:pt>
                <c:pt idx="92">
                  <c:v>34414</c:v>
                </c:pt>
                <c:pt idx="93">
                  <c:v>34433</c:v>
                </c:pt>
                <c:pt idx="94">
                  <c:v>34849.5</c:v>
                </c:pt>
                <c:pt idx="95">
                  <c:v>35357</c:v>
                </c:pt>
                <c:pt idx="96">
                  <c:v>35804</c:v>
                </c:pt>
                <c:pt idx="97">
                  <c:v>35832</c:v>
                </c:pt>
                <c:pt idx="98">
                  <c:v>35936</c:v>
                </c:pt>
                <c:pt idx="99">
                  <c:v>36803</c:v>
                </c:pt>
                <c:pt idx="100">
                  <c:v>36814</c:v>
                </c:pt>
                <c:pt idx="101">
                  <c:v>37165</c:v>
                </c:pt>
                <c:pt idx="102">
                  <c:v>37246</c:v>
                </c:pt>
                <c:pt idx="103">
                  <c:v>37724</c:v>
                </c:pt>
                <c:pt idx="104">
                  <c:v>37749.5</c:v>
                </c:pt>
                <c:pt idx="105">
                  <c:v>37776</c:v>
                </c:pt>
                <c:pt idx="106">
                  <c:v>38147</c:v>
                </c:pt>
                <c:pt idx="107">
                  <c:v>38171</c:v>
                </c:pt>
                <c:pt idx="108">
                  <c:v>38555</c:v>
                </c:pt>
                <c:pt idx="109">
                  <c:v>38719</c:v>
                </c:pt>
                <c:pt idx="110">
                  <c:v>38719</c:v>
                </c:pt>
                <c:pt idx="111">
                  <c:v>38748</c:v>
                </c:pt>
                <c:pt idx="112">
                  <c:v>39086</c:v>
                </c:pt>
                <c:pt idx="113">
                  <c:v>39536</c:v>
                </c:pt>
                <c:pt idx="114">
                  <c:v>39701</c:v>
                </c:pt>
                <c:pt idx="115">
                  <c:v>40081</c:v>
                </c:pt>
                <c:pt idx="116">
                  <c:v>40118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9">
                  <c:v>0.17792799999733688</c:v>
                </c:pt>
                <c:pt idx="64">
                  <c:v>-0.13614239999878919</c:v>
                </c:pt>
                <c:pt idx="76">
                  <c:v>-0.15672020000056364</c:v>
                </c:pt>
                <c:pt idx="79">
                  <c:v>-0.15855620000365889</c:v>
                </c:pt>
                <c:pt idx="89">
                  <c:v>-0.16359380000358215</c:v>
                </c:pt>
                <c:pt idx="94">
                  <c:v>-0.17111420000583166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243-4413-83E9-944D5BBE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769832"/>
        <c:axId val="1"/>
      </c:scatterChart>
      <c:valAx>
        <c:axId val="596769832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02122455687516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406998158379376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698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60222927935113"/>
          <c:y val="0.92024539877300615"/>
          <c:w val="0.86372162043280498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DZ Cas - O-C Diagr.</a:t>
            </a:r>
          </a:p>
        </c:rich>
      </c:tx>
      <c:layout>
        <c:manualLayout>
          <c:xMode val="edge"/>
          <c:yMode val="edge"/>
          <c:x val="0.34297564044163897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68612967108574"/>
          <c:y val="0.15"/>
          <c:w val="0.75826522778242411"/>
          <c:h val="0.62187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B!$F$21:$F$999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27014</c:v>
                </c:pt>
                <c:pt idx="2">
                  <c:v>28358</c:v>
                </c:pt>
                <c:pt idx="3">
                  <c:v>29735.5</c:v>
                </c:pt>
                <c:pt idx="4">
                  <c:v>31159</c:v>
                </c:pt>
                <c:pt idx="5">
                  <c:v>31287</c:v>
                </c:pt>
              </c:numCache>
            </c:numRef>
          </c:xVal>
          <c:yVal>
            <c:numRef>
              <c:f>B!$H$21:$H$999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2E-4FF9-B3BF-36A05814C1E4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B!$D$22:$D$50</c:f>
                <c:numCache>
                  <c:formatCode>General</c:formatCode>
                  <c:ptCount val="29"/>
                  <c:pt idx="0">
                    <c:v>8.9999999999999998E-4</c:v>
                  </c:pt>
                  <c:pt idx="1">
                    <c:v>8.9999999999999998E-4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2E-3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B!$F$21:$F$999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27014</c:v>
                </c:pt>
                <c:pt idx="2">
                  <c:v>28358</c:v>
                </c:pt>
                <c:pt idx="3">
                  <c:v>29735.5</c:v>
                </c:pt>
                <c:pt idx="4">
                  <c:v>31159</c:v>
                </c:pt>
                <c:pt idx="5">
                  <c:v>31287</c:v>
                </c:pt>
              </c:numCache>
            </c:numRef>
          </c:xVal>
          <c:yVal>
            <c:numRef>
              <c:f>B!$I$21:$I$999</c:f>
              <c:numCache>
                <c:formatCode>General</c:formatCode>
                <c:ptCount val="979"/>
                <c:pt idx="1">
                  <c:v>3.0513051591697149E-2</c:v>
                </c:pt>
                <c:pt idx="2">
                  <c:v>3.2996576475852635E-2</c:v>
                </c:pt>
                <c:pt idx="3">
                  <c:v>2.5115739823377226E-2</c:v>
                </c:pt>
                <c:pt idx="5">
                  <c:v>3.2257323800877202E-2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2E-4FF9-B3BF-36A05814C1E4}"/>
            </c:ext>
          </c:extLst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plus>
            <c:minus>
              <c:numRef>
                <c:f>B!$D$21:$D$50</c:f>
                <c:numCache>
                  <c:formatCode>General</c:formatCode>
                  <c:ptCount val="30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27014</c:v>
                </c:pt>
                <c:pt idx="2">
                  <c:v>28358</c:v>
                </c:pt>
                <c:pt idx="3">
                  <c:v>29735.5</c:v>
                </c:pt>
                <c:pt idx="4">
                  <c:v>31159</c:v>
                </c:pt>
                <c:pt idx="5">
                  <c:v>31287</c:v>
                </c:pt>
              </c:numCache>
            </c:numRef>
          </c:xVal>
          <c:yVal>
            <c:numRef>
              <c:f>B!$J$21:$J$999</c:f>
              <c:numCache>
                <c:formatCode>General</c:formatCode>
                <c:ptCount val="979"/>
                <c:pt idx="4">
                  <c:v>3.1106222792004701E-2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2E-4FF9-B3BF-36A05814C1E4}"/>
            </c:ext>
          </c:extLst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B!$D$21:$D$99</c:f>
                <c:numCache>
                  <c:formatCode>General</c:formatCode>
                  <c:ptCount val="79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plus>
            <c:minus>
              <c:numRef>
                <c:f>B!$D$21:$D$99</c:f>
                <c:numCache>
                  <c:formatCode>General</c:formatCode>
                  <c:ptCount val="79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27014</c:v>
                </c:pt>
                <c:pt idx="2">
                  <c:v>28358</c:v>
                </c:pt>
                <c:pt idx="3">
                  <c:v>29735.5</c:v>
                </c:pt>
                <c:pt idx="4">
                  <c:v>31159</c:v>
                </c:pt>
                <c:pt idx="5">
                  <c:v>31287</c:v>
                </c:pt>
              </c:numCache>
            </c:numRef>
          </c:xVal>
          <c:yVal>
            <c:numRef>
              <c:f>B!$K$21:$K$999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2E-4FF9-B3BF-36A05814C1E4}"/>
            </c:ext>
          </c:extLst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B!$D$21:$D$99</c:f>
                <c:numCache>
                  <c:formatCode>General</c:formatCode>
                  <c:ptCount val="79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plus>
            <c:minus>
              <c:numRef>
                <c:f>B!$D$21:$D$99</c:f>
                <c:numCache>
                  <c:formatCode>General</c:formatCode>
                  <c:ptCount val="79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27014</c:v>
                </c:pt>
                <c:pt idx="2">
                  <c:v>28358</c:v>
                </c:pt>
                <c:pt idx="3">
                  <c:v>29735.5</c:v>
                </c:pt>
                <c:pt idx="4">
                  <c:v>31159</c:v>
                </c:pt>
                <c:pt idx="5">
                  <c:v>31287</c:v>
                </c:pt>
              </c:numCache>
            </c:numRef>
          </c:xVal>
          <c:yVal>
            <c:numRef>
              <c:f>B!$L$21:$L$999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2E-4FF9-B3BF-36A05814C1E4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B!$D$21:$D$99</c:f>
                <c:numCache>
                  <c:formatCode>General</c:formatCode>
                  <c:ptCount val="79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plus>
            <c:minus>
              <c:numRef>
                <c:f>B!$D$21:$D$99</c:f>
                <c:numCache>
                  <c:formatCode>General</c:formatCode>
                  <c:ptCount val="79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27014</c:v>
                </c:pt>
                <c:pt idx="2">
                  <c:v>28358</c:v>
                </c:pt>
                <c:pt idx="3">
                  <c:v>29735.5</c:v>
                </c:pt>
                <c:pt idx="4">
                  <c:v>31159</c:v>
                </c:pt>
                <c:pt idx="5">
                  <c:v>31287</c:v>
                </c:pt>
              </c:numCache>
            </c:numRef>
          </c:xVal>
          <c:yVal>
            <c:numRef>
              <c:f>B!$M$21:$M$999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D2E-4FF9-B3BF-36A05814C1E4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B!$D$21:$D$99</c:f>
                <c:numCache>
                  <c:formatCode>General</c:formatCode>
                  <c:ptCount val="79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plus>
            <c:minus>
              <c:numRef>
                <c:f>B!$D$21:$D$99</c:f>
                <c:numCache>
                  <c:formatCode>General</c:formatCode>
                  <c:ptCount val="79"/>
                  <c:pt idx="0">
                    <c:v>0</c:v>
                  </c:pt>
                  <c:pt idx="1">
                    <c:v>8.9999999999999998E-4</c:v>
                  </c:pt>
                  <c:pt idx="2">
                    <c:v>8.9999999999999998E-4</c:v>
                  </c:pt>
                  <c:pt idx="3">
                    <c:v>2E-3</c:v>
                  </c:pt>
                  <c:pt idx="4">
                    <c:v>4.0000000000000002E-4</c:v>
                  </c:pt>
                  <c:pt idx="5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B!$F$21:$F$999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27014</c:v>
                </c:pt>
                <c:pt idx="2">
                  <c:v>28358</c:v>
                </c:pt>
                <c:pt idx="3">
                  <c:v>29735.5</c:v>
                </c:pt>
                <c:pt idx="4">
                  <c:v>31159</c:v>
                </c:pt>
                <c:pt idx="5">
                  <c:v>31287</c:v>
                </c:pt>
              </c:numCache>
            </c:numRef>
          </c:xVal>
          <c:yVal>
            <c:numRef>
              <c:f>B!$N$21:$N$999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D2E-4FF9-B3BF-36A05814C1E4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27014</c:v>
                </c:pt>
                <c:pt idx="2">
                  <c:v>28358</c:v>
                </c:pt>
                <c:pt idx="3">
                  <c:v>29735.5</c:v>
                </c:pt>
                <c:pt idx="4">
                  <c:v>31159</c:v>
                </c:pt>
                <c:pt idx="5">
                  <c:v>31287</c:v>
                </c:pt>
              </c:numCache>
            </c:numRef>
          </c:xVal>
          <c:yVal>
            <c:numRef>
              <c:f>B!$O$21:$O$999</c:f>
              <c:numCache>
                <c:formatCode>General</c:formatCode>
                <c:ptCount val="979"/>
                <c:pt idx="0">
                  <c:v>3.0397782907377574E-2</c:v>
                </c:pt>
                <c:pt idx="1">
                  <c:v>3.039778289765991E-2</c:v>
                </c:pt>
                <c:pt idx="2">
                  <c:v>3.0397782897176439E-2</c:v>
                </c:pt>
                <c:pt idx="3">
                  <c:v>3.0397782896680915E-2</c:v>
                </c:pt>
                <c:pt idx="4">
                  <c:v>3.0397782896168842E-2</c:v>
                </c:pt>
                <c:pt idx="5">
                  <c:v>3.0397782896122799E-2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D2E-4FF9-B3BF-36A05814C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767208"/>
        <c:axId val="1"/>
      </c:scatterChart>
      <c:valAx>
        <c:axId val="596767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85993796230013"/>
              <c:y val="0.83437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672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3388429752066117E-2"/>
          <c:y val="0.91874999999999996"/>
          <c:w val="0.99173553719008267"/>
          <c:h val="0.981249999999999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0</xdr:row>
      <xdr:rowOff>0</xdr:rowOff>
    </xdr:from>
    <xdr:to>
      <xdr:col>17</xdr:col>
      <xdr:colOff>380999</xdr:colOff>
      <xdr:row>18</xdr:row>
      <xdr:rowOff>38100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3F005B6A-C6C1-7CD1-CBA5-D08F94015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495301</xdr:colOff>
      <xdr:row>0</xdr:row>
      <xdr:rowOff>38100</xdr:rowOff>
    </xdr:from>
    <xdr:to>
      <xdr:col>26</xdr:col>
      <xdr:colOff>209551</xdr:colOff>
      <xdr:row>18</xdr:row>
      <xdr:rowOff>66675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638F1352-C75E-E01E-FB9A-E33262BB1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52228" name="Chart 1">
          <a:extLst>
            <a:ext uri="{FF2B5EF4-FFF2-40B4-BE49-F238E27FC236}">
              <a16:creationId xmlns:a16="http://schemas.microsoft.com/office/drawing/2014/main" id="{8D0491B0-7E07-C5BB-4D1D-45748A018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80" TargetMode="External"/><Relationship Id="rId13" Type="http://schemas.openxmlformats.org/officeDocument/2006/relationships/hyperlink" Target="http://var.astro.cz/oejv/issues/oejv0074.pdf" TargetMode="External"/><Relationship Id="rId18" Type="http://schemas.openxmlformats.org/officeDocument/2006/relationships/hyperlink" Target="http://www.bav-astro.de/sfs/BAVM_link.php?BAVMnr=183" TargetMode="External"/><Relationship Id="rId26" Type="http://schemas.openxmlformats.org/officeDocument/2006/relationships/hyperlink" Target="http://www.konkoly.hu/cgi-bin/IBVS?5920" TargetMode="External"/><Relationship Id="rId3" Type="http://schemas.openxmlformats.org/officeDocument/2006/relationships/hyperlink" Target="http://www.bav-astro.de/sfs/BAVM_link.php?BAVMnr=60" TargetMode="External"/><Relationship Id="rId21" Type="http://schemas.openxmlformats.org/officeDocument/2006/relationships/hyperlink" Target="http://www.aavso.org/sites/default/files/jaavso/v36n2/171.pdf" TargetMode="External"/><Relationship Id="rId7" Type="http://schemas.openxmlformats.org/officeDocument/2006/relationships/hyperlink" Target="http://www.bav-astro.de/sfs/BAVM_link.php?BAVMnr=68" TargetMode="External"/><Relationship Id="rId12" Type="http://schemas.openxmlformats.org/officeDocument/2006/relationships/hyperlink" Target="http://var.astro.cz/oejv/issues/oejv0074.pdf" TargetMode="External"/><Relationship Id="rId17" Type="http://schemas.openxmlformats.org/officeDocument/2006/relationships/hyperlink" Target="http://www.bav-astro.de/sfs/BAVM_link.php?BAVMnr=178" TargetMode="External"/><Relationship Id="rId25" Type="http://schemas.openxmlformats.org/officeDocument/2006/relationships/hyperlink" Target="http://www.bav-astro.de/sfs/BAVM_link.php?BAVMnr=212" TargetMode="External"/><Relationship Id="rId2" Type="http://schemas.openxmlformats.org/officeDocument/2006/relationships/hyperlink" Target="http://www.bav-astro.de/sfs/BAVM_link.php?BAVMnr=60" TargetMode="External"/><Relationship Id="rId16" Type="http://schemas.openxmlformats.org/officeDocument/2006/relationships/hyperlink" Target="http://www.konkoly.hu/cgi-bin/IBVS?5493" TargetMode="External"/><Relationship Id="rId20" Type="http://schemas.openxmlformats.org/officeDocument/2006/relationships/hyperlink" Target="http://www.aavso.org/sites/default/files/jaavso/v36n2/171.pdf" TargetMode="External"/><Relationship Id="rId29" Type="http://schemas.openxmlformats.org/officeDocument/2006/relationships/hyperlink" Target="http://www.bav-astro.de/sfs/BAVM_link.php?BAVMnr=234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68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www.konkoly.hu/cgi-bin/IBVS?5871" TargetMode="External"/><Relationship Id="rId5" Type="http://schemas.openxmlformats.org/officeDocument/2006/relationships/hyperlink" Target="http://www.bav-astro.de/sfs/BAVM_link.php?BAVMnr=68" TargetMode="External"/><Relationship Id="rId15" Type="http://schemas.openxmlformats.org/officeDocument/2006/relationships/hyperlink" Target="http://var.astro.cz/oejv/issues/oejv0074.pdf" TargetMode="External"/><Relationship Id="rId23" Type="http://schemas.openxmlformats.org/officeDocument/2006/relationships/hyperlink" Target="http://www.konkoly.hu/cgi-bin/IBVS?5875" TargetMode="External"/><Relationship Id="rId28" Type="http://schemas.openxmlformats.org/officeDocument/2006/relationships/hyperlink" Target="http://www.bav-astro.de/sfs/BAVM_link.php?BAVMnr=225" TargetMode="External"/><Relationship Id="rId10" Type="http://schemas.openxmlformats.org/officeDocument/2006/relationships/hyperlink" Target="http://www.bav-astro.de/sfs/BAVM_link.php?BAVMnr=152" TargetMode="External"/><Relationship Id="rId19" Type="http://schemas.openxmlformats.org/officeDocument/2006/relationships/hyperlink" Target="http://www.bav-astro.de/sfs/BAVM_link.php?BAVMnr=186" TargetMode="External"/><Relationship Id="rId4" Type="http://schemas.openxmlformats.org/officeDocument/2006/relationships/hyperlink" Target="http://www.bav-astro.de/sfs/BAVM_link.php?BAVMnr=60" TargetMode="External"/><Relationship Id="rId9" Type="http://schemas.openxmlformats.org/officeDocument/2006/relationships/hyperlink" Target="http://www.bav-astro.de/sfs/BAVM_link.php?BAVMnr=117" TargetMode="External"/><Relationship Id="rId14" Type="http://schemas.openxmlformats.org/officeDocument/2006/relationships/hyperlink" Target="http://www.bav-astro.de/sfs/BAVM_link.php?BAVMnr=183" TargetMode="External"/><Relationship Id="rId22" Type="http://schemas.openxmlformats.org/officeDocument/2006/relationships/hyperlink" Target="http://www.aavso.org/sites/default/files/jaavso/v36n2/186.pdf" TargetMode="External"/><Relationship Id="rId27" Type="http://schemas.openxmlformats.org/officeDocument/2006/relationships/hyperlink" Target="http://www.bav-astro.de/sfs/BAVM_link.php?BAVMnr=2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5"/>
  <sheetViews>
    <sheetView tabSelected="1" workbookViewId="0">
      <pane xSplit="14" ySplit="22" topLeftCell="O121" activePane="bottomRight" state="frozen"/>
      <selection pane="topRight" activeCell="O1" sqref="O1"/>
      <selection pane="bottomLeft" activeCell="A23" sqref="A23"/>
      <selection pane="bottomRight" activeCell="S129" sqref="S129"/>
    </sheetView>
  </sheetViews>
  <sheetFormatPr defaultColWidth="10.28515625" defaultRowHeight="12.75" x14ac:dyDescent="0.2"/>
  <cols>
    <col min="1" max="1" width="16.1406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style="1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34" t="s">
        <v>460</v>
      </c>
    </row>
    <row r="2" spans="1:7" s="39" customFormat="1" ht="12.95" customHeight="1" x14ac:dyDescent="0.2">
      <c r="A2" s="39" t="s">
        <v>28</v>
      </c>
      <c r="B2" s="39" t="s">
        <v>33</v>
      </c>
      <c r="G2" s="40"/>
    </row>
    <row r="3" spans="1:7" s="39" customFormat="1" ht="12.95" customHeight="1" x14ac:dyDescent="0.2">
      <c r="G3" s="40"/>
    </row>
    <row r="4" spans="1:7" s="39" customFormat="1" ht="12.95" customHeight="1" thickTop="1" thickBot="1" x14ac:dyDescent="0.25">
      <c r="A4" s="41" t="s">
        <v>2</v>
      </c>
      <c r="C4" s="42">
        <v>28434.556</v>
      </c>
      <c r="D4" s="43">
        <v>0.78489160000000002</v>
      </c>
      <c r="G4" s="40"/>
    </row>
    <row r="5" spans="1:7" s="39" customFormat="1" ht="12.95" customHeight="1" thickTop="1" x14ac:dyDescent="0.2">
      <c r="A5" s="44" t="s">
        <v>45</v>
      </c>
      <c r="C5" s="45">
        <v>-9.5</v>
      </c>
      <c r="D5" s="39" t="s">
        <v>46</v>
      </c>
      <c r="G5" s="40"/>
    </row>
    <row r="6" spans="1:7" s="39" customFormat="1" ht="12.95" customHeight="1" x14ac:dyDescent="0.2">
      <c r="A6" s="41" t="s">
        <v>3</v>
      </c>
      <c r="G6" s="40"/>
    </row>
    <row r="7" spans="1:7" s="39" customFormat="1" ht="12.95" customHeight="1" x14ac:dyDescent="0.2">
      <c r="A7" s="39" t="s">
        <v>4</v>
      </c>
      <c r="C7" s="39">
        <v>28434.556</v>
      </c>
      <c r="G7" s="40"/>
    </row>
    <row r="8" spans="1:7" s="39" customFormat="1" ht="12.95" customHeight="1" x14ac:dyDescent="0.2">
      <c r="A8" s="39" t="s">
        <v>5</v>
      </c>
      <c r="C8" s="39">
        <v>0.78489160000000002</v>
      </c>
      <c r="G8" s="40"/>
    </row>
    <row r="9" spans="1:7" s="39" customFormat="1" ht="12.95" customHeight="1" x14ac:dyDescent="0.2">
      <c r="A9" s="46" t="s">
        <v>52</v>
      </c>
      <c r="B9" s="47">
        <v>115</v>
      </c>
      <c r="C9" s="48" t="str">
        <f>"F"&amp;B9</f>
        <v>F115</v>
      </c>
      <c r="D9" s="49" t="str">
        <f>"G"&amp;B9</f>
        <v>G115</v>
      </c>
      <c r="G9" s="40"/>
    </row>
    <row r="10" spans="1:7" s="39" customFormat="1" ht="12.95" customHeight="1" thickBot="1" x14ac:dyDescent="0.25">
      <c r="C10" s="50" t="s">
        <v>23</v>
      </c>
      <c r="D10" s="50" t="s">
        <v>24</v>
      </c>
      <c r="G10" s="40"/>
    </row>
    <row r="11" spans="1:7" s="39" customFormat="1" ht="12.95" customHeight="1" x14ac:dyDescent="0.2">
      <c r="A11" s="39" t="s">
        <v>18</v>
      </c>
      <c r="C11" s="49">
        <f ca="1">INTERCEPT(INDIRECT($D$9):G986,INDIRECT($C$9):F986)</f>
        <v>0.12028196314263204</v>
      </c>
      <c r="D11" s="51"/>
      <c r="G11" s="40"/>
    </row>
    <row r="12" spans="1:7" s="39" customFormat="1" ht="12.95" customHeight="1" x14ac:dyDescent="0.2">
      <c r="A12" s="39" t="s">
        <v>19</v>
      </c>
      <c r="C12" s="49">
        <f ca="1">SLOPE(INDIRECT($D$9):G986,INDIRECT($C$9):F986)</f>
        <v>-8.6526701218116529E-6</v>
      </c>
      <c r="D12" s="51"/>
      <c r="G12" s="40"/>
    </row>
    <row r="13" spans="1:7" s="39" customFormat="1" ht="12.95" customHeight="1" x14ac:dyDescent="0.2">
      <c r="A13" s="39" t="s">
        <v>22</v>
      </c>
      <c r="C13" s="51" t="s">
        <v>16</v>
      </c>
      <c r="G13" s="40"/>
    </row>
    <row r="14" spans="1:7" s="39" customFormat="1" ht="12.95" customHeight="1" x14ac:dyDescent="0.2">
      <c r="G14" s="40"/>
    </row>
    <row r="15" spans="1:7" s="39" customFormat="1" ht="12.95" customHeight="1" x14ac:dyDescent="0.2">
      <c r="A15" s="52" t="s">
        <v>20</v>
      </c>
      <c r="C15" s="53">
        <f ca="1">(C7+C11)+(C8+C12)*INT(MAX(F21:F3527))</f>
        <v>59922.610362943196</v>
      </c>
      <c r="E15" s="54" t="s">
        <v>66</v>
      </c>
      <c r="F15" s="45">
        <v>1</v>
      </c>
      <c r="G15" s="40"/>
    </row>
    <row r="16" spans="1:7" s="39" customFormat="1" ht="12.95" customHeight="1" x14ac:dyDescent="0.2">
      <c r="A16" s="41" t="s">
        <v>6</v>
      </c>
      <c r="C16" s="55">
        <f ca="1">+C8+C12</f>
        <v>0.78488294732987818</v>
      </c>
      <c r="E16" s="54" t="s">
        <v>47</v>
      </c>
      <c r="F16" s="56">
        <f ca="1">NOW()+15018.5+$C$5/24</f>
        <v>60328.724438310186</v>
      </c>
      <c r="G16" s="40"/>
    </row>
    <row r="17" spans="1:21" s="39" customFormat="1" ht="12.95" customHeight="1" thickBot="1" x14ac:dyDescent="0.25">
      <c r="A17" s="54" t="s">
        <v>43</v>
      </c>
      <c r="C17" s="39">
        <f>COUNT(C21:C2185)</f>
        <v>117</v>
      </c>
      <c r="E17" s="54" t="s">
        <v>67</v>
      </c>
      <c r="F17" s="56">
        <f ca="1">ROUND(2*(F16-$C$7)/$C$8,0)/2+F15</f>
        <v>40636</v>
      </c>
      <c r="G17" s="40"/>
    </row>
    <row r="18" spans="1:21" s="39" customFormat="1" ht="12.95" customHeight="1" thickTop="1" thickBot="1" x14ac:dyDescent="0.25">
      <c r="A18" s="41" t="s">
        <v>7</v>
      </c>
      <c r="C18" s="42">
        <f ca="1">+C15</f>
        <v>59922.610362943196</v>
      </c>
      <c r="D18" s="43">
        <f ca="1">+C16</f>
        <v>0.78488294732987818</v>
      </c>
      <c r="E18" s="54" t="s">
        <v>48</v>
      </c>
      <c r="F18" s="49">
        <f ca="1">ROUND(2*(F16-$C$15)/$C$16,0)/2+F15</f>
        <v>518.5</v>
      </c>
      <c r="G18" s="40"/>
    </row>
    <row r="19" spans="1:21" s="39" customFormat="1" ht="12.95" customHeight="1" thickTop="1" x14ac:dyDescent="0.2">
      <c r="E19" s="54" t="s">
        <v>49</v>
      </c>
      <c r="F19" s="57">
        <f ca="1">+$C$15+$C$16*F18-15018.5-$C$5/24</f>
        <v>45311.468004467075</v>
      </c>
      <c r="G19" s="40"/>
    </row>
    <row r="20" spans="1:21" s="39" customFormat="1" ht="12.95" customHeight="1" thickBot="1" x14ac:dyDescent="0.25">
      <c r="A20" s="50" t="s">
        <v>8</v>
      </c>
      <c r="B20" s="50" t="s">
        <v>9</v>
      </c>
      <c r="C20" s="50" t="s">
        <v>10</v>
      </c>
      <c r="D20" s="50" t="s">
        <v>15</v>
      </c>
      <c r="E20" s="50" t="s">
        <v>11</v>
      </c>
      <c r="F20" s="50" t="s">
        <v>12</v>
      </c>
      <c r="G20" s="58" t="s">
        <v>13</v>
      </c>
      <c r="H20" s="59" t="s">
        <v>75</v>
      </c>
      <c r="I20" s="59" t="s">
        <v>78</v>
      </c>
      <c r="J20" s="59" t="s">
        <v>72</v>
      </c>
      <c r="K20" s="59" t="s">
        <v>57</v>
      </c>
      <c r="L20" s="59" t="s">
        <v>449</v>
      </c>
      <c r="M20" s="59" t="s">
        <v>450</v>
      </c>
      <c r="N20" s="59" t="s">
        <v>451</v>
      </c>
      <c r="O20" s="59" t="s">
        <v>26</v>
      </c>
      <c r="P20" s="60" t="s">
        <v>25</v>
      </c>
      <c r="Q20" s="50" t="s">
        <v>17</v>
      </c>
      <c r="U20" s="61" t="s">
        <v>448</v>
      </c>
    </row>
    <row r="21" spans="1:21" s="39" customFormat="1" ht="12.95" customHeight="1" x14ac:dyDescent="0.2">
      <c r="A21" s="62" t="s">
        <v>85</v>
      </c>
      <c r="B21" s="63" t="s">
        <v>35</v>
      </c>
      <c r="C21" s="62">
        <v>27763.45</v>
      </c>
      <c r="D21" s="62" t="s">
        <v>78</v>
      </c>
      <c r="E21" s="64">
        <f t="shared" ref="E21:E52" si="0">+(C21-C$7)/C$8</f>
        <v>-855.03017231933654</v>
      </c>
      <c r="F21" s="39">
        <f t="shared" ref="F21:F52" si="1">ROUND(2*E21,0)/2</f>
        <v>-855</v>
      </c>
      <c r="G21" s="40">
        <f>+C21-(C$7+F21*C$8)</f>
        <v>-2.368199999909848E-2</v>
      </c>
      <c r="I21" s="39">
        <f>+G21</f>
        <v>-2.368199999909848E-2</v>
      </c>
      <c r="O21" s="39">
        <f t="shared" ref="O21:O52" ca="1" si="2">+C$11+C$12*F21</f>
        <v>0.12767999609678099</v>
      </c>
      <c r="Q21" s="65">
        <f t="shared" ref="Q21:Q52" si="3">+C21-15018.5</f>
        <v>12744.95</v>
      </c>
    </row>
    <row r="22" spans="1:21" s="39" customFormat="1" ht="12.95" customHeight="1" x14ac:dyDescent="0.2">
      <c r="A22" s="62" t="s">
        <v>90</v>
      </c>
      <c r="B22" s="63" t="s">
        <v>35</v>
      </c>
      <c r="C22" s="62">
        <v>27775.25</v>
      </c>
      <c r="D22" s="62" t="s">
        <v>78</v>
      </c>
      <c r="E22" s="64">
        <f t="shared" si="0"/>
        <v>-839.99624916357936</v>
      </c>
      <c r="F22" s="39">
        <f t="shared" si="1"/>
        <v>-840</v>
      </c>
      <c r="G22" s="40">
        <f>+C22-(C$7+F22*C$8)</f>
        <v>2.9439999998430721E-3</v>
      </c>
      <c r="I22" s="39">
        <f>+G22</f>
        <v>2.9439999998430721E-3</v>
      </c>
      <c r="O22" s="39">
        <f t="shared" ca="1" si="2"/>
        <v>0.12755020604495382</v>
      </c>
      <c r="Q22" s="65">
        <f t="shared" si="3"/>
        <v>12756.75</v>
      </c>
    </row>
    <row r="23" spans="1:21" s="39" customFormat="1" ht="12.95" customHeight="1" x14ac:dyDescent="0.2">
      <c r="A23" s="62" t="s">
        <v>90</v>
      </c>
      <c r="B23" s="63" t="s">
        <v>35</v>
      </c>
      <c r="C23" s="62">
        <v>28081.35</v>
      </c>
      <c r="D23" s="62" t="s">
        <v>78</v>
      </c>
      <c r="E23" s="64">
        <f t="shared" si="0"/>
        <v>-450.00609001294185</v>
      </c>
      <c r="F23" s="39">
        <f t="shared" si="1"/>
        <v>-450</v>
      </c>
      <c r="G23" s="40">
        <f>+C23-(C$7+F23*C$8)</f>
        <v>-4.7800000029383227E-3</v>
      </c>
      <c r="I23" s="39">
        <f>+G23</f>
        <v>-4.7800000029383227E-3</v>
      </c>
      <c r="O23" s="39">
        <f t="shared" ca="1" si="2"/>
        <v>0.12417566469744729</v>
      </c>
      <c r="Q23" s="65">
        <f t="shared" si="3"/>
        <v>13062.849999999999</v>
      </c>
    </row>
    <row r="24" spans="1:21" s="39" customFormat="1" ht="12.95" customHeight="1" x14ac:dyDescent="0.2">
      <c r="A24" s="62" t="s">
        <v>98</v>
      </c>
      <c r="B24" s="63" t="s">
        <v>35</v>
      </c>
      <c r="C24" s="62">
        <v>28434.544000000002</v>
      </c>
      <c r="D24" s="62" t="s">
        <v>78</v>
      </c>
      <c r="E24" s="64">
        <f t="shared" si="0"/>
        <v>-1.5288735411115041E-2</v>
      </c>
      <c r="F24" s="39">
        <f t="shared" si="1"/>
        <v>0</v>
      </c>
      <c r="G24" s="40">
        <f>+C24-(C$7+F24*C$8)</f>
        <v>-1.1999999998806743E-2</v>
      </c>
      <c r="I24" s="39">
        <f>+G24</f>
        <v>-1.1999999998806743E-2</v>
      </c>
      <c r="O24" s="39">
        <f t="shared" ca="1" si="2"/>
        <v>0.12028196314263204</v>
      </c>
      <c r="Q24" s="65">
        <f t="shared" si="3"/>
        <v>13416.044000000002</v>
      </c>
    </row>
    <row r="25" spans="1:21" s="39" customFormat="1" ht="12.95" customHeight="1" x14ac:dyDescent="0.2">
      <c r="A25" s="39" t="s">
        <v>14</v>
      </c>
      <c r="C25" s="40">
        <v>28434.556</v>
      </c>
      <c r="D25" s="40" t="s">
        <v>16</v>
      </c>
      <c r="E25" s="39">
        <f t="shared" si="0"/>
        <v>0</v>
      </c>
      <c r="F25" s="39">
        <f t="shared" si="1"/>
        <v>0</v>
      </c>
      <c r="G25" s="40"/>
      <c r="H25" s="49">
        <v>0</v>
      </c>
      <c r="O25" s="39">
        <f t="shared" ca="1" si="2"/>
        <v>0.12028196314263204</v>
      </c>
      <c r="Q25" s="65">
        <f t="shared" si="3"/>
        <v>13416.056</v>
      </c>
    </row>
    <row r="26" spans="1:21" s="39" customFormat="1" ht="12.95" customHeight="1" x14ac:dyDescent="0.2">
      <c r="A26" s="62" t="s">
        <v>98</v>
      </c>
      <c r="B26" s="63" t="s">
        <v>35</v>
      </c>
      <c r="C26" s="62">
        <v>28547.582999999999</v>
      </c>
      <c r="D26" s="62" t="s">
        <v>78</v>
      </c>
      <c r="E26" s="64">
        <f t="shared" si="0"/>
        <v>144.00332479032548</v>
      </c>
      <c r="F26" s="39">
        <f t="shared" si="1"/>
        <v>144</v>
      </c>
      <c r="G26" s="40">
        <f>+C26-(C$7+F26*C$8)</f>
        <v>2.6095999965036754E-3</v>
      </c>
      <c r="I26" s="39">
        <f>+G26</f>
        <v>2.6095999965036754E-3</v>
      </c>
      <c r="O26" s="39">
        <f t="shared" ca="1" si="2"/>
        <v>0.11903597864509116</v>
      </c>
      <c r="Q26" s="65">
        <f t="shared" si="3"/>
        <v>13529.082999999999</v>
      </c>
    </row>
    <row r="27" spans="1:21" s="39" customFormat="1" ht="12.95" customHeight="1" x14ac:dyDescent="0.2">
      <c r="A27" s="62" t="s">
        <v>98</v>
      </c>
      <c r="B27" s="63" t="s">
        <v>35</v>
      </c>
      <c r="C27" s="62">
        <v>28836.444</v>
      </c>
      <c r="D27" s="62" t="s">
        <v>78</v>
      </c>
      <c r="E27" s="64">
        <f t="shared" si="0"/>
        <v>512.0299414594308</v>
      </c>
      <c r="F27" s="39">
        <f t="shared" si="1"/>
        <v>512</v>
      </c>
      <c r="G27" s="40">
        <f>+C27-(C$7+F27*C$8)</f>
        <v>2.3500799998146249E-2</v>
      </c>
      <c r="I27" s="39">
        <f>+G27</f>
        <v>2.3500799998146249E-2</v>
      </c>
      <c r="O27" s="39">
        <f t="shared" ca="1" si="2"/>
        <v>0.11585179604026447</v>
      </c>
      <c r="Q27" s="65">
        <f t="shared" si="3"/>
        <v>13817.944</v>
      </c>
    </row>
    <row r="28" spans="1:21" s="39" customFormat="1" ht="12.95" customHeight="1" x14ac:dyDescent="0.2">
      <c r="A28" s="62" t="s">
        <v>98</v>
      </c>
      <c r="B28" s="63" t="s">
        <v>35</v>
      </c>
      <c r="C28" s="62">
        <v>29271.235000000001</v>
      </c>
      <c r="D28" s="62" t="s">
        <v>78</v>
      </c>
      <c r="E28" s="64">
        <f t="shared" si="0"/>
        <v>1065.980321359026</v>
      </c>
      <c r="F28" s="39">
        <f t="shared" si="1"/>
        <v>1066</v>
      </c>
      <c r="G28" s="40">
        <f>+C28-(C$7+F28*C$8)</f>
        <v>-1.5445599998201942E-2</v>
      </c>
      <c r="I28" s="39">
        <f>+G28</f>
        <v>-1.5445599998201942E-2</v>
      </c>
      <c r="O28" s="39">
        <f t="shared" ca="1" si="2"/>
        <v>0.11105821679278081</v>
      </c>
      <c r="Q28" s="65">
        <f t="shared" si="3"/>
        <v>14252.735000000001</v>
      </c>
    </row>
    <row r="29" spans="1:21" s="39" customFormat="1" ht="12.95" customHeight="1" x14ac:dyDescent="0.2">
      <c r="A29" s="62" t="s">
        <v>85</v>
      </c>
      <c r="B29" s="63" t="s">
        <v>35</v>
      </c>
      <c r="C29" s="62">
        <v>29526.36</v>
      </c>
      <c r="D29" s="62" t="s">
        <v>78</v>
      </c>
      <c r="E29" s="64">
        <f t="shared" si="0"/>
        <v>1391.0252065380748</v>
      </c>
      <c r="F29" s="39">
        <f t="shared" si="1"/>
        <v>1391</v>
      </c>
      <c r="G29" s="40">
        <f>+C29-(C$7+F29*C$8)</f>
        <v>1.9784399999480229E-2</v>
      </c>
      <c r="I29" s="39">
        <f>+G29</f>
        <v>1.9784399999480229E-2</v>
      </c>
      <c r="O29" s="39">
        <f t="shared" ca="1" si="2"/>
        <v>0.10824609900319203</v>
      </c>
      <c r="Q29" s="65">
        <f t="shared" si="3"/>
        <v>14507.86</v>
      </c>
    </row>
    <row r="30" spans="1:21" s="39" customFormat="1" ht="12.95" customHeight="1" x14ac:dyDescent="0.2">
      <c r="A30" s="62" t="s">
        <v>85</v>
      </c>
      <c r="B30" s="63" t="s">
        <v>35</v>
      </c>
      <c r="C30" s="62">
        <v>29549.279999999999</v>
      </c>
      <c r="D30" s="62" t="s">
        <v>78</v>
      </c>
      <c r="E30" s="64">
        <f t="shared" si="0"/>
        <v>1420.226691176206</v>
      </c>
      <c r="F30" s="39">
        <f t="shared" si="1"/>
        <v>1420</v>
      </c>
      <c r="G30" s="40"/>
      <c r="O30" s="39">
        <f t="shared" ca="1" si="2"/>
        <v>0.10799517156965949</v>
      </c>
      <c r="Q30" s="65">
        <f t="shared" si="3"/>
        <v>14530.779999999999</v>
      </c>
      <c r="U30" s="40">
        <f>+C30-(C$7+F30*C$8)</f>
        <v>0.17792799999733688</v>
      </c>
    </row>
    <row r="31" spans="1:21" s="39" customFormat="1" ht="12.95" customHeight="1" x14ac:dyDescent="0.2">
      <c r="A31" s="62" t="s">
        <v>98</v>
      </c>
      <c r="B31" s="63" t="s">
        <v>35</v>
      </c>
      <c r="C31" s="62">
        <v>30025.503000000001</v>
      </c>
      <c r="D31" s="62" t="s">
        <v>78</v>
      </c>
      <c r="E31" s="64">
        <f t="shared" si="0"/>
        <v>2026.9639782104944</v>
      </c>
      <c r="F31" s="39">
        <f t="shared" si="1"/>
        <v>2027</v>
      </c>
      <c r="G31" s="40">
        <f t="shared" ref="G31:G62" si="4">+C31-(C$7+F31*C$8)</f>
        <v>-2.8273200001422083E-2</v>
      </c>
      <c r="I31" s="39">
        <f t="shared" ref="I31:I76" si="5">+G31</f>
        <v>-2.8273200001422083E-2</v>
      </c>
      <c r="O31" s="39">
        <f t="shared" ca="1" si="2"/>
        <v>0.10274300080571981</v>
      </c>
      <c r="Q31" s="65">
        <f t="shared" si="3"/>
        <v>15007.003000000001</v>
      </c>
    </row>
    <row r="32" spans="1:21" s="39" customFormat="1" ht="12.95" customHeight="1" x14ac:dyDescent="0.2">
      <c r="A32" s="62" t="s">
        <v>98</v>
      </c>
      <c r="B32" s="63" t="s">
        <v>35</v>
      </c>
      <c r="C32" s="62">
        <v>30540.416000000001</v>
      </c>
      <c r="D32" s="62" t="s">
        <v>78</v>
      </c>
      <c r="E32" s="64">
        <f t="shared" si="0"/>
        <v>2682.994696337686</v>
      </c>
      <c r="F32" s="39">
        <f t="shared" si="1"/>
        <v>2683</v>
      </c>
      <c r="G32" s="40">
        <f t="shared" si="4"/>
        <v>-4.1627999999036547E-3</v>
      </c>
      <c r="I32" s="39">
        <f t="shared" si="5"/>
        <v>-4.1627999999036547E-3</v>
      </c>
      <c r="O32" s="39">
        <f t="shared" ca="1" si="2"/>
        <v>9.7066849205811379E-2</v>
      </c>
      <c r="Q32" s="65">
        <f t="shared" si="3"/>
        <v>15521.916000000001</v>
      </c>
    </row>
    <row r="33" spans="1:17" s="39" customFormat="1" ht="12.95" customHeight="1" x14ac:dyDescent="0.2">
      <c r="A33" s="62" t="s">
        <v>98</v>
      </c>
      <c r="B33" s="63" t="s">
        <v>41</v>
      </c>
      <c r="C33" s="62">
        <v>30545.522000000001</v>
      </c>
      <c r="D33" s="62" t="s">
        <v>78</v>
      </c>
      <c r="E33" s="64">
        <f t="shared" si="0"/>
        <v>2689.5000532557619</v>
      </c>
      <c r="F33" s="39">
        <f t="shared" si="1"/>
        <v>2689.5</v>
      </c>
      <c r="G33" s="40">
        <f t="shared" si="4"/>
        <v>4.1800001781666651E-5</v>
      </c>
      <c r="I33" s="39">
        <f t="shared" si="5"/>
        <v>4.1800001781666651E-5</v>
      </c>
      <c r="O33" s="39">
        <f t="shared" ca="1" si="2"/>
        <v>9.7010606850019596E-2</v>
      </c>
      <c r="Q33" s="65">
        <f t="shared" si="3"/>
        <v>15527.022000000001</v>
      </c>
    </row>
    <row r="34" spans="1:17" s="39" customFormat="1" ht="12.95" customHeight="1" x14ac:dyDescent="0.2">
      <c r="A34" s="62" t="s">
        <v>98</v>
      </c>
      <c r="B34" s="63" t="s">
        <v>35</v>
      </c>
      <c r="C34" s="62">
        <v>30547.48</v>
      </c>
      <c r="D34" s="62" t="s">
        <v>78</v>
      </c>
      <c r="E34" s="64">
        <f t="shared" si="0"/>
        <v>2691.9946652505887</v>
      </c>
      <c r="F34" s="39">
        <f t="shared" si="1"/>
        <v>2692</v>
      </c>
      <c r="G34" s="40">
        <f t="shared" si="4"/>
        <v>-4.1872000001603737E-3</v>
      </c>
      <c r="I34" s="39">
        <f t="shared" si="5"/>
        <v>-4.1872000001603737E-3</v>
      </c>
      <c r="O34" s="39">
        <f t="shared" ca="1" si="2"/>
        <v>9.6988975174715067E-2</v>
      </c>
      <c r="Q34" s="65">
        <f t="shared" si="3"/>
        <v>15528.98</v>
      </c>
    </row>
    <row r="35" spans="1:17" s="39" customFormat="1" ht="12.95" customHeight="1" x14ac:dyDescent="0.2">
      <c r="A35" s="62" t="s">
        <v>98</v>
      </c>
      <c r="B35" s="63" t="s">
        <v>41</v>
      </c>
      <c r="C35" s="62">
        <v>30549.447</v>
      </c>
      <c r="D35" s="62" t="s">
        <v>78</v>
      </c>
      <c r="E35" s="64">
        <f t="shared" si="0"/>
        <v>2694.5007437969771</v>
      </c>
      <c r="F35" s="39">
        <f t="shared" si="1"/>
        <v>2694.5</v>
      </c>
      <c r="G35" s="40">
        <f t="shared" si="4"/>
        <v>5.8379999973112717E-4</v>
      </c>
      <c r="I35" s="39">
        <f t="shared" si="5"/>
        <v>5.8379999973112717E-4</v>
      </c>
      <c r="O35" s="39">
        <f t="shared" ca="1" si="2"/>
        <v>9.6967343499410538E-2</v>
      </c>
      <c r="Q35" s="65">
        <f t="shared" si="3"/>
        <v>15530.947</v>
      </c>
    </row>
    <row r="36" spans="1:17" s="39" customFormat="1" ht="12.95" customHeight="1" x14ac:dyDescent="0.2">
      <c r="A36" s="62" t="s">
        <v>98</v>
      </c>
      <c r="B36" s="63" t="s">
        <v>35</v>
      </c>
      <c r="C36" s="62">
        <v>30565.528999999999</v>
      </c>
      <c r="D36" s="62" t="s">
        <v>78</v>
      </c>
      <c r="E36" s="64">
        <f t="shared" si="0"/>
        <v>2714.9901973724754</v>
      </c>
      <c r="F36" s="39">
        <f t="shared" si="1"/>
        <v>2715</v>
      </c>
      <c r="G36" s="40">
        <f t="shared" si="4"/>
        <v>-7.6940000035392586E-3</v>
      </c>
      <c r="I36" s="39">
        <f t="shared" si="5"/>
        <v>-7.6940000035392586E-3</v>
      </c>
      <c r="O36" s="39">
        <f t="shared" ca="1" si="2"/>
        <v>9.67899637619134E-2</v>
      </c>
      <c r="Q36" s="65">
        <f t="shared" si="3"/>
        <v>15547.028999999999</v>
      </c>
    </row>
    <row r="37" spans="1:17" s="39" customFormat="1" ht="12.95" customHeight="1" x14ac:dyDescent="0.2">
      <c r="A37" s="62" t="s">
        <v>98</v>
      </c>
      <c r="B37" s="63" t="s">
        <v>35</v>
      </c>
      <c r="C37" s="62">
        <v>30569.474999999999</v>
      </c>
      <c r="D37" s="62" t="s">
        <v>78</v>
      </c>
      <c r="E37" s="64">
        <f t="shared" si="0"/>
        <v>2720.0176432006638</v>
      </c>
      <c r="F37" s="39">
        <f t="shared" si="1"/>
        <v>2720</v>
      </c>
      <c r="G37" s="40">
        <f t="shared" si="4"/>
        <v>1.3847999998688465E-2</v>
      </c>
      <c r="I37" s="39">
        <f t="shared" si="5"/>
        <v>1.3847999998688465E-2</v>
      </c>
      <c r="O37" s="39">
        <f t="shared" ca="1" si="2"/>
        <v>9.6746700411304343E-2</v>
      </c>
      <c r="Q37" s="65">
        <f t="shared" si="3"/>
        <v>15550.974999999999</v>
      </c>
    </row>
    <row r="38" spans="1:17" s="39" customFormat="1" ht="12.95" customHeight="1" x14ac:dyDescent="0.2">
      <c r="A38" s="62" t="s">
        <v>98</v>
      </c>
      <c r="B38" s="63" t="s">
        <v>35</v>
      </c>
      <c r="C38" s="62">
        <v>30573.395</v>
      </c>
      <c r="D38" s="62" t="s">
        <v>78</v>
      </c>
      <c r="E38" s="64">
        <f t="shared" si="0"/>
        <v>2725.0119634354601</v>
      </c>
      <c r="F38" s="39">
        <f t="shared" si="1"/>
        <v>2725</v>
      </c>
      <c r="G38" s="40">
        <f t="shared" si="4"/>
        <v>9.3899999992572702E-3</v>
      </c>
      <c r="I38" s="39">
        <f t="shared" si="5"/>
        <v>9.3899999992572702E-3</v>
      </c>
      <c r="O38" s="39">
        <f t="shared" ca="1" si="2"/>
        <v>9.6703437060695285E-2</v>
      </c>
      <c r="Q38" s="65">
        <f t="shared" si="3"/>
        <v>15554.895</v>
      </c>
    </row>
    <row r="39" spans="1:17" s="39" customFormat="1" ht="12.95" customHeight="1" x14ac:dyDescent="0.2">
      <c r="A39" s="62" t="s">
        <v>98</v>
      </c>
      <c r="B39" s="63" t="s">
        <v>35</v>
      </c>
      <c r="C39" s="62">
        <v>30580.448</v>
      </c>
      <c r="D39" s="62" t="s">
        <v>78</v>
      </c>
      <c r="E39" s="64">
        <f t="shared" si="0"/>
        <v>2733.9979176742363</v>
      </c>
      <c r="F39" s="39">
        <f t="shared" si="1"/>
        <v>2734</v>
      </c>
      <c r="G39" s="40">
        <f t="shared" si="4"/>
        <v>-1.634399999602465E-3</v>
      </c>
      <c r="I39" s="39">
        <f t="shared" si="5"/>
        <v>-1.634399999602465E-3</v>
      </c>
      <c r="O39" s="39">
        <f t="shared" ca="1" si="2"/>
        <v>9.6625563029598974E-2</v>
      </c>
      <c r="Q39" s="65">
        <f t="shared" si="3"/>
        <v>15561.948</v>
      </c>
    </row>
    <row r="40" spans="1:17" s="39" customFormat="1" ht="12.95" customHeight="1" x14ac:dyDescent="0.2">
      <c r="A40" s="62" t="s">
        <v>98</v>
      </c>
      <c r="B40" s="63" t="s">
        <v>35</v>
      </c>
      <c r="C40" s="62">
        <v>30584.395</v>
      </c>
      <c r="D40" s="62" t="s">
        <v>78</v>
      </c>
      <c r="E40" s="64">
        <f t="shared" si="0"/>
        <v>2739.0266375637093</v>
      </c>
      <c r="F40" s="39">
        <f t="shared" si="1"/>
        <v>2739</v>
      </c>
      <c r="G40" s="40">
        <f t="shared" si="4"/>
        <v>2.0907599999191007E-2</v>
      </c>
      <c r="I40" s="39">
        <f t="shared" si="5"/>
        <v>2.0907599999191007E-2</v>
      </c>
      <c r="O40" s="39">
        <f t="shared" ca="1" si="2"/>
        <v>9.6582299678989916E-2</v>
      </c>
      <c r="Q40" s="65">
        <f t="shared" si="3"/>
        <v>15565.895</v>
      </c>
    </row>
    <row r="41" spans="1:17" s="39" customFormat="1" ht="12.95" customHeight="1" x14ac:dyDescent="0.2">
      <c r="A41" s="62" t="s">
        <v>98</v>
      </c>
      <c r="B41" s="63" t="s">
        <v>35</v>
      </c>
      <c r="C41" s="62">
        <v>30587.527999999998</v>
      </c>
      <c r="D41" s="62" t="s">
        <v>78</v>
      </c>
      <c r="E41" s="64">
        <f t="shared" si="0"/>
        <v>2743.0182715676888</v>
      </c>
      <c r="F41" s="39">
        <f t="shared" si="1"/>
        <v>2743</v>
      </c>
      <c r="G41" s="40">
        <f t="shared" si="4"/>
        <v>1.4341199996124487E-2</v>
      </c>
      <c r="I41" s="39">
        <f t="shared" si="5"/>
        <v>1.4341199996124487E-2</v>
      </c>
      <c r="O41" s="39">
        <f t="shared" ca="1" si="2"/>
        <v>9.6547688998502676E-2</v>
      </c>
      <c r="Q41" s="65">
        <f t="shared" si="3"/>
        <v>15569.027999999998</v>
      </c>
    </row>
    <row r="42" spans="1:17" s="39" customFormat="1" ht="12.95" customHeight="1" x14ac:dyDescent="0.2">
      <c r="A42" s="62" t="s">
        <v>98</v>
      </c>
      <c r="B42" s="63" t="s">
        <v>35</v>
      </c>
      <c r="C42" s="62">
        <v>30591.43</v>
      </c>
      <c r="D42" s="62" t="s">
        <v>78</v>
      </c>
      <c r="E42" s="64">
        <f t="shared" si="0"/>
        <v>2747.9896586993664</v>
      </c>
      <c r="F42" s="39">
        <f t="shared" si="1"/>
        <v>2748</v>
      </c>
      <c r="G42" s="40">
        <f t="shared" si="4"/>
        <v>-8.1167999996978324E-3</v>
      </c>
      <c r="I42" s="39">
        <f t="shared" si="5"/>
        <v>-8.1167999996978324E-3</v>
      </c>
      <c r="O42" s="39">
        <f t="shared" ca="1" si="2"/>
        <v>9.6504425647893619E-2</v>
      </c>
      <c r="Q42" s="65">
        <f t="shared" si="3"/>
        <v>15572.93</v>
      </c>
    </row>
    <row r="43" spans="1:17" s="39" customFormat="1" ht="12.95" customHeight="1" x14ac:dyDescent="0.2">
      <c r="A43" s="62" t="s">
        <v>98</v>
      </c>
      <c r="B43" s="63" t="s">
        <v>35</v>
      </c>
      <c r="C43" s="62">
        <v>30601.61</v>
      </c>
      <c r="D43" s="62" t="s">
        <v>78</v>
      </c>
      <c r="E43" s="64">
        <f t="shared" si="0"/>
        <v>2760.959602574419</v>
      </c>
      <c r="F43" s="39">
        <f t="shared" si="1"/>
        <v>2761</v>
      </c>
      <c r="G43" s="40">
        <f t="shared" si="4"/>
        <v>-3.1707599999208469E-2</v>
      </c>
      <c r="I43" s="39">
        <f t="shared" si="5"/>
        <v>-3.1707599999208469E-2</v>
      </c>
      <c r="O43" s="39">
        <f t="shared" ca="1" si="2"/>
        <v>9.6391940936310067E-2</v>
      </c>
      <c r="Q43" s="65">
        <f t="shared" si="3"/>
        <v>15583.11</v>
      </c>
    </row>
    <row r="44" spans="1:17" s="39" customFormat="1" ht="12.95" customHeight="1" x14ac:dyDescent="0.2">
      <c r="A44" s="62" t="s">
        <v>155</v>
      </c>
      <c r="B44" s="63" t="s">
        <v>35</v>
      </c>
      <c r="C44" s="62">
        <v>31697.367999999999</v>
      </c>
      <c r="D44" s="62" t="s">
        <v>78</v>
      </c>
      <c r="E44" s="64">
        <f t="shared" si="0"/>
        <v>4157.0224474309543</v>
      </c>
      <c r="F44" s="39">
        <f t="shared" si="1"/>
        <v>4157</v>
      </c>
      <c r="G44" s="40">
        <f t="shared" si="4"/>
        <v>1.761879999685334E-2</v>
      </c>
      <c r="I44" s="39">
        <f t="shared" si="5"/>
        <v>1.761879999685334E-2</v>
      </c>
      <c r="O44" s="39">
        <f t="shared" ca="1" si="2"/>
        <v>8.4312813446260987E-2</v>
      </c>
      <c r="Q44" s="65">
        <f t="shared" si="3"/>
        <v>16678.867999999999</v>
      </c>
    </row>
    <row r="45" spans="1:17" s="39" customFormat="1" ht="12.95" customHeight="1" x14ac:dyDescent="0.2">
      <c r="A45" s="62" t="s">
        <v>160</v>
      </c>
      <c r="B45" s="63" t="s">
        <v>35</v>
      </c>
      <c r="C45" s="62">
        <v>34451.440999999999</v>
      </c>
      <c r="D45" s="62" t="s">
        <v>78</v>
      </c>
      <c r="E45" s="64">
        <f t="shared" si="0"/>
        <v>7665.880231104522</v>
      </c>
      <c r="F45" s="39">
        <f t="shared" si="1"/>
        <v>7666</v>
      </c>
      <c r="G45" s="40">
        <f t="shared" si="4"/>
        <v>-9.4005600003583822E-2</v>
      </c>
      <c r="I45" s="39">
        <f t="shared" si="5"/>
        <v>-9.4005600003583822E-2</v>
      </c>
      <c r="O45" s="39">
        <f t="shared" ca="1" si="2"/>
        <v>5.3950593988823903E-2</v>
      </c>
      <c r="Q45" s="65">
        <f t="shared" si="3"/>
        <v>19432.940999999999</v>
      </c>
    </row>
    <row r="46" spans="1:17" s="39" customFormat="1" ht="12.95" customHeight="1" x14ac:dyDescent="0.2">
      <c r="A46" s="62" t="s">
        <v>160</v>
      </c>
      <c r="B46" s="63" t="s">
        <v>35</v>
      </c>
      <c r="C46" s="62">
        <v>34513.512999999999</v>
      </c>
      <c r="D46" s="62" t="s">
        <v>78</v>
      </c>
      <c r="E46" s="64">
        <f t="shared" si="0"/>
        <v>7744.9637631489477</v>
      </c>
      <c r="F46" s="39">
        <f t="shared" si="1"/>
        <v>7745</v>
      </c>
      <c r="G46" s="40">
        <f t="shared" si="4"/>
        <v>-2.8442000002542045E-2</v>
      </c>
      <c r="I46" s="39">
        <f t="shared" si="5"/>
        <v>-2.8442000002542045E-2</v>
      </c>
      <c r="O46" s="39">
        <f t="shared" ca="1" si="2"/>
        <v>5.3267033049200788E-2</v>
      </c>
      <c r="Q46" s="65">
        <f t="shared" si="3"/>
        <v>19495.012999999999</v>
      </c>
    </row>
    <row r="47" spans="1:17" s="39" customFormat="1" ht="12.95" customHeight="1" x14ac:dyDescent="0.2">
      <c r="A47" s="62" t="s">
        <v>160</v>
      </c>
      <c r="B47" s="63" t="s">
        <v>35</v>
      </c>
      <c r="C47" s="62">
        <v>34626.54</v>
      </c>
      <c r="D47" s="62" t="s">
        <v>78</v>
      </c>
      <c r="E47" s="64">
        <f t="shared" si="0"/>
        <v>7888.9670879392779</v>
      </c>
      <c r="F47" s="39">
        <f t="shared" si="1"/>
        <v>7889</v>
      </c>
      <c r="G47" s="40">
        <f t="shared" si="4"/>
        <v>-2.5832400002400391E-2</v>
      </c>
      <c r="I47" s="39">
        <f t="shared" si="5"/>
        <v>-2.5832400002400391E-2</v>
      </c>
      <c r="O47" s="39">
        <f t="shared" ca="1" si="2"/>
        <v>5.2021048551659912E-2</v>
      </c>
      <c r="Q47" s="65">
        <f t="shared" si="3"/>
        <v>19608.04</v>
      </c>
    </row>
    <row r="48" spans="1:17" s="39" customFormat="1" ht="12.95" customHeight="1" x14ac:dyDescent="0.2">
      <c r="A48" s="62" t="s">
        <v>170</v>
      </c>
      <c r="B48" s="63" t="s">
        <v>41</v>
      </c>
      <c r="C48" s="62">
        <v>37044.449999999997</v>
      </c>
      <c r="D48" s="62" t="s">
        <v>78</v>
      </c>
      <c r="E48" s="64">
        <f t="shared" si="0"/>
        <v>10969.532608069696</v>
      </c>
      <c r="F48" s="39">
        <f t="shared" si="1"/>
        <v>10969.5</v>
      </c>
      <c r="G48" s="40">
        <f t="shared" si="4"/>
        <v>2.5593799997295719E-2</v>
      </c>
      <c r="I48" s="39">
        <f t="shared" si="5"/>
        <v>2.5593799997295719E-2</v>
      </c>
      <c r="O48" s="39">
        <f t="shared" ca="1" si="2"/>
        <v>2.5366498241419108E-2</v>
      </c>
      <c r="Q48" s="65">
        <f t="shared" si="3"/>
        <v>22025.949999999997</v>
      </c>
    </row>
    <row r="49" spans="1:17" s="39" customFormat="1" ht="12.95" customHeight="1" x14ac:dyDescent="0.2">
      <c r="A49" s="62" t="s">
        <v>170</v>
      </c>
      <c r="B49" s="63" t="s">
        <v>35</v>
      </c>
      <c r="C49" s="62">
        <v>37367.375999999997</v>
      </c>
      <c r="D49" s="62" t="s">
        <v>78</v>
      </c>
      <c r="E49" s="64">
        <f t="shared" si="0"/>
        <v>11380.960122391418</v>
      </c>
      <c r="F49" s="39">
        <f t="shared" si="1"/>
        <v>11381</v>
      </c>
      <c r="G49" s="40">
        <f t="shared" si="4"/>
        <v>-3.1299600006605033E-2</v>
      </c>
      <c r="I49" s="39">
        <f t="shared" si="5"/>
        <v>-3.1299600006605033E-2</v>
      </c>
      <c r="O49" s="39">
        <f t="shared" ca="1" si="2"/>
        <v>2.1805924486293621E-2</v>
      </c>
      <c r="Q49" s="65">
        <f t="shared" si="3"/>
        <v>22348.875999999997</v>
      </c>
    </row>
    <row r="50" spans="1:17" s="39" customFormat="1" ht="12.95" customHeight="1" x14ac:dyDescent="0.2">
      <c r="A50" s="62" t="s">
        <v>170</v>
      </c>
      <c r="B50" s="63" t="s">
        <v>35</v>
      </c>
      <c r="C50" s="62">
        <v>39027.470999999998</v>
      </c>
      <c r="D50" s="62" t="s">
        <v>78</v>
      </c>
      <c r="E50" s="64">
        <f t="shared" si="0"/>
        <v>13496.022890294656</v>
      </c>
      <c r="F50" s="39">
        <f t="shared" si="1"/>
        <v>13496</v>
      </c>
      <c r="G50" s="40">
        <f t="shared" si="4"/>
        <v>1.7966399995202664E-2</v>
      </c>
      <c r="I50" s="39">
        <f t="shared" si="5"/>
        <v>1.7966399995202664E-2</v>
      </c>
      <c r="O50" s="39">
        <f t="shared" ca="1" si="2"/>
        <v>3.5055271786619685E-3</v>
      </c>
      <c r="Q50" s="65">
        <f t="shared" si="3"/>
        <v>24008.970999999998</v>
      </c>
    </row>
    <row r="51" spans="1:17" s="39" customFormat="1" ht="12.95" customHeight="1" x14ac:dyDescent="0.2">
      <c r="A51" s="62" t="s">
        <v>170</v>
      </c>
      <c r="B51" s="63" t="s">
        <v>41</v>
      </c>
      <c r="C51" s="62">
        <v>39029.428</v>
      </c>
      <c r="D51" s="62" t="s">
        <v>78</v>
      </c>
      <c r="E51" s="64">
        <f t="shared" si="0"/>
        <v>13498.516228228202</v>
      </c>
      <c r="F51" s="39">
        <f t="shared" si="1"/>
        <v>13498.5</v>
      </c>
      <c r="G51" s="40">
        <f t="shared" si="4"/>
        <v>1.2737400000332855E-2</v>
      </c>
      <c r="I51" s="39">
        <f t="shared" si="5"/>
        <v>1.2737400000332855E-2</v>
      </c>
      <c r="O51" s="39">
        <f t="shared" ca="1" si="2"/>
        <v>3.4838955033574398E-3</v>
      </c>
      <c r="Q51" s="65">
        <f t="shared" si="3"/>
        <v>24010.928</v>
      </c>
    </row>
    <row r="52" spans="1:17" s="39" customFormat="1" ht="12.95" customHeight="1" x14ac:dyDescent="0.2">
      <c r="A52" s="62" t="s">
        <v>170</v>
      </c>
      <c r="B52" s="63" t="s">
        <v>35</v>
      </c>
      <c r="C52" s="62">
        <v>39053.364000000001</v>
      </c>
      <c r="D52" s="62" t="s">
        <v>78</v>
      </c>
      <c r="E52" s="64">
        <f t="shared" si="0"/>
        <v>13529.012159131275</v>
      </c>
      <c r="F52" s="39">
        <f t="shared" si="1"/>
        <v>13529</v>
      </c>
      <c r="G52" s="40">
        <f t="shared" si="4"/>
        <v>9.543599997414276E-3</v>
      </c>
      <c r="I52" s="39">
        <f t="shared" si="5"/>
        <v>9.543599997414276E-3</v>
      </c>
      <c r="O52" s="39">
        <f t="shared" ca="1" si="2"/>
        <v>3.2199890646421869E-3</v>
      </c>
      <c r="Q52" s="65">
        <f t="shared" si="3"/>
        <v>24034.864000000001</v>
      </c>
    </row>
    <row r="53" spans="1:17" s="39" customFormat="1" ht="12.95" customHeight="1" x14ac:dyDescent="0.2">
      <c r="A53" s="62" t="s">
        <v>170</v>
      </c>
      <c r="B53" s="63" t="s">
        <v>41</v>
      </c>
      <c r="C53" s="62">
        <v>39088.258999999998</v>
      </c>
      <c r="D53" s="62" t="s">
        <v>78</v>
      </c>
      <c r="E53" s="64">
        <f t="shared" ref="E53:E84" si="6">+(C53-C$7)/C$8</f>
        <v>13573.47052764993</v>
      </c>
      <c r="F53" s="39">
        <f t="shared" ref="F53:F84" si="7">ROUND(2*E53,0)/2</f>
        <v>13573.5</v>
      </c>
      <c r="G53" s="40">
        <f t="shared" si="4"/>
        <v>-2.313259999937145E-2</v>
      </c>
      <c r="I53" s="39">
        <f t="shared" si="5"/>
        <v>-2.313259999937145E-2</v>
      </c>
      <c r="O53" s="39">
        <f t="shared" ref="O53:O84" ca="1" si="8">+C$11+C$12*F53</f>
        <v>2.834945244221565E-3</v>
      </c>
      <c r="Q53" s="65">
        <f t="shared" ref="Q53:Q84" si="9">+C53-15018.5</f>
        <v>24069.758999999998</v>
      </c>
    </row>
    <row r="54" spans="1:17" s="39" customFormat="1" ht="12.95" customHeight="1" x14ac:dyDescent="0.2">
      <c r="A54" s="62" t="s">
        <v>170</v>
      </c>
      <c r="B54" s="63" t="s">
        <v>35</v>
      </c>
      <c r="C54" s="62">
        <v>39381.442000000003</v>
      </c>
      <c r="D54" s="62" t="s">
        <v>78</v>
      </c>
      <c r="E54" s="64">
        <f t="shared" si="6"/>
        <v>13947.003637190157</v>
      </c>
      <c r="F54" s="39">
        <f t="shared" si="7"/>
        <v>13947</v>
      </c>
      <c r="G54" s="40">
        <f t="shared" si="4"/>
        <v>2.8548000045702793E-3</v>
      </c>
      <c r="I54" s="39">
        <f t="shared" si="5"/>
        <v>2.8548000045702793E-3</v>
      </c>
      <c r="O54" s="39">
        <f t="shared" ca="1" si="8"/>
        <v>-3.9682704627508336E-4</v>
      </c>
      <c r="Q54" s="65">
        <f t="shared" si="9"/>
        <v>24362.942000000003</v>
      </c>
    </row>
    <row r="55" spans="1:17" s="39" customFormat="1" ht="12.95" customHeight="1" x14ac:dyDescent="0.2">
      <c r="A55" s="62" t="s">
        <v>170</v>
      </c>
      <c r="B55" s="63" t="s">
        <v>35</v>
      </c>
      <c r="C55" s="62">
        <v>39469.334000000003</v>
      </c>
      <c r="D55" s="62" t="s">
        <v>78</v>
      </c>
      <c r="E55" s="64">
        <f t="shared" si="6"/>
        <v>14058.983431597435</v>
      </c>
      <c r="F55" s="39">
        <f t="shared" si="7"/>
        <v>14059</v>
      </c>
      <c r="G55" s="40">
        <f t="shared" si="4"/>
        <v>-1.3004399996134453E-2</v>
      </c>
      <c r="I55" s="39">
        <f t="shared" si="5"/>
        <v>-1.3004399996134453E-2</v>
      </c>
      <c r="O55" s="39">
        <f t="shared" ca="1" si="8"/>
        <v>-1.365926099917994E-3</v>
      </c>
      <c r="Q55" s="65">
        <f t="shared" si="9"/>
        <v>24450.834000000003</v>
      </c>
    </row>
    <row r="56" spans="1:17" s="39" customFormat="1" ht="12.95" customHeight="1" x14ac:dyDescent="0.2">
      <c r="A56" s="62" t="s">
        <v>170</v>
      </c>
      <c r="B56" s="63" t="s">
        <v>41</v>
      </c>
      <c r="C56" s="62">
        <v>41598.339999999997</v>
      </c>
      <c r="D56" s="62" t="s">
        <v>78</v>
      </c>
      <c r="E56" s="64">
        <f t="shared" si="6"/>
        <v>16771.467550423517</v>
      </c>
      <c r="F56" s="39">
        <f t="shared" si="7"/>
        <v>16771.5</v>
      </c>
      <c r="G56" s="40">
        <f t="shared" si="4"/>
        <v>-2.5469400003203191E-2</v>
      </c>
      <c r="I56" s="39">
        <f t="shared" si="5"/>
        <v>-2.5469400003203191E-2</v>
      </c>
      <c r="O56" s="39">
        <f t="shared" ca="1" si="8"/>
        <v>-2.4836293805332088E-2</v>
      </c>
      <c r="Q56" s="65">
        <f t="shared" si="9"/>
        <v>26579.839999999997</v>
      </c>
    </row>
    <row r="57" spans="1:17" s="39" customFormat="1" ht="12.95" customHeight="1" x14ac:dyDescent="0.2">
      <c r="A57" s="62" t="s">
        <v>170</v>
      </c>
      <c r="B57" s="63" t="s">
        <v>35</v>
      </c>
      <c r="C57" s="62">
        <v>41599.506000000001</v>
      </c>
      <c r="D57" s="62" t="s">
        <v>78</v>
      </c>
      <c r="E57" s="64">
        <f t="shared" si="6"/>
        <v>16772.953105881119</v>
      </c>
      <c r="F57" s="39">
        <f t="shared" si="7"/>
        <v>16773</v>
      </c>
      <c r="G57" s="40">
        <f t="shared" si="4"/>
        <v>-3.6806800002523232E-2</v>
      </c>
      <c r="I57" s="39">
        <f t="shared" si="5"/>
        <v>-3.6806800002523232E-2</v>
      </c>
      <c r="O57" s="39">
        <f t="shared" ca="1" si="8"/>
        <v>-2.4849272810514828E-2</v>
      </c>
      <c r="Q57" s="65">
        <f t="shared" si="9"/>
        <v>26581.006000000001</v>
      </c>
    </row>
    <row r="58" spans="1:17" s="39" customFormat="1" ht="12.95" customHeight="1" x14ac:dyDescent="0.2">
      <c r="A58" s="62" t="s">
        <v>170</v>
      </c>
      <c r="B58" s="63" t="s">
        <v>35</v>
      </c>
      <c r="C58" s="62">
        <v>41600.307999999997</v>
      </c>
      <c r="D58" s="62" t="s">
        <v>78</v>
      </c>
      <c r="E58" s="64">
        <f t="shared" si="6"/>
        <v>16773.97490303119</v>
      </c>
      <c r="F58" s="39">
        <f t="shared" si="7"/>
        <v>16774</v>
      </c>
      <c r="G58" s="40">
        <f t="shared" si="4"/>
        <v>-1.9698399999469984E-2</v>
      </c>
      <c r="I58" s="39">
        <f t="shared" si="5"/>
        <v>-1.9698399999469984E-2</v>
      </c>
      <c r="O58" s="39">
        <f t="shared" ca="1" si="8"/>
        <v>-2.4857925480636617E-2</v>
      </c>
      <c r="Q58" s="65">
        <f t="shared" si="9"/>
        <v>26581.807999999997</v>
      </c>
    </row>
    <row r="59" spans="1:17" s="39" customFormat="1" ht="12.95" customHeight="1" x14ac:dyDescent="0.2">
      <c r="A59" s="62" t="s">
        <v>170</v>
      </c>
      <c r="B59" s="63" t="s">
        <v>41</v>
      </c>
      <c r="C59" s="62">
        <v>41602.283000000003</v>
      </c>
      <c r="D59" s="62" t="s">
        <v>78</v>
      </c>
      <c r="E59" s="64">
        <f t="shared" si="6"/>
        <v>16776.491174067862</v>
      </c>
      <c r="F59" s="39">
        <f t="shared" si="7"/>
        <v>16776.5</v>
      </c>
      <c r="G59" s="40">
        <f t="shared" si="4"/>
        <v>-6.9273999979486689E-3</v>
      </c>
      <c r="I59" s="39">
        <f t="shared" si="5"/>
        <v>-6.9273999979486689E-3</v>
      </c>
      <c r="O59" s="39">
        <f t="shared" ca="1" si="8"/>
        <v>-2.4879557155941145E-2</v>
      </c>
      <c r="Q59" s="65">
        <f t="shared" si="9"/>
        <v>26583.783000000003</v>
      </c>
    </row>
    <row r="60" spans="1:17" s="39" customFormat="1" ht="12.95" customHeight="1" x14ac:dyDescent="0.2">
      <c r="A60" s="62" t="s">
        <v>170</v>
      </c>
      <c r="B60" s="63" t="s">
        <v>41</v>
      </c>
      <c r="C60" s="62">
        <v>42036.345999999998</v>
      </c>
      <c r="D60" s="62" t="s">
        <v>78</v>
      </c>
      <c r="E60" s="64">
        <f t="shared" si="6"/>
        <v>17329.514037352415</v>
      </c>
      <c r="F60" s="39">
        <f t="shared" si="7"/>
        <v>17329.5</v>
      </c>
      <c r="G60" s="40">
        <f t="shared" si="4"/>
        <v>1.1017799995897803E-2</v>
      </c>
      <c r="I60" s="39">
        <f t="shared" si="5"/>
        <v>1.1017799995897803E-2</v>
      </c>
      <c r="O60" s="39">
        <f t="shared" ca="1" si="8"/>
        <v>-2.9664483733302993E-2</v>
      </c>
      <c r="Q60" s="65">
        <f t="shared" si="9"/>
        <v>27017.845999999998</v>
      </c>
    </row>
    <row r="61" spans="1:17" s="39" customFormat="1" ht="12.95" customHeight="1" x14ac:dyDescent="0.2">
      <c r="A61" s="62" t="s">
        <v>209</v>
      </c>
      <c r="B61" s="63" t="s">
        <v>35</v>
      </c>
      <c r="C61" s="62">
        <v>43017.807999999997</v>
      </c>
      <c r="D61" s="62" t="s">
        <v>78</v>
      </c>
      <c r="E61" s="64">
        <f t="shared" si="6"/>
        <v>18579.956773648737</v>
      </c>
      <c r="F61" s="39">
        <f t="shared" si="7"/>
        <v>18580</v>
      </c>
      <c r="G61" s="40">
        <f t="shared" si="4"/>
        <v>-3.392800000438001E-2</v>
      </c>
      <c r="I61" s="39">
        <f t="shared" si="5"/>
        <v>-3.392800000438001E-2</v>
      </c>
      <c r="O61" s="39">
        <f t="shared" ca="1" si="8"/>
        <v>-4.0484647720628486E-2</v>
      </c>
      <c r="Q61" s="65">
        <f t="shared" si="9"/>
        <v>27999.307999999997</v>
      </c>
    </row>
    <row r="62" spans="1:17" s="39" customFormat="1" ht="12.95" customHeight="1" x14ac:dyDescent="0.2">
      <c r="A62" s="62" t="s">
        <v>209</v>
      </c>
      <c r="B62" s="63" t="s">
        <v>35</v>
      </c>
      <c r="C62" s="62">
        <v>43017.822</v>
      </c>
      <c r="D62" s="62" t="s">
        <v>78</v>
      </c>
      <c r="E62" s="64">
        <f t="shared" si="6"/>
        <v>18579.974610506724</v>
      </c>
      <c r="F62" s="39">
        <f t="shared" si="7"/>
        <v>18580</v>
      </c>
      <c r="G62" s="40">
        <f t="shared" si="4"/>
        <v>-1.9928000001527835E-2</v>
      </c>
      <c r="I62" s="39">
        <f t="shared" si="5"/>
        <v>-1.9928000001527835E-2</v>
      </c>
      <c r="O62" s="39">
        <f t="shared" ca="1" si="8"/>
        <v>-4.0484647720628486E-2</v>
      </c>
      <c r="Q62" s="65">
        <f t="shared" si="9"/>
        <v>27999.322</v>
      </c>
    </row>
    <row r="63" spans="1:17" s="39" customFormat="1" ht="12.95" customHeight="1" x14ac:dyDescent="0.2">
      <c r="A63" s="62" t="s">
        <v>209</v>
      </c>
      <c r="B63" s="63" t="s">
        <v>35</v>
      </c>
      <c r="C63" s="62">
        <v>43050.784</v>
      </c>
      <c r="D63" s="62" t="s">
        <v>78</v>
      </c>
      <c r="E63" s="64">
        <f t="shared" si="6"/>
        <v>18621.970218562663</v>
      </c>
      <c r="F63" s="39">
        <f t="shared" si="7"/>
        <v>18622</v>
      </c>
      <c r="G63" s="40">
        <f t="shared" ref="G63:G84" si="10">+C63-(C$7+F63*C$8)</f>
        <v>-2.3375199998554308E-2</v>
      </c>
      <c r="I63" s="39">
        <f t="shared" si="5"/>
        <v>-2.3375199998554308E-2</v>
      </c>
      <c r="O63" s="39">
        <f t="shared" ca="1" si="8"/>
        <v>-4.0848059865744551E-2</v>
      </c>
      <c r="Q63" s="65">
        <f t="shared" si="9"/>
        <v>28032.284</v>
      </c>
    </row>
    <row r="64" spans="1:17" s="39" customFormat="1" ht="12.95" customHeight="1" x14ac:dyDescent="0.2">
      <c r="A64" s="62" t="s">
        <v>209</v>
      </c>
      <c r="B64" s="63" t="s">
        <v>35</v>
      </c>
      <c r="C64" s="62">
        <v>43069.61</v>
      </c>
      <c r="D64" s="62" t="s">
        <v>78</v>
      </c>
      <c r="E64" s="64">
        <f t="shared" si="6"/>
        <v>18645.955696302521</v>
      </c>
      <c r="F64" s="39">
        <f t="shared" si="7"/>
        <v>18646</v>
      </c>
      <c r="G64" s="40">
        <f t="shared" si="10"/>
        <v>-3.4773599996697158E-2</v>
      </c>
      <c r="I64" s="39">
        <f t="shared" si="5"/>
        <v>-3.4773599996697158E-2</v>
      </c>
      <c r="O64" s="39">
        <f t="shared" ca="1" si="8"/>
        <v>-4.1055723948668049E-2</v>
      </c>
      <c r="Q64" s="65">
        <f t="shared" si="9"/>
        <v>28051.11</v>
      </c>
    </row>
    <row r="65" spans="1:17" s="39" customFormat="1" ht="12.95" customHeight="1" x14ac:dyDescent="0.2">
      <c r="A65" s="62" t="s">
        <v>209</v>
      </c>
      <c r="B65" s="63" t="s">
        <v>35</v>
      </c>
      <c r="C65" s="62">
        <v>43069.622000000003</v>
      </c>
      <c r="D65" s="62" t="s">
        <v>78</v>
      </c>
      <c r="E65" s="64">
        <f t="shared" si="6"/>
        <v>18645.970985037937</v>
      </c>
      <c r="F65" s="39">
        <f t="shared" si="7"/>
        <v>18646</v>
      </c>
      <c r="G65" s="40">
        <f t="shared" si="10"/>
        <v>-2.2773599994252436E-2</v>
      </c>
      <c r="I65" s="39">
        <f t="shared" si="5"/>
        <v>-2.2773599994252436E-2</v>
      </c>
      <c r="O65" s="39">
        <f t="shared" ca="1" si="8"/>
        <v>-4.1055723948668049E-2</v>
      </c>
      <c r="Q65" s="65">
        <f t="shared" si="9"/>
        <v>28051.122000000003</v>
      </c>
    </row>
    <row r="66" spans="1:17" s="39" customFormat="1" ht="12.95" customHeight="1" x14ac:dyDescent="0.2">
      <c r="A66" s="62" t="s">
        <v>209</v>
      </c>
      <c r="B66" s="63" t="s">
        <v>35</v>
      </c>
      <c r="C66" s="62">
        <v>43503.659</v>
      </c>
      <c r="D66" s="62" t="s">
        <v>78</v>
      </c>
      <c r="E66" s="64">
        <f t="shared" si="6"/>
        <v>19198.960722729098</v>
      </c>
      <c r="F66" s="39">
        <f t="shared" si="7"/>
        <v>19199</v>
      </c>
      <c r="G66" s="40">
        <f t="shared" si="10"/>
        <v>-3.0828400005702861E-2</v>
      </c>
      <c r="I66" s="39">
        <f t="shared" si="5"/>
        <v>-3.0828400005702861E-2</v>
      </c>
      <c r="O66" s="39">
        <f t="shared" ca="1" si="8"/>
        <v>-4.5840650526029897E-2</v>
      </c>
      <c r="Q66" s="65">
        <f t="shared" si="9"/>
        <v>28485.159</v>
      </c>
    </row>
    <row r="67" spans="1:17" s="39" customFormat="1" ht="12.95" customHeight="1" x14ac:dyDescent="0.2">
      <c r="A67" s="62" t="s">
        <v>209</v>
      </c>
      <c r="B67" s="63" t="s">
        <v>35</v>
      </c>
      <c r="C67" s="62">
        <v>43751.671999999999</v>
      </c>
      <c r="D67" s="62" t="s">
        <v>78</v>
      </c>
      <c r="E67" s="64">
        <f t="shared" si="6"/>
        <v>19514.944484053591</v>
      </c>
      <c r="F67" s="39">
        <f t="shared" si="7"/>
        <v>19515</v>
      </c>
      <c r="G67" s="40">
        <f t="shared" si="10"/>
        <v>-4.3574000002990942E-2</v>
      </c>
      <c r="I67" s="39">
        <f t="shared" si="5"/>
        <v>-4.3574000002990942E-2</v>
      </c>
      <c r="O67" s="39">
        <f t="shared" ca="1" si="8"/>
        <v>-4.8574894284522357E-2</v>
      </c>
      <c r="Q67" s="65">
        <f t="shared" si="9"/>
        <v>28733.171999999999</v>
      </c>
    </row>
    <row r="68" spans="1:17" s="39" customFormat="1" ht="12.95" customHeight="1" x14ac:dyDescent="0.2">
      <c r="A68" s="62" t="s">
        <v>209</v>
      </c>
      <c r="B68" s="63" t="s">
        <v>35</v>
      </c>
      <c r="C68" s="62">
        <v>43802.695</v>
      </c>
      <c r="D68" s="62" t="s">
        <v>78</v>
      </c>
      <c r="E68" s="64">
        <f t="shared" si="6"/>
        <v>19579.950912966833</v>
      </c>
      <c r="F68" s="39">
        <f t="shared" si="7"/>
        <v>19580</v>
      </c>
      <c r="G68" s="40">
        <f t="shared" si="10"/>
        <v>-3.85279999973136E-2</v>
      </c>
      <c r="I68" s="39">
        <f t="shared" si="5"/>
        <v>-3.85279999973136E-2</v>
      </c>
      <c r="O68" s="39">
        <f t="shared" ca="1" si="8"/>
        <v>-4.9137317842440131E-2</v>
      </c>
      <c r="Q68" s="65">
        <f t="shared" si="9"/>
        <v>28784.195</v>
      </c>
    </row>
    <row r="69" spans="1:17" s="39" customFormat="1" ht="12.95" customHeight="1" x14ac:dyDescent="0.2">
      <c r="A69" s="62" t="s">
        <v>209</v>
      </c>
      <c r="B69" s="63" t="s">
        <v>35</v>
      </c>
      <c r="C69" s="62">
        <v>43879.623</v>
      </c>
      <c r="D69" s="62" t="s">
        <v>78</v>
      </c>
      <c r="E69" s="64">
        <f t="shared" si="6"/>
        <v>19677.961899452101</v>
      </c>
      <c r="F69" s="39">
        <f t="shared" si="7"/>
        <v>19678</v>
      </c>
      <c r="G69" s="40">
        <f t="shared" si="10"/>
        <v>-2.9904800001531839E-2</v>
      </c>
      <c r="I69" s="39">
        <f t="shared" si="5"/>
        <v>-2.9904800001531839E-2</v>
      </c>
      <c r="O69" s="39">
        <f t="shared" ca="1" si="8"/>
        <v>-4.9985279514377673E-2</v>
      </c>
      <c r="Q69" s="65">
        <f t="shared" si="9"/>
        <v>28861.123</v>
      </c>
    </row>
    <row r="70" spans="1:17" s="39" customFormat="1" ht="12.95" customHeight="1" x14ac:dyDescent="0.2">
      <c r="A70" s="62" t="s">
        <v>209</v>
      </c>
      <c r="B70" s="63" t="s">
        <v>35</v>
      </c>
      <c r="C70" s="62">
        <v>44046.805999999997</v>
      </c>
      <c r="D70" s="62" t="s">
        <v>78</v>
      </c>
      <c r="E70" s="64">
        <f t="shared" si="6"/>
        <v>19890.963287159648</v>
      </c>
      <c r="F70" s="39">
        <f t="shared" si="7"/>
        <v>19891</v>
      </c>
      <c r="G70" s="40">
        <f t="shared" si="10"/>
        <v>-2.8815600002417341E-2</v>
      </c>
      <c r="I70" s="39">
        <f t="shared" si="5"/>
        <v>-2.8815600002417341E-2</v>
      </c>
      <c r="O70" s="39">
        <f t="shared" ca="1" si="8"/>
        <v>-5.1828298250323562E-2</v>
      </c>
      <c r="Q70" s="65">
        <f t="shared" si="9"/>
        <v>29028.305999999997</v>
      </c>
    </row>
    <row r="71" spans="1:17" s="39" customFormat="1" ht="12.95" customHeight="1" x14ac:dyDescent="0.2">
      <c r="A71" s="62" t="s">
        <v>209</v>
      </c>
      <c r="B71" s="63" t="s">
        <v>35</v>
      </c>
      <c r="C71" s="62">
        <v>44576.578000000001</v>
      </c>
      <c r="D71" s="62" t="s">
        <v>78</v>
      </c>
      <c r="E71" s="64">
        <f t="shared" si="6"/>
        <v>20565.925281911543</v>
      </c>
      <c r="F71" s="39">
        <f t="shared" si="7"/>
        <v>20566</v>
      </c>
      <c r="G71" s="40">
        <f t="shared" si="10"/>
        <v>-5.864560000190977E-2</v>
      </c>
      <c r="I71" s="39">
        <f t="shared" si="5"/>
        <v>-5.864560000190977E-2</v>
      </c>
      <c r="O71" s="39">
        <f t="shared" ca="1" si="8"/>
        <v>-5.7668850582546421E-2</v>
      </c>
      <c r="Q71" s="65">
        <f t="shared" si="9"/>
        <v>29558.078000000001</v>
      </c>
    </row>
    <row r="72" spans="1:17" s="39" customFormat="1" ht="12.95" customHeight="1" x14ac:dyDescent="0.2">
      <c r="A72" s="62" t="s">
        <v>209</v>
      </c>
      <c r="B72" s="63" t="s">
        <v>35</v>
      </c>
      <c r="C72" s="62">
        <v>44915.654000000002</v>
      </c>
      <c r="D72" s="62" t="s">
        <v>78</v>
      </c>
      <c r="E72" s="64">
        <f t="shared" si="6"/>
        <v>20997.928885976104</v>
      </c>
      <c r="F72" s="39">
        <f t="shared" si="7"/>
        <v>20998</v>
      </c>
      <c r="G72" s="40">
        <f t="shared" si="10"/>
        <v>-5.5816799998865463E-2</v>
      </c>
      <c r="I72" s="39">
        <f t="shared" si="5"/>
        <v>-5.5816799998865463E-2</v>
      </c>
      <c r="O72" s="39">
        <f t="shared" ca="1" si="8"/>
        <v>-6.1406804075169047E-2</v>
      </c>
      <c r="Q72" s="65">
        <f t="shared" si="9"/>
        <v>29897.154000000002</v>
      </c>
    </row>
    <row r="73" spans="1:17" s="39" customFormat="1" ht="12.95" customHeight="1" x14ac:dyDescent="0.2">
      <c r="A73" s="62" t="s">
        <v>245</v>
      </c>
      <c r="B73" s="63" t="s">
        <v>35</v>
      </c>
      <c r="C73" s="62">
        <v>48189.366000000002</v>
      </c>
      <c r="D73" s="62" t="s">
        <v>78</v>
      </c>
      <c r="E73" s="64">
        <f t="shared" si="6"/>
        <v>25168.838601406871</v>
      </c>
      <c r="F73" s="39">
        <f t="shared" si="7"/>
        <v>25169</v>
      </c>
      <c r="G73" s="40">
        <f t="shared" si="10"/>
        <v>-0.12668039999698522</v>
      </c>
      <c r="I73" s="39">
        <f t="shared" si="5"/>
        <v>-0.12668039999698522</v>
      </c>
      <c r="O73" s="39">
        <f t="shared" ca="1" si="8"/>
        <v>-9.7497091153245452E-2</v>
      </c>
      <c r="Q73" s="65">
        <f t="shared" si="9"/>
        <v>33170.866000000002</v>
      </c>
    </row>
    <row r="74" spans="1:17" s="39" customFormat="1" ht="12.95" customHeight="1" x14ac:dyDescent="0.2">
      <c r="A74" s="62" t="s">
        <v>245</v>
      </c>
      <c r="B74" s="63" t="s">
        <v>41</v>
      </c>
      <c r="C74" s="62">
        <v>48537.472999999998</v>
      </c>
      <c r="D74" s="62" t="s">
        <v>78</v>
      </c>
      <c r="E74" s="64">
        <f t="shared" si="6"/>
        <v>25612.348252930718</v>
      </c>
      <c r="F74" s="39">
        <f t="shared" si="7"/>
        <v>25612.5</v>
      </c>
      <c r="G74" s="40">
        <f t="shared" si="10"/>
        <v>-0.11910500000522006</v>
      </c>
      <c r="I74" s="39">
        <f t="shared" si="5"/>
        <v>-0.11910500000522006</v>
      </c>
      <c r="O74" s="39">
        <f t="shared" ca="1" si="8"/>
        <v>-0.10133455035226893</v>
      </c>
      <c r="Q74" s="65">
        <f t="shared" si="9"/>
        <v>33518.972999999998</v>
      </c>
    </row>
    <row r="75" spans="1:17" s="39" customFormat="1" ht="12.95" customHeight="1" x14ac:dyDescent="0.2">
      <c r="A75" s="62" t="s">
        <v>245</v>
      </c>
      <c r="B75" s="63" t="s">
        <v>35</v>
      </c>
      <c r="C75" s="62">
        <v>48539.436000000002</v>
      </c>
      <c r="D75" s="62" t="s">
        <v>78</v>
      </c>
      <c r="E75" s="64">
        <f t="shared" si="6"/>
        <v>25614.849235231974</v>
      </c>
      <c r="F75" s="39">
        <f t="shared" si="7"/>
        <v>25615</v>
      </c>
      <c r="G75" s="40">
        <f t="shared" si="10"/>
        <v>-0.11833399999886751</v>
      </c>
      <c r="I75" s="39">
        <f t="shared" si="5"/>
        <v>-0.11833399999886751</v>
      </c>
      <c r="O75" s="39">
        <f t="shared" ca="1" si="8"/>
        <v>-0.10135618202757346</v>
      </c>
      <c r="Q75" s="65">
        <f t="shared" si="9"/>
        <v>33520.936000000002</v>
      </c>
    </row>
    <row r="76" spans="1:17" s="39" customFormat="1" ht="12.95" customHeight="1" x14ac:dyDescent="0.2">
      <c r="A76" s="62" t="s">
        <v>258</v>
      </c>
      <c r="B76" s="63" t="s">
        <v>35</v>
      </c>
      <c r="C76" s="62">
        <v>49177.542999999998</v>
      </c>
      <c r="D76" s="62" t="s">
        <v>78</v>
      </c>
      <c r="E76" s="64">
        <f t="shared" si="6"/>
        <v>26427.836659227843</v>
      </c>
      <c r="F76" s="39">
        <f t="shared" si="7"/>
        <v>26428</v>
      </c>
      <c r="G76" s="40">
        <f t="shared" si="10"/>
        <v>-0.12820480000664247</v>
      </c>
      <c r="I76" s="39">
        <f t="shared" si="5"/>
        <v>-0.12820480000664247</v>
      </c>
      <c r="O76" s="39">
        <f t="shared" ca="1" si="8"/>
        <v>-0.10839080283660632</v>
      </c>
      <c r="Q76" s="65">
        <f t="shared" si="9"/>
        <v>34159.042999999998</v>
      </c>
    </row>
    <row r="77" spans="1:17" s="39" customFormat="1" ht="12.95" customHeight="1" x14ac:dyDescent="0.2">
      <c r="A77" s="62" t="s">
        <v>258</v>
      </c>
      <c r="B77" s="63" t="s">
        <v>35</v>
      </c>
      <c r="C77" s="62">
        <v>49214.431700000001</v>
      </c>
      <c r="D77" s="62" t="s">
        <v>78</v>
      </c>
      <c r="E77" s="64">
        <f t="shared" si="6"/>
        <v>26474.835123729186</v>
      </c>
      <c r="F77" s="39">
        <f t="shared" si="7"/>
        <v>26475</v>
      </c>
      <c r="G77" s="40">
        <f t="shared" si="10"/>
        <v>-0.12941000000137137</v>
      </c>
      <c r="K77" s="39">
        <f>+G77</f>
        <v>-0.12941000000137137</v>
      </c>
      <c r="O77" s="39">
        <f t="shared" ca="1" si="8"/>
        <v>-0.10879747833233147</v>
      </c>
      <c r="Q77" s="65">
        <f t="shared" si="9"/>
        <v>34195.931700000001</v>
      </c>
    </row>
    <row r="78" spans="1:17" s="39" customFormat="1" ht="12.95" customHeight="1" x14ac:dyDescent="0.2">
      <c r="A78" s="62" t="s">
        <v>258</v>
      </c>
      <c r="B78" s="63" t="s">
        <v>41</v>
      </c>
      <c r="C78" s="62">
        <v>49270.555200000003</v>
      </c>
      <c r="D78" s="62" t="s">
        <v>78</v>
      </c>
      <c r="E78" s="64">
        <f t="shared" si="6"/>
        <v>26546.339902223444</v>
      </c>
      <c r="F78" s="39">
        <f t="shared" si="7"/>
        <v>26546.5</v>
      </c>
      <c r="G78" s="40">
        <f t="shared" si="10"/>
        <v>-0.12565940000058617</v>
      </c>
      <c r="K78" s="39">
        <f>+G78</f>
        <v>-0.12565940000058617</v>
      </c>
      <c r="O78" s="39">
        <f t="shared" ca="1" si="8"/>
        <v>-0.10941614424604101</v>
      </c>
      <c r="Q78" s="65">
        <f t="shared" si="9"/>
        <v>34252.055200000003</v>
      </c>
    </row>
    <row r="79" spans="1:17" s="39" customFormat="1" ht="12.95" customHeight="1" x14ac:dyDescent="0.2">
      <c r="A79" s="39" t="s">
        <v>36</v>
      </c>
      <c r="B79" s="51"/>
      <c r="C79" s="40">
        <v>49637.483500000002</v>
      </c>
      <c r="D79" s="40">
        <v>8.9999999999999998E-4</v>
      </c>
      <c r="E79" s="39">
        <f t="shared" si="6"/>
        <v>27013.829043399117</v>
      </c>
      <c r="F79" s="39">
        <f t="shared" si="7"/>
        <v>27014</v>
      </c>
      <c r="G79" s="40">
        <f t="shared" si="10"/>
        <v>-0.13418239999737125</v>
      </c>
      <c r="J79" s="39">
        <f t="shared" ref="J79:J84" si="11">+G79</f>
        <v>-0.13418239999737125</v>
      </c>
      <c r="O79" s="39">
        <f t="shared" ca="1" si="8"/>
        <v>-0.11346126752798796</v>
      </c>
      <c r="Q79" s="65">
        <f t="shared" si="9"/>
        <v>34618.983500000002</v>
      </c>
    </row>
    <row r="80" spans="1:17" s="39" customFormat="1" ht="12.95" customHeight="1" x14ac:dyDescent="0.2">
      <c r="A80" s="64" t="s">
        <v>34</v>
      </c>
      <c r="B80" s="17" t="s">
        <v>35</v>
      </c>
      <c r="C80" s="16">
        <v>50692.372100000001</v>
      </c>
      <c r="D80" s="16">
        <v>8.9999999999999998E-4</v>
      </c>
      <c r="E80" s="39">
        <f t="shared" si="6"/>
        <v>28357.821767999554</v>
      </c>
      <c r="F80" s="39">
        <f t="shared" si="7"/>
        <v>28358</v>
      </c>
      <c r="G80" s="40">
        <f t="shared" si="10"/>
        <v>-0.13989280000532744</v>
      </c>
      <c r="J80" s="39">
        <f t="shared" si="11"/>
        <v>-0.13989280000532744</v>
      </c>
      <c r="O80" s="39">
        <f t="shared" ca="1" si="8"/>
        <v>-0.12509045617170281</v>
      </c>
      <c r="Q80" s="65">
        <f t="shared" si="9"/>
        <v>35673.872100000001</v>
      </c>
    </row>
    <row r="81" spans="1:21" s="39" customFormat="1" ht="12.95" customHeight="1" x14ac:dyDescent="0.2">
      <c r="A81" s="62" t="s">
        <v>209</v>
      </c>
      <c r="B81" s="63" t="s">
        <v>35</v>
      </c>
      <c r="C81" s="62">
        <v>50797.541899999997</v>
      </c>
      <c r="D81" s="62" t="s">
        <v>78</v>
      </c>
      <c r="E81" s="64">
        <f t="shared" si="6"/>
        <v>28491.814538466198</v>
      </c>
      <c r="F81" s="39">
        <f t="shared" si="7"/>
        <v>28492</v>
      </c>
      <c r="G81" s="40">
        <f t="shared" si="10"/>
        <v>-0.14556720000109635</v>
      </c>
      <c r="J81" s="39">
        <f t="shared" si="11"/>
        <v>-0.14556720000109635</v>
      </c>
      <c r="O81" s="39">
        <f t="shared" ca="1" si="8"/>
        <v>-0.12624991396802557</v>
      </c>
      <c r="Q81" s="65">
        <f t="shared" si="9"/>
        <v>35779.041899999997</v>
      </c>
    </row>
    <row r="82" spans="1:21" s="39" customFormat="1" ht="12.95" customHeight="1" x14ac:dyDescent="0.2">
      <c r="A82" s="62" t="s">
        <v>209</v>
      </c>
      <c r="B82" s="63" t="s">
        <v>35</v>
      </c>
      <c r="C82" s="62">
        <v>51055.771399999998</v>
      </c>
      <c r="D82" s="62" t="s">
        <v>78</v>
      </c>
      <c r="E82" s="64">
        <f t="shared" si="6"/>
        <v>28820.814746902626</v>
      </c>
      <c r="F82" s="39">
        <f t="shared" si="7"/>
        <v>28821</v>
      </c>
      <c r="G82" s="40">
        <f t="shared" si="10"/>
        <v>-0.14540360000682995</v>
      </c>
      <c r="J82" s="39">
        <f t="shared" si="11"/>
        <v>-0.14540360000682995</v>
      </c>
      <c r="O82" s="39">
        <f t="shared" ca="1" si="8"/>
        <v>-0.12909664243810162</v>
      </c>
      <c r="Q82" s="65">
        <f t="shared" si="9"/>
        <v>36037.271399999998</v>
      </c>
    </row>
    <row r="83" spans="1:21" s="39" customFormat="1" ht="12.95" customHeight="1" x14ac:dyDescent="0.2">
      <c r="A83" s="62" t="s">
        <v>209</v>
      </c>
      <c r="B83" s="63" t="s">
        <v>35</v>
      </c>
      <c r="C83" s="62">
        <v>51468.620199999998</v>
      </c>
      <c r="D83" s="62" t="s">
        <v>78</v>
      </c>
      <c r="E83" s="64">
        <f t="shared" si="6"/>
        <v>29346.809419287958</v>
      </c>
      <c r="F83" s="39">
        <f t="shared" si="7"/>
        <v>29347</v>
      </c>
      <c r="G83" s="40">
        <f t="shared" si="10"/>
        <v>-0.14958520000072895</v>
      </c>
      <c r="J83" s="39">
        <f t="shared" si="11"/>
        <v>-0.14958520000072895</v>
      </c>
      <c r="O83" s="39">
        <f t="shared" ca="1" si="8"/>
        <v>-0.13364794692217455</v>
      </c>
      <c r="Q83" s="65">
        <f t="shared" si="9"/>
        <v>36450.120199999998</v>
      </c>
    </row>
    <row r="84" spans="1:21" s="39" customFormat="1" ht="12.95" customHeight="1" x14ac:dyDescent="0.2">
      <c r="A84" s="16" t="s">
        <v>40</v>
      </c>
      <c r="B84" s="17" t="s">
        <v>41</v>
      </c>
      <c r="C84" s="16">
        <v>51773.544000000002</v>
      </c>
      <c r="D84" s="16">
        <v>2E-3</v>
      </c>
      <c r="E84" s="39">
        <f t="shared" si="6"/>
        <v>29735.301027555906</v>
      </c>
      <c r="F84" s="39">
        <f t="shared" si="7"/>
        <v>29735.5</v>
      </c>
      <c r="G84" s="40">
        <f t="shared" si="10"/>
        <v>-0.15617180000117514</v>
      </c>
      <c r="J84" s="39">
        <f t="shared" si="11"/>
        <v>-0.15617180000117514</v>
      </c>
      <c r="O84" s="39">
        <f t="shared" ca="1" si="8"/>
        <v>-0.13700950926449837</v>
      </c>
      <c r="Q84" s="65">
        <f t="shared" si="9"/>
        <v>36755.044000000002</v>
      </c>
    </row>
    <row r="85" spans="1:21" s="39" customFormat="1" ht="12.95" customHeight="1" x14ac:dyDescent="0.2">
      <c r="A85" s="16" t="s">
        <v>56</v>
      </c>
      <c r="B85" s="17" t="s">
        <v>35</v>
      </c>
      <c r="C85" s="16">
        <v>51815.55573</v>
      </c>
      <c r="D85" s="16">
        <v>1.1999999999999999E-3</v>
      </c>
      <c r="E85" s="39">
        <f t="shared" ref="E85:E116" si="12">+(C85-C$7)/C$8</f>
        <v>29788.826546238994</v>
      </c>
      <c r="F85" s="39">
        <f t="shared" ref="F85:F116" si="13">ROUND(2*E85,0)/2</f>
        <v>29789</v>
      </c>
      <c r="G85" s="40"/>
      <c r="O85" s="39">
        <f t="shared" ref="O85:O116" ca="1" si="14">+C$11+C$12*F85</f>
        <v>-0.13747242711601529</v>
      </c>
      <c r="Q85" s="65">
        <f t="shared" ref="Q85:Q116" si="15">+C85-15018.5</f>
        <v>36797.05573</v>
      </c>
      <c r="U85" s="40">
        <f>+C85-(C$7+F85*C$8)</f>
        <v>-0.13614239999878919</v>
      </c>
    </row>
    <row r="86" spans="1:21" s="39" customFormat="1" ht="12.95" customHeight="1" x14ac:dyDescent="0.2">
      <c r="A86" s="16" t="s">
        <v>56</v>
      </c>
      <c r="B86" s="17" t="s">
        <v>35</v>
      </c>
      <c r="C86" s="16">
        <v>51838.297019999998</v>
      </c>
      <c r="D86" s="16">
        <v>2.5000000000000001E-3</v>
      </c>
      <c r="E86" s="39">
        <f t="shared" si="12"/>
        <v>29817.800343384992</v>
      </c>
      <c r="F86" s="39">
        <f t="shared" si="13"/>
        <v>29818</v>
      </c>
      <c r="G86" s="40">
        <f t="shared" ref="G86:G96" si="16">+C86-(C$7+F86*C$8)</f>
        <v>-0.1567088000010699</v>
      </c>
      <c r="K86" s="39">
        <f>+G86</f>
        <v>-0.1567088000010699</v>
      </c>
      <c r="O86" s="39">
        <f t="shared" ca="1" si="14"/>
        <v>-0.13772335454954784</v>
      </c>
      <c r="Q86" s="65">
        <f t="shared" si="15"/>
        <v>36819.797019999998</v>
      </c>
    </row>
    <row r="87" spans="1:21" s="39" customFormat="1" ht="12.95" customHeight="1" x14ac:dyDescent="0.2">
      <c r="A87" s="62" t="s">
        <v>209</v>
      </c>
      <c r="B87" s="63" t="s">
        <v>35</v>
      </c>
      <c r="C87" s="62">
        <v>51873.622100000001</v>
      </c>
      <c r="D87" s="62" t="s">
        <v>78</v>
      </c>
      <c r="E87" s="64">
        <f t="shared" si="12"/>
        <v>29862.806660180846</v>
      </c>
      <c r="F87" s="39">
        <f t="shared" si="13"/>
        <v>29863</v>
      </c>
      <c r="G87" s="40">
        <f t="shared" si="16"/>
        <v>-0.15175080000335583</v>
      </c>
      <c r="K87" s="39">
        <f>+G87</f>
        <v>-0.15175080000335583</v>
      </c>
      <c r="O87" s="39">
        <f t="shared" ca="1" si="14"/>
        <v>-0.13811272470502936</v>
      </c>
      <c r="Q87" s="65">
        <f t="shared" si="15"/>
        <v>36855.122100000001</v>
      </c>
    </row>
    <row r="88" spans="1:21" s="39" customFormat="1" ht="12.95" customHeight="1" x14ac:dyDescent="0.2">
      <c r="A88" s="16" t="s">
        <v>56</v>
      </c>
      <c r="B88" s="17" t="s">
        <v>35</v>
      </c>
      <c r="C88" s="16">
        <v>51878.332829999999</v>
      </c>
      <c r="D88" s="16">
        <v>2.7000000000000001E-3</v>
      </c>
      <c r="E88" s="39">
        <f t="shared" si="12"/>
        <v>29868.808418895042</v>
      </c>
      <c r="F88" s="39">
        <f t="shared" si="13"/>
        <v>29869</v>
      </c>
      <c r="G88" s="40">
        <f t="shared" si="16"/>
        <v>-0.15037040000606794</v>
      </c>
      <c r="K88" s="39">
        <f>+G88</f>
        <v>-0.15037040000606794</v>
      </c>
      <c r="O88" s="39">
        <f t="shared" ca="1" si="14"/>
        <v>-0.13816464072576021</v>
      </c>
      <c r="Q88" s="65">
        <f t="shared" si="15"/>
        <v>36859.832829999999</v>
      </c>
    </row>
    <row r="89" spans="1:21" s="39" customFormat="1" ht="12.95" customHeight="1" x14ac:dyDescent="0.2">
      <c r="A89" s="64" t="s">
        <v>50</v>
      </c>
      <c r="B89" s="66" t="s">
        <v>35</v>
      </c>
      <c r="C89" s="16">
        <v>52180.512799999997</v>
      </c>
      <c r="D89" s="16">
        <v>1.2999999999999999E-3</v>
      </c>
      <c r="E89" s="39">
        <f t="shared" si="12"/>
        <v>30253.804219589045</v>
      </c>
      <c r="F89" s="39">
        <f t="shared" si="13"/>
        <v>30254</v>
      </c>
      <c r="G89" s="40">
        <f t="shared" si="16"/>
        <v>-0.15366640000138432</v>
      </c>
      <c r="J89" s="39">
        <f>+G89</f>
        <v>-0.15366640000138432</v>
      </c>
      <c r="O89" s="39">
        <f t="shared" ca="1" si="14"/>
        <v>-0.14149591872265774</v>
      </c>
      <c r="Q89" s="65">
        <f t="shared" si="15"/>
        <v>37162.012799999997</v>
      </c>
    </row>
    <row r="90" spans="1:21" s="39" customFormat="1" ht="12.95" customHeight="1" x14ac:dyDescent="0.2">
      <c r="A90" s="62" t="s">
        <v>209</v>
      </c>
      <c r="B90" s="63" t="s">
        <v>35</v>
      </c>
      <c r="C90" s="62">
        <v>52230.745300000002</v>
      </c>
      <c r="D90" s="62" t="s">
        <v>57</v>
      </c>
      <c r="E90" s="64">
        <f t="shared" si="12"/>
        <v>30317.803503056984</v>
      </c>
      <c r="F90" s="39">
        <f t="shared" si="13"/>
        <v>30318</v>
      </c>
      <c r="G90" s="40">
        <f t="shared" si="16"/>
        <v>-0.15422879999823635</v>
      </c>
      <c r="K90" s="39">
        <f t="shared" ref="K90:K96" si="17">+G90</f>
        <v>-0.15422879999823635</v>
      </c>
      <c r="O90" s="39">
        <f t="shared" ca="1" si="14"/>
        <v>-0.14204968961045364</v>
      </c>
      <c r="Q90" s="65">
        <f t="shared" si="15"/>
        <v>37212.245300000002</v>
      </c>
    </row>
    <row r="91" spans="1:21" s="39" customFormat="1" ht="12.95" customHeight="1" x14ac:dyDescent="0.2">
      <c r="A91" s="16" t="s">
        <v>56</v>
      </c>
      <c r="B91" s="17" t="s">
        <v>35</v>
      </c>
      <c r="C91" s="16">
        <v>52855.51339</v>
      </c>
      <c r="D91" s="16" t="s">
        <v>57</v>
      </c>
      <c r="E91" s="39">
        <f t="shared" si="12"/>
        <v>31113.796338245942</v>
      </c>
      <c r="F91" s="39">
        <f t="shared" si="13"/>
        <v>31114</v>
      </c>
      <c r="G91" s="40">
        <f t="shared" si="16"/>
        <v>-0.15985240000009071</v>
      </c>
      <c r="K91" s="39">
        <f t="shared" si="17"/>
        <v>-0.15985240000009071</v>
      </c>
      <c r="O91" s="39">
        <f t="shared" ca="1" si="14"/>
        <v>-0.14893721502741572</v>
      </c>
      <c r="Q91" s="65">
        <f t="shared" si="15"/>
        <v>37837.01339</v>
      </c>
    </row>
    <row r="92" spans="1:21" s="39" customFormat="1" ht="12.95" customHeight="1" x14ac:dyDescent="0.2">
      <c r="A92" s="67" t="s">
        <v>39</v>
      </c>
      <c r="B92" s="17"/>
      <c r="C92" s="16">
        <v>52890.834504472798</v>
      </c>
      <c r="D92" s="16">
        <v>4.0000000000000002E-4</v>
      </c>
      <c r="E92" s="39">
        <f t="shared" si="12"/>
        <v>31158.79760271711</v>
      </c>
      <c r="F92" s="39">
        <f t="shared" si="13"/>
        <v>31159</v>
      </c>
      <c r="G92" s="40">
        <f t="shared" si="16"/>
        <v>-0.15885992719995556</v>
      </c>
      <c r="K92" s="39">
        <f t="shared" si="17"/>
        <v>-0.15885992719995556</v>
      </c>
      <c r="O92" s="39">
        <f t="shared" ca="1" si="14"/>
        <v>-0.14932658518289724</v>
      </c>
      <c r="Q92" s="65">
        <f t="shared" si="15"/>
        <v>37872.334504472798</v>
      </c>
    </row>
    <row r="93" spans="1:21" s="39" customFormat="1" ht="12.95" customHeight="1" x14ac:dyDescent="0.2">
      <c r="A93" s="62" t="s">
        <v>323</v>
      </c>
      <c r="B93" s="63" t="s">
        <v>35</v>
      </c>
      <c r="C93" s="62">
        <v>52957.548799999997</v>
      </c>
      <c r="D93" s="62" t="s">
        <v>57</v>
      </c>
      <c r="E93" s="64">
        <f t="shared" si="12"/>
        <v>31243.795703763419</v>
      </c>
      <c r="F93" s="39">
        <f t="shared" si="13"/>
        <v>31244</v>
      </c>
      <c r="G93" s="40">
        <f t="shared" si="16"/>
        <v>-0.16035040000133449</v>
      </c>
      <c r="K93" s="39">
        <f t="shared" si="17"/>
        <v>-0.16035040000133449</v>
      </c>
      <c r="O93" s="39">
        <f t="shared" ca="1" si="14"/>
        <v>-0.15006206214325127</v>
      </c>
      <c r="Q93" s="65">
        <f t="shared" si="15"/>
        <v>37939.048799999997</v>
      </c>
    </row>
    <row r="94" spans="1:21" s="39" customFormat="1" ht="12.95" customHeight="1" x14ac:dyDescent="0.2">
      <c r="A94" s="64" t="s">
        <v>42</v>
      </c>
      <c r="B94" s="17" t="s">
        <v>35</v>
      </c>
      <c r="C94" s="16">
        <v>52991.300999999999</v>
      </c>
      <c r="D94" s="16">
        <v>2E-3</v>
      </c>
      <c r="E94" s="64">
        <f t="shared" si="12"/>
        <v>31286.798075046285</v>
      </c>
      <c r="F94" s="39">
        <f t="shared" si="13"/>
        <v>31287</v>
      </c>
      <c r="G94" s="40">
        <f t="shared" si="16"/>
        <v>-0.15848920000280486</v>
      </c>
      <c r="K94" s="39">
        <f t="shared" si="17"/>
        <v>-0.15848920000280486</v>
      </c>
      <c r="O94" s="39">
        <f t="shared" ca="1" si="14"/>
        <v>-0.15043412695848915</v>
      </c>
      <c r="Q94" s="65">
        <f t="shared" si="15"/>
        <v>37972.800999999999</v>
      </c>
    </row>
    <row r="95" spans="1:21" s="39" customFormat="1" ht="12.95" customHeight="1" x14ac:dyDescent="0.2">
      <c r="A95" s="62" t="s">
        <v>323</v>
      </c>
      <c r="B95" s="63" t="s">
        <v>35</v>
      </c>
      <c r="C95" s="62">
        <v>53201.648099999999</v>
      </c>
      <c r="D95" s="62" t="s">
        <v>78</v>
      </c>
      <c r="E95" s="64">
        <f t="shared" si="12"/>
        <v>31554.793171439211</v>
      </c>
      <c r="F95" s="39">
        <f t="shared" si="13"/>
        <v>31555</v>
      </c>
      <c r="G95" s="40">
        <f t="shared" si="16"/>
        <v>-0.16233800000190968</v>
      </c>
      <c r="K95" s="39">
        <f t="shared" si="17"/>
        <v>-0.16233800000190968</v>
      </c>
      <c r="O95" s="39">
        <f t="shared" ca="1" si="14"/>
        <v>-0.15275304255113467</v>
      </c>
      <c r="Q95" s="65">
        <f t="shared" si="15"/>
        <v>38183.148099999999</v>
      </c>
    </row>
    <row r="96" spans="1:21" s="39" customFormat="1" ht="12.95" customHeight="1" x14ac:dyDescent="0.2">
      <c r="A96" s="62" t="s">
        <v>323</v>
      </c>
      <c r="B96" s="63" t="s">
        <v>35</v>
      </c>
      <c r="C96" s="62">
        <v>53256.591500000002</v>
      </c>
      <c r="D96" s="62" t="s">
        <v>78</v>
      </c>
      <c r="E96" s="64">
        <f t="shared" si="12"/>
        <v>31624.794430211765</v>
      </c>
      <c r="F96" s="39">
        <f t="shared" si="13"/>
        <v>31625</v>
      </c>
      <c r="G96" s="40">
        <f t="shared" si="16"/>
        <v>-0.1613500000021304</v>
      </c>
      <c r="K96" s="39">
        <f t="shared" si="17"/>
        <v>-0.1613500000021304</v>
      </c>
      <c r="O96" s="39">
        <f t="shared" ca="1" si="14"/>
        <v>-0.15335872945966147</v>
      </c>
      <c r="Q96" s="65">
        <f t="shared" si="15"/>
        <v>38238.091500000002</v>
      </c>
    </row>
    <row r="97" spans="1:21" s="39" customFormat="1" ht="12.95" customHeight="1" x14ac:dyDescent="0.2">
      <c r="A97" s="64" t="s">
        <v>44</v>
      </c>
      <c r="B97" s="17" t="s">
        <v>41</v>
      </c>
      <c r="C97" s="16">
        <v>53656.498399999997</v>
      </c>
      <c r="D97" s="16">
        <v>2.8E-3</v>
      </c>
      <c r="E97" s="64">
        <f t="shared" si="12"/>
        <v>32134.300328860692</v>
      </c>
      <c r="F97" s="39">
        <f t="shared" si="13"/>
        <v>32134.5</v>
      </c>
      <c r="G97" s="40"/>
      <c r="O97" s="39">
        <f t="shared" ca="1" si="14"/>
        <v>-0.15776726488672452</v>
      </c>
      <c r="Q97" s="65">
        <f t="shared" si="15"/>
        <v>38637.998399999997</v>
      </c>
      <c r="U97" s="49">
        <v>-0.15672020000056364</v>
      </c>
    </row>
    <row r="98" spans="1:21" s="39" customFormat="1" ht="12.95" customHeight="1" x14ac:dyDescent="0.2">
      <c r="A98" s="64" t="s">
        <v>63</v>
      </c>
      <c r="B98" s="17" t="s">
        <v>35</v>
      </c>
      <c r="C98" s="16">
        <v>54004.587500000001</v>
      </c>
      <c r="D98" s="16">
        <v>4.0000000000000002E-4</v>
      </c>
      <c r="E98" s="64">
        <f t="shared" si="12"/>
        <v>32577.787174687561</v>
      </c>
      <c r="F98" s="39">
        <f t="shared" si="13"/>
        <v>32578</v>
      </c>
      <c r="G98" s="40">
        <f>+C98-(C$7+F98*C$8)</f>
        <v>-0.16704480000043986</v>
      </c>
      <c r="K98" s="39">
        <f>+G98</f>
        <v>-0.16704480000043986</v>
      </c>
      <c r="O98" s="39">
        <f t="shared" ca="1" si="14"/>
        <v>-0.16160472408574797</v>
      </c>
      <c r="Q98" s="65">
        <f t="shared" si="15"/>
        <v>38986.087500000001</v>
      </c>
    </row>
    <row r="99" spans="1:21" s="39" customFormat="1" ht="12.95" customHeight="1" x14ac:dyDescent="0.2">
      <c r="A99" s="62" t="s">
        <v>323</v>
      </c>
      <c r="B99" s="63" t="s">
        <v>35</v>
      </c>
      <c r="C99" s="62">
        <v>54015.574399999998</v>
      </c>
      <c r="D99" s="62" t="s">
        <v>78</v>
      </c>
      <c r="E99" s="64">
        <f t="shared" si="12"/>
        <v>32591.78515861298</v>
      </c>
      <c r="F99" s="39">
        <f t="shared" si="13"/>
        <v>32592</v>
      </c>
      <c r="G99" s="40">
        <f>+C99-(C$7+F99*C$8)</f>
        <v>-0.16862720000790432</v>
      </c>
      <c r="K99" s="39">
        <f>+G99</f>
        <v>-0.16862720000790432</v>
      </c>
      <c r="O99" s="39">
        <f t="shared" ca="1" si="14"/>
        <v>-0.16172586146745335</v>
      </c>
      <c r="Q99" s="65">
        <f t="shared" si="15"/>
        <v>38997.074399999998</v>
      </c>
    </row>
    <row r="100" spans="1:21" s="39" customFormat="1" ht="12.95" customHeight="1" x14ac:dyDescent="0.2">
      <c r="A100" s="64" t="s">
        <v>50</v>
      </c>
      <c r="B100" s="17" t="s">
        <v>41</v>
      </c>
      <c r="C100" s="16">
        <v>54017.546699999999</v>
      </c>
      <c r="D100" s="16">
        <v>1.8E-3</v>
      </c>
      <c r="E100" s="64">
        <f t="shared" si="12"/>
        <v>32594.297989684179</v>
      </c>
      <c r="F100" s="39">
        <f t="shared" si="13"/>
        <v>32594.5</v>
      </c>
      <c r="G100" s="40"/>
      <c r="O100" s="39">
        <f t="shared" ca="1" si="14"/>
        <v>-0.16174749314275791</v>
      </c>
      <c r="Q100" s="65">
        <f t="shared" si="15"/>
        <v>38999.046699999999</v>
      </c>
      <c r="U100" s="49">
        <v>-0.15855620000365889</v>
      </c>
    </row>
    <row r="101" spans="1:21" s="39" customFormat="1" ht="12.95" customHeight="1" x14ac:dyDescent="0.2">
      <c r="A101" s="16" t="s">
        <v>51</v>
      </c>
      <c r="B101" s="66"/>
      <c r="C101" s="16">
        <v>54019.5003</v>
      </c>
      <c r="D101" s="16">
        <v>4.0000000000000002E-4</v>
      </c>
      <c r="E101" s="64">
        <f t="shared" si="12"/>
        <v>32596.786995809354</v>
      </c>
      <c r="F101" s="39">
        <f t="shared" si="13"/>
        <v>32597</v>
      </c>
      <c r="G101" s="40">
        <f t="shared" ref="G101:G109" si="18">+C101-(C$7+F101*C$8)</f>
        <v>-0.16718519999994896</v>
      </c>
      <c r="J101" s="39">
        <f>+G101</f>
        <v>-0.16718519999994896</v>
      </c>
      <c r="O101" s="39">
        <f t="shared" ca="1" si="14"/>
        <v>-0.16176912481806241</v>
      </c>
      <c r="Q101" s="65">
        <f t="shared" si="15"/>
        <v>39001.0003</v>
      </c>
    </row>
    <row r="102" spans="1:21" s="39" customFormat="1" ht="12.95" customHeight="1" x14ac:dyDescent="0.2">
      <c r="A102" s="62" t="s">
        <v>323</v>
      </c>
      <c r="B102" s="63" t="s">
        <v>35</v>
      </c>
      <c r="C102" s="62">
        <v>54310.6898</v>
      </c>
      <c r="D102" s="62" t="s">
        <v>78</v>
      </c>
      <c r="E102" s="64">
        <f t="shared" si="12"/>
        <v>32967.780264179157</v>
      </c>
      <c r="F102" s="39">
        <f t="shared" si="13"/>
        <v>32968</v>
      </c>
      <c r="G102" s="40">
        <f t="shared" si="18"/>
        <v>-0.17246880000311648</v>
      </c>
      <c r="K102" s="39">
        <f t="shared" ref="K102:K109" si="19">+G102</f>
        <v>-0.17246880000311648</v>
      </c>
      <c r="O102" s="39">
        <f t="shared" ca="1" si="14"/>
        <v>-0.16497926543325456</v>
      </c>
      <c r="Q102" s="65">
        <f t="shared" si="15"/>
        <v>39292.1898</v>
      </c>
    </row>
    <row r="103" spans="1:21" s="39" customFormat="1" ht="12.95" customHeight="1" x14ac:dyDescent="0.2">
      <c r="A103" s="64" t="s">
        <v>58</v>
      </c>
      <c r="B103" s="17" t="s">
        <v>35</v>
      </c>
      <c r="C103" s="16">
        <v>54401.735500000003</v>
      </c>
      <c r="D103" s="16">
        <v>5.0000000000000001E-4</v>
      </c>
      <c r="E103" s="64">
        <f t="shared" si="12"/>
        <v>33083.778065659004</v>
      </c>
      <c r="F103" s="39">
        <f t="shared" si="13"/>
        <v>33084</v>
      </c>
      <c r="G103" s="40">
        <f t="shared" si="18"/>
        <v>-0.17419440000230679</v>
      </c>
      <c r="K103" s="39">
        <f t="shared" si="19"/>
        <v>-0.17419440000230679</v>
      </c>
      <c r="O103" s="39">
        <f t="shared" ca="1" si="14"/>
        <v>-0.16598297516738467</v>
      </c>
      <c r="Q103" s="65">
        <f t="shared" si="15"/>
        <v>39383.235500000003</v>
      </c>
    </row>
    <row r="104" spans="1:21" s="39" customFormat="1" ht="12.95" customHeight="1" x14ac:dyDescent="0.2">
      <c r="A104" s="64" t="s">
        <v>58</v>
      </c>
      <c r="B104" s="17" t="s">
        <v>35</v>
      </c>
      <c r="C104" s="16">
        <v>54449.614999999998</v>
      </c>
      <c r="D104" s="16">
        <v>5.9999999999999995E-4</v>
      </c>
      <c r="E104" s="64">
        <f t="shared" si="12"/>
        <v>33144.779482924772</v>
      </c>
      <c r="F104" s="39">
        <f t="shared" si="13"/>
        <v>33145</v>
      </c>
      <c r="G104" s="40">
        <f t="shared" si="18"/>
        <v>-0.17308200000115903</v>
      </c>
      <c r="K104" s="39">
        <f t="shared" si="19"/>
        <v>-0.17308200000115903</v>
      </c>
      <c r="O104" s="39">
        <f t="shared" ca="1" si="14"/>
        <v>-0.1665107880448152</v>
      </c>
      <c r="Q104" s="65">
        <f t="shared" si="15"/>
        <v>39431.114999999998</v>
      </c>
    </row>
    <row r="105" spans="1:21" s="39" customFormat="1" ht="12.95" customHeight="1" x14ac:dyDescent="0.2">
      <c r="A105" s="64" t="s">
        <v>61</v>
      </c>
      <c r="B105" s="17" t="s">
        <v>35</v>
      </c>
      <c r="C105" s="16">
        <v>54653.6849</v>
      </c>
      <c r="D105" s="16">
        <v>5.9999999999999995E-4</v>
      </c>
      <c r="E105" s="64">
        <f t="shared" si="12"/>
        <v>33404.777041823356</v>
      </c>
      <c r="F105" s="39">
        <f t="shared" si="13"/>
        <v>33405</v>
      </c>
      <c r="G105" s="40">
        <f t="shared" si="18"/>
        <v>-0.17499800000223331</v>
      </c>
      <c r="K105" s="39">
        <f t="shared" si="19"/>
        <v>-0.17499800000223331</v>
      </c>
      <c r="O105" s="39">
        <f t="shared" ca="1" si="14"/>
        <v>-0.16876048227648624</v>
      </c>
      <c r="Q105" s="65">
        <f t="shared" si="15"/>
        <v>39635.1849</v>
      </c>
    </row>
    <row r="106" spans="1:21" s="39" customFormat="1" ht="12.95" customHeight="1" x14ac:dyDescent="0.2">
      <c r="A106" s="67" t="s">
        <v>53</v>
      </c>
      <c r="B106" s="17"/>
      <c r="C106" s="16">
        <v>54726.680800000002</v>
      </c>
      <c r="D106" s="16">
        <v>5.0000000000000001E-4</v>
      </c>
      <c r="E106" s="64">
        <f t="shared" si="12"/>
        <v>33497.778291932285</v>
      </c>
      <c r="F106" s="39">
        <f t="shared" si="13"/>
        <v>33498</v>
      </c>
      <c r="G106" s="40">
        <f t="shared" si="18"/>
        <v>-0.17401679999602493</v>
      </c>
      <c r="K106" s="39">
        <f t="shared" si="19"/>
        <v>-0.17401679999602493</v>
      </c>
      <c r="O106" s="39">
        <f t="shared" ca="1" si="14"/>
        <v>-0.1695651805978147</v>
      </c>
      <c r="Q106" s="65">
        <f t="shared" si="15"/>
        <v>39708.180800000002</v>
      </c>
    </row>
    <row r="107" spans="1:21" s="39" customFormat="1" ht="12.95" customHeight="1" x14ac:dyDescent="0.2">
      <c r="A107" s="68" t="s">
        <v>54</v>
      </c>
      <c r="B107" s="17" t="s">
        <v>35</v>
      </c>
      <c r="C107" s="16">
        <v>54777.697800000002</v>
      </c>
      <c r="D107" s="16">
        <v>2.0000000000000001E-4</v>
      </c>
      <c r="E107" s="64">
        <f t="shared" si="12"/>
        <v>33562.777076477825</v>
      </c>
      <c r="F107" s="39">
        <f t="shared" si="13"/>
        <v>33563</v>
      </c>
      <c r="G107" s="40">
        <f t="shared" si="18"/>
        <v>-0.17497079999884591</v>
      </c>
      <c r="K107" s="39">
        <f t="shared" si="19"/>
        <v>-0.17497079999884591</v>
      </c>
      <c r="O107" s="39">
        <f t="shared" ca="1" si="14"/>
        <v>-0.17012760415573244</v>
      </c>
      <c r="Q107" s="65">
        <f t="shared" si="15"/>
        <v>39759.197800000002</v>
      </c>
    </row>
    <row r="108" spans="1:21" s="39" customFormat="1" ht="12.95" customHeight="1" x14ac:dyDescent="0.2">
      <c r="A108" s="64" t="s">
        <v>59</v>
      </c>
      <c r="B108" s="17" t="s">
        <v>35</v>
      </c>
      <c r="C108" s="16">
        <v>55058.688199999997</v>
      </c>
      <c r="D108" s="16">
        <v>4.0000000000000002E-4</v>
      </c>
      <c r="E108" s="64">
        <f t="shared" si="12"/>
        <v>33920.776066402032</v>
      </c>
      <c r="F108" s="39">
        <f t="shared" si="13"/>
        <v>33921</v>
      </c>
      <c r="G108" s="40">
        <f t="shared" si="18"/>
        <v>-0.17576360000384739</v>
      </c>
      <c r="K108" s="39">
        <f t="shared" si="19"/>
        <v>-0.17576360000384739</v>
      </c>
      <c r="O108" s="39">
        <f t="shared" ca="1" si="14"/>
        <v>-0.17322526005934105</v>
      </c>
      <c r="Q108" s="65">
        <f t="shared" si="15"/>
        <v>40040.188199999997</v>
      </c>
    </row>
    <row r="109" spans="1:21" s="39" customFormat="1" ht="12.95" customHeight="1" x14ac:dyDescent="0.2">
      <c r="A109" s="62" t="s">
        <v>397</v>
      </c>
      <c r="B109" s="63" t="s">
        <v>35</v>
      </c>
      <c r="C109" s="62">
        <v>55063.397100000002</v>
      </c>
      <c r="D109" s="62" t="s">
        <v>78</v>
      </c>
      <c r="E109" s="64">
        <f t="shared" si="12"/>
        <v>33926.775493584086</v>
      </c>
      <c r="F109" s="39">
        <f t="shared" si="13"/>
        <v>33927</v>
      </c>
      <c r="G109" s="40">
        <f t="shared" si="18"/>
        <v>-0.17621320000034757</v>
      </c>
      <c r="K109" s="39">
        <f t="shared" si="19"/>
        <v>-0.17621320000034757</v>
      </c>
      <c r="O109" s="39">
        <f t="shared" ca="1" si="14"/>
        <v>-0.1732771760800719</v>
      </c>
      <c r="Q109" s="65">
        <f t="shared" si="15"/>
        <v>40044.897100000002</v>
      </c>
    </row>
    <row r="110" spans="1:21" s="39" customFormat="1" ht="12.95" customHeight="1" x14ac:dyDescent="0.2">
      <c r="A110" s="16" t="s">
        <v>55</v>
      </c>
      <c r="B110" s="17" t="s">
        <v>41</v>
      </c>
      <c r="C110" s="16">
        <v>55144.646000000001</v>
      </c>
      <c r="D110" s="16">
        <v>5.9999999999999995E-4</v>
      </c>
      <c r="E110" s="64">
        <f t="shared" si="12"/>
        <v>34030.291571473055</v>
      </c>
      <c r="F110" s="39">
        <f t="shared" si="13"/>
        <v>34030.5</v>
      </c>
      <c r="G110" s="40"/>
      <c r="O110" s="39">
        <f t="shared" ca="1" si="14"/>
        <v>-0.17417272743767939</v>
      </c>
      <c r="Q110" s="65">
        <f t="shared" si="15"/>
        <v>40126.146000000001</v>
      </c>
      <c r="U110" s="40">
        <f>+C110-(C$7+F110*C$8)</f>
        <v>-0.16359380000358215</v>
      </c>
    </row>
    <row r="111" spans="1:21" s="39" customFormat="1" ht="12.95" customHeight="1" x14ac:dyDescent="0.2">
      <c r="A111" s="64" t="s">
        <v>62</v>
      </c>
      <c r="B111" s="17" t="s">
        <v>35</v>
      </c>
      <c r="C111" s="16">
        <v>55153.659</v>
      </c>
      <c r="D111" s="16">
        <v>4.0000000000000002E-4</v>
      </c>
      <c r="E111" s="64">
        <f t="shared" si="12"/>
        <v>34041.774685829223</v>
      </c>
      <c r="F111" s="39">
        <f t="shared" si="13"/>
        <v>34042</v>
      </c>
      <c r="G111" s="40">
        <f>+C111-(C$7+F111*C$8)</f>
        <v>-0.17684719999670051</v>
      </c>
      <c r="K111" s="39">
        <f>+G111</f>
        <v>-0.17684719999670051</v>
      </c>
      <c r="O111" s="39">
        <f t="shared" ca="1" si="14"/>
        <v>-0.17427223314408027</v>
      </c>
      <c r="Q111" s="65">
        <f t="shared" si="15"/>
        <v>40135.159</v>
      </c>
    </row>
    <row r="112" spans="1:21" s="39" customFormat="1" ht="12.95" customHeight="1" x14ac:dyDescent="0.2">
      <c r="A112" s="64" t="s">
        <v>60</v>
      </c>
      <c r="B112" s="17" t="s">
        <v>35</v>
      </c>
      <c r="C112" s="16">
        <v>55437.788</v>
      </c>
      <c r="D112" s="16">
        <v>2.0000000000000001E-4</v>
      </c>
      <c r="E112" s="64">
        <f t="shared" si="12"/>
        <v>34403.772444500617</v>
      </c>
      <c r="F112" s="39">
        <f t="shared" si="13"/>
        <v>34404</v>
      </c>
      <c r="G112" s="40">
        <f>+C112-(C$7+F112*C$8)</f>
        <v>-0.17860640000435524</v>
      </c>
      <c r="K112" s="39">
        <f>+G112</f>
        <v>-0.17860640000435524</v>
      </c>
      <c r="O112" s="39">
        <f t="shared" ca="1" si="14"/>
        <v>-0.1774044997281761</v>
      </c>
      <c r="Q112" s="65">
        <f t="shared" si="15"/>
        <v>40419.288</v>
      </c>
    </row>
    <row r="113" spans="1:21" s="39" customFormat="1" ht="12.95" customHeight="1" x14ac:dyDescent="0.2">
      <c r="A113" s="69" t="s">
        <v>60</v>
      </c>
      <c r="B113" s="70" t="s">
        <v>35</v>
      </c>
      <c r="C113" s="71">
        <v>55445.6368</v>
      </c>
      <c r="D113" s="71">
        <v>2.0000000000000001E-4</v>
      </c>
      <c r="E113" s="64">
        <f t="shared" si="12"/>
        <v>34413.772296709503</v>
      </c>
      <c r="F113" s="39">
        <f t="shared" si="13"/>
        <v>34414</v>
      </c>
      <c r="G113" s="40">
        <f>+C113-(C$7+F113*C$8)</f>
        <v>-0.17872239999996964</v>
      </c>
      <c r="K113" s="39">
        <f>+G113</f>
        <v>-0.17872239999996964</v>
      </c>
      <c r="O113" s="39">
        <f t="shared" ca="1" si="14"/>
        <v>-0.17749102642939421</v>
      </c>
      <c r="Q113" s="65">
        <f t="shared" si="15"/>
        <v>40427.1368</v>
      </c>
    </row>
    <row r="114" spans="1:21" s="39" customFormat="1" ht="12.95" customHeight="1" x14ac:dyDescent="0.2">
      <c r="A114" s="69" t="s">
        <v>68</v>
      </c>
      <c r="B114" s="69"/>
      <c r="C114" s="71">
        <v>55460.549899999998</v>
      </c>
      <c r="D114" s="71">
        <v>2.5999999999999999E-3</v>
      </c>
      <c r="E114" s="64">
        <f t="shared" si="12"/>
        <v>34432.772500049687</v>
      </c>
      <c r="F114" s="39">
        <f t="shared" si="13"/>
        <v>34433</v>
      </c>
      <c r="G114" s="40">
        <f>+C114-(C$7+F114*C$8)</f>
        <v>-0.17856280000705738</v>
      </c>
      <c r="J114" s="39">
        <f>+G114</f>
        <v>-0.17856280000705738</v>
      </c>
      <c r="O114" s="39">
        <f t="shared" ca="1" si="14"/>
        <v>-0.1776554271617086</v>
      </c>
      <c r="Q114" s="65">
        <f t="shared" si="15"/>
        <v>40442.049899999998</v>
      </c>
    </row>
    <row r="115" spans="1:21" s="39" customFormat="1" ht="12.95" customHeight="1" x14ac:dyDescent="0.2">
      <c r="A115" s="71" t="s">
        <v>427</v>
      </c>
      <c r="B115" s="70" t="s">
        <v>41</v>
      </c>
      <c r="C115" s="71">
        <v>55787.464699999997</v>
      </c>
      <c r="D115" s="71" t="s">
        <v>78</v>
      </c>
      <c r="E115" s="64">
        <f t="shared" si="12"/>
        <v>34849.281990022566</v>
      </c>
      <c r="F115" s="39">
        <f t="shared" si="13"/>
        <v>34849.5</v>
      </c>
      <c r="G115" s="40"/>
      <c r="O115" s="39">
        <f t="shared" ca="1" si="14"/>
        <v>-0.18125926426744318</v>
      </c>
      <c r="Q115" s="65">
        <f t="shared" si="15"/>
        <v>40768.964699999997</v>
      </c>
      <c r="U115" s="40">
        <f>+C115-(C$7+F115*C$8)</f>
        <v>-0.17111420000583166</v>
      </c>
    </row>
    <row r="116" spans="1:21" s="39" customFormat="1" ht="12.95" customHeight="1" x14ac:dyDescent="0.2">
      <c r="A116" s="69" t="s">
        <v>65</v>
      </c>
      <c r="B116" s="70" t="s">
        <v>35</v>
      </c>
      <c r="C116" s="71">
        <v>56185.783100000001</v>
      </c>
      <c r="D116" s="71">
        <v>5.9999999999999995E-4</v>
      </c>
      <c r="E116" s="64">
        <f t="shared" si="12"/>
        <v>35356.764042321258</v>
      </c>
      <c r="F116" s="39">
        <f t="shared" si="13"/>
        <v>35357</v>
      </c>
      <c r="G116" s="40">
        <f t="shared" ref="G116:G135" si="20">+C116-(C$7+F116*C$8)</f>
        <v>-0.18520120000175666</v>
      </c>
      <c r="K116" s="39">
        <f>+G116</f>
        <v>-0.18520120000175666</v>
      </c>
      <c r="O116" s="39">
        <f t="shared" ca="1" si="14"/>
        <v>-0.18565049435426259</v>
      </c>
      <c r="Q116" s="65">
        <f t="shared" si="15"/>
        <v>41167.283100000001</v>
      </c>
    </row>
    <row r="117" spans="1:21" s="39" customFormat="1" ht="12.95" customHeight="1" x14ac:dyDescent="0.2">
      <c r="A117" s="69" t="s">
        <v>63</v>
      </c>
      <c r="B117" s="70" t="s">
        <v>35</v>
      </c>
      <c r="C117" s="71">
        <v>56536.623500000002</v>
      </c>
      <c r="D117" s="71">
        <v>4.0000000000000002E-4</v>
      </c>
      <c r="E117" s="64">
        <f t="shared" ref="E117:E135" si="21">+(C117-C$7)/C$8</f>
        <v>35803.756212959852</v>
      </c>
      <c r="F117" s="39">
        <f t="shared" ref="F117:F119" si="22">ROUND(2*E117,0)/2</f>
        <v>35804</v>
      </c>
      <c r="G117" s="40">
        <f t="shared" si="20"/>
        <v>-0.19134639999538194</v>
      </c>
      <c r="K117" s="39">
        <f>+G117</f>
        <v>-0.19134639999538194</v>
      </c>
      <c r="O117" s="39">
        <f t="shared" ref="O117:O135" ca="1" si="23">+C$11+C$12*F117</f>
        <v>-0.18951823789871239</v>
      </c>
      <c r="Q117" s="65">
        <f t="shared" ref="Q117:Q135" si="24">+C117-15018.5</f>
        <v>41518.123500000002</v>
      </c>
    </row>
    <row r="118" spans="1:21" s="39" customFormat="1" ht="12.95" customHeight="1" x14ac:dyDescent="0.2">
      <c r="A118" s="69" t="s">
        <v>63</v>
      </c>
      <c r="B118" s="70" t="s">
        <v>35</v>
      </c>
      <c r="C118" s="71">
        <v>56558.601300000002</v>
      </c>
      <c r="D118" s="71">
        <v>6.9999999999999999E-4</v>
      </c>
      <c r="E118" s="64">
        <f t="shared" si="21"/>
        <v>35831.75727705584</v>
      </c>
      <c r="F118" s="39">
        <f t="shared" si="22"/>
        <v>35832</v>
      </c>
      <c r="G118" s="40">
        <f t="shared" si="20"/>
        <v>-0.19051120000221999</v>
      </c>
      <c r="K118" s="39">
        <f>+G118</f>
        <v>-0.19051120000221999</v>
      </c>
      <c r="O118" s="39">
        <f t="shared" ca="1" si="23"/>
        <v>-0.1897605126621231</v>
      </c>
      <c r="Q118" s="65">
        <f t="shared" si="24"/>
        <v>41540.101300000002</v>
      </c>
    </row>
    <row r="119" spans="1:21" s="39" customFormat="1" ht="12.95" customHeight="1" x14ac:dyDescent="0.2">
      <c r="A119" s="72" t="s">
        <v>64</v>
      </c>
      <c r="B119" s="73" t="s">
        <v>35</v>
      </c>
      <c r="C119" s="71">
        <v>56640.224699999999</v>
      </c>
      <c r="D119" s="74">
        <v>1.1000000000000001E-3</v>
      </c>
      <c r="E119" s="64">
        <f t="shared" si="21"/>
        <v>35935.750490895807</v>
      </c>
      <c r="F119" s="39">
        <f t="shared" si="22"/>
        <v>35936</v>
      </c>
      <c r="G119" s="40">
        <f t="shared" si="20"/>
        <v>-0.19583760000386974</v>
      </c>
      <c r="J119" s="39">
        <f>+G119</f>
        <v>-0.19583760000386974</v>
      </c>
      <c r="O119" s="39">
        <f t="shared" ca="1" si="23"/>
        <v>-0.19066039035479151</v>
      </c>
      <c r="Q119" s="65">
        <f t="shared" si="24"/>
        <v>41621.724699999999</v>
      </c>
    </row>
    <row r="120" spans="1:21" s="39" customFormat="1" ht="12.95" customHeight="1" x14ac:dyDescent="0.2">
      <c r="A120" s="31" t="s">
        <v>454</v>
      </c>
      <c r="B120" s="32" t="s">
        <v>35</v>
      </c>
      <c r="C120" s="31">
        <v>57320.723599999998</v>
      </c>
      <c r="D120" s="31">
        <v>1E-4</v>
      </c>
      <c r="E120" s="64">
        <f t="shared" si="21"/>
        <v>36802.747793453258</v>
      </c>
      <c r="F120" s="75">
        <f>ROUND(2*E120,0)/2+0.5</f>
        <v>36803</v>
      </c>
      <c r="G120" s="40">
        <f t="shared" si="20"/>
        <v>-0.19795480000902899</v>
      </c>
      <c r="K120" s="39">
        <f t="shared" ref="K120:K135" si="25">+G120</f>
        <v>-0.19795480000902899</v>
      </c>
      <c r="O120" s="39">
        <f t="shared" ca="1" si="23"/>
        <v>-0.19816225535040224</v>
      </c>
      <c r="Q120" s="65">
        <f t="shared" si="24"/>
        <v>42302.223599999998</v>
      </c>
    </row>
    <row r="121" spans="1:21" s="39" customFormat="1" ht="12.95" customHeight="1" x14ac:dyDescent="0.2">
      <c r="A121" s="76" t="s">
        <v>1</v>
      </c>
      <c r="B121" s="77" t="s">
        <v>35</v>
      </c>
      <c r="C121" s="78">
        <v>57329.357900000003</v>
      </c>
      <c r="D121" s="78">
        <v>2.8E-3</v>
      </c>
      <c r="E121" s="64">
        <f t="shared" si="21"/>
        <v>36813.748420801043</v>
      </c>
      <c r="F121" s="75">
        <f>ROUND(2*E121,0)/2+0.5</f>
        <v>36814</v>
      </c>
      <c r="G121" s="40">
        <f t="shared" si="20"/>
        <v>-0.19746239999949466</v>
      </c>
      <c r="K121" s="39">
        <f t="shared" si="25"/>
        <v>-0.19746239999949466</v>
      </c>
      <c r="O121" s="39">
        <f t="shared" ca="1" si="23"/>
        <v>-0.19825743472174215</v>
      </c>
      <c r="Q121" s="65">
        <f t="shared" si="24"/>
        <v>42310.857900000003</v>
      </c>
    </row>
    <row r="122" spans="1:21" s="39" customFormat="1" ht="12.95" customHeight="1" x14ac:dyDescent="0.2">
      <c r="A122" s="31" t="s">
        <v>455</v>
      </c>
      <c r="B122" s="32" t="s">
        <v>35</v>
      </c>
      <c r="C122" s="31">
        <v>57604.85</v>
      </c>
      <c r="D122" s="31">
        <v>2.0000000000000001E-4</v>
      </c>
      <c r="E122" s="64">
        <f t="shared" si="21"/>
        <v>37164.742239565305</v>
      </c>
      <c r="F122" s="75">
        <f>ROUND(2*E122,0)/2+0.5</f>
        <v>37165</v>
      </c>
      <c r="G122" s="40">
        <f t="shared" si="20"/>
        <v>-0.20231400000193389</v>
      </c>
      <c r="K122" s="39">
        <f t="shared" si="25"/>
        <v>-0.20231400000193389</v>
      </c>
      <c r="O122" s="39">
        <f t="shared" ca="1" si="23"/>
        <v>-0.20129452193449807</v>
      </c>
      <c r="Q122" s="65">
        <f t="shared" si="24"/>
        <v>42586.35</v>
      </c>
    </row>
    <row r="123" spans="1:21" s="39" customFormat="1" ht="12.95" customHeight="1" x14ac:dyDescent="0.2">
      <c r="A123" s="79" t="s">
        <v>453</v>
      </c>
      <c r="B123" s="80" t="s">
        <v>35</v>
      </c>
      <c r="C123" s="81">
        <v>57668.436849999998</v>
      </c>
      <c r="D123" s="81">
        <v>4.0000000000000002E-4</v>
      </c>
      <c r="E123" s="64">
        <f t="shared" si="21"/>
        <v>37245.755783346387</v>
      </c>
      <c r="F123" s="39">
        <f>ROUND(2*E123,0)/2</f>
        <v>37246</v>
      </c>
      <c r="G123" s="40">
        <f t="shared" si="20"/>
        <v>-0.19168360000185203</v>
      </c>
      <c r="K123" s="39">
        <f t="shared" si="25"/>
        <v>-0.19168360000185203</v>
      </c>
      <c r="O123" s="39">
        <f t="shared" ca="1" si="23"/>
        <v>-0.20199538821436477</v>
      </c>
      <c r="Q123" s="65">
        <f t="shared" si="24"/>
        <v>42649.936849999998</v>
      </c>
    </row>
    <row r="124" spans="1:21" s="39" customFormat="1" ht="12.95" customHeight="1" x14ac:dyDescent="0.2">
      <c r="A124" s="33" t="s">
        <v>456</v>
      </c>
      <c r="B124" s="82" t="s">
        <v>35</v>
      </c>
      <c r="C124" s="33">
        <v>58043.599300000002</v>
      </c>
      <c r="D124" s="33">
        <v>2.0000000000000001E-4</v>
      </c>
      <c r="E124" s="64">
        <f t="shared" si="21"/>
        <v>37723.73573624689</v>
      </c>
      <c r="F124" s="75">
        <f t="shared" ref="F124:F135" si="26">ROUND(2*E124,0)/2+0.5</f>
        <v>37724</v>
      </c>
      <c r="G124" s="40">
        <f t="shared" si="20"/>
        <v>-0.20741840000118827</v>
      </c>
      <c r="K124" s="39">
        <f t="shared" si="25"/>
        <v>-0.20741840000118827</v>
      </c>
      <c r="O124" s="39">
        <f t="shared" ca="1" si="23"/>
        <v>-0.20613136453259076</v>
      </c>
      <c r="Q124" s="65">
        <f t="shared" si="24"/>
        <v>43025.099300000002</v>
      </c>
    </row>
    <row r="125" spans="1:21" s="39" customFormat="1" ht="12.95" customHeight="1" x14ac:dyDescent="0.2">
      <c r="A125" s="83" t="s">
        <v>452</v>
      </c>
      <c r="B125" s="70"/>
      <c r="C125" s="71">
        <v>58063.622600000002</v>
      </c>
      <c r="D125" s="71">
        <v>5.9999999999999995E-4</v>
      </c>
      <c r="E125" s="64">
        <f t="shared" si="21"/>
        <v>37749.246647562541</v>
      </c>
      <c r="F125" s="75">
        <f t="shared" si="26"/>
        <v>37749.5</v>
      </c>
      <c r="G125" s="40">
        <f t="shared" si="20"/>
        <v>-0.19885420000355225</v>
      </c>
      <c r="K125" s="39">
        <f t="shared" si="25"/>
        <v>-0.19885420000355225</v>
      </c>
      <c r="O125" s="39">
        <f t="shared" ca="1" si="23"/>
        <v>-0.20635200762069697</v>
      </c>
      <c r="Q125" s="65">
        <f t="shared" si="24"/>
        <v>43045.122600000002</v>
      </c>
    </row>
    <row r="126" spans="1:21" s="39" customFormat="1" ht="12.95" customHeight="1" x14ac:dyDescent="0.2">
      <c r="A126" s="33" t="s">
        <v>456</v>
      </c>
      <c r="B126" s="82" t="s">
        <v>35</v>
      </c>
      <c r="C126" s="33">
        <v>58084.415200000003</v>
      </c>
      <c r="D126" s="33">
        <v>1E-4</v>
      </c>
      <c r="E126" s="64">
        <f t="shared" si="21"/>
        <v>37775.737694224277</v>
      </c>
      <c r="F126" s="75">
        <f t="shared" si="26"/>
        <v>37776</v>
      </c>
      <c r="G126" s="40">
        <f t="shared" si="20"/>
        <v>-0.20588159999897471</v>
      </c>
      <c r="K126" s="39">
        <f t="shared" si="25"/>
        <v>-0.20588159999897471</v>
      </c>
      <c r="O126" s="39">
        <f t="shared" ca="1" si="23"/>
        <v>-0.20658130337892497</v>
      </c>
      <c r="Q126" s="65">
        <f t="shared" si="24"/>
        <v>43065.915200000003</v>
      </c>
    </row>
    <row r="127" spans="1:21" s="39" customFormat="1" ht="12.95" customHeight="1" x14ac:dyDescent="0.2">
      <c r="A127" s="84" t="s">
        <v>0</v>
      </c>
      <c r="B127" s="85" t="s">
        <v>35</v>
      </c>
      <c r="C127" s="84">
        <v>58375.603000000003</v>
      </c>
      <c r="D127" s="84">
        <v>2.9999999999999997E-4</v>
      </c>
      <c r="E127" s="64">
        <f t="shared" si="21"/>
        <v>38146.728796689888</v>
      </c>
      <c r="F127" s="75">
        <f t="shared" si="26"/>
        <v>38147</v>
      </c>
      <c r="G127" s="40">
        <f t="shared" si="20"/>
        <v>-0.2128651999955764</v>
      </c>
      <c r="K127" s="39">
        <f t="shared" si="25"/>
        <v>-0.2128651999955764</v>
      </c>
      <c r="O127" s="39">
        <f t="shared" ca="1" si="23"/>
        <v>-0.20979144399411706</v>
      </c>
      <c r="Q127" s="65">
        <f t="shared" si="24"/>
        <v>43357.103000000003</v>
      </c>
    </row>
    <row r="128" spans="1:21" s="39" customFormat="1" ht="12.95" customHeight="1" x14ac:dyDescent="0.2">
      <c r="A128" s="84" t="s">
        <v>0</v>
      </c>
      <c r="B128" s="85" t="s">
        <v>35</v>
      </c>
      <c r="C128" s="84">
        <v>58394.4424</v>
      </c>
      <c r="D128" s="84">
        <v>1E-4</v>
      </c>
      <c r="E128" s="64">
        <f t="shared" si="21"/>
        <v>38170.731346850953</v>
      </c>
      <c r="F128" s="75">
        <f t="shared" si="26"/>
        <v>38171</v>
      </c>
      <c r="G128" s="40">
        <f t="shared" si="20"/>
        <v>-0.21086360000481363</v>
      </c>
      <c r="K128" s="39">
        <f t="shared" si="25"/>
        <v>-0.21086360000481363</v>
      </c>
      <c r="O128" s="39">
        <f t="shared" ca="1" si="23"/>
        <v>-0.20999910807704056</v>
      </c>
      <c r="Q128" s="65">
        <f t="shared" si="24"/>
        <v>43375.9424</v>
      </c>
    </row>
    <row r="129" spans="1:17" s="39" customFormat="1" ht="12.95" customHeight="1" x14ac:dyDescent="0.2">
      <c r="A129" s="86" t="s">
        <v>457</v>
      </c>
      <c r="B129" s="87" t="s">
        <v>35</v>
      </c>
      <c r="C129" s="88">
        <v>58695.838600000003</v>
      </c>
      <c r="D129" s="88">
        <v>2.0000000000000001E-4</v>
      </c>
      <c r="E129" s="64">
        <f t="shared" si="21"/>
        <v>38554.728576532099</v>
      </c>
      <c r="F129" s="89">
        <f t="shared" si="26"/>
        <v>38555</v>
      </c>
      <c r="G129" s="40">
        <f t="shared" si="20"/>
        <v>-0.21303800000168849</v>
      </c>
      <c r="K129" s="39">
        <f t="shared" si="25"/>
        <v>-0.21303800000168849</v>
      </c>
      <c r="O129" s="39">
        <f t="shared" ca="1" si="23"/>
        <v>-0.21332173340381624</v>
      </c>
      <c r="Q129" s="65">
        <f t="shared" si="24"/>
        <v>43677.338600000003</v>
      </c>
    </row>
    <row r="130" spans="1:17" s="39" customFormat="1" ht="12.95" customHeight="1" x14ac:dyDescent="0.2">
      <c r="A130" s="90" t="s">
        <v>458</v>
      </c>
      <c r="B130" s="91" t="s">
        <v>35</v>
      </c>
      <c r="C130" s="92">
        <v>58824.558199999999</v>
      </c>
      <c r="D130" s="92">
        <v>2.0000000000000001E-4</v>
      </c>
      <c r="E130" s="64">
        <f t="shared" si="21"/>
        <v>38718.725235433783</v>
      </c>
      <c r="F130" s="89">
        <f t="shared" si="26"/>
        <v>38719</v>
      </c>
      <c r="G130" s="40">
        <f t="shared" si="20"/>
        <v>-0.21566040000470821</v>
      </c>
      <c r="K130" s="39">
        <f t="shared" si="25"/>
        <v>-0.21566040000470821</v>
      </c>
      <c r="O130" s="39">
        <f t="shared" ca="1" si="23"/>
        <v>-0.21474077130379335</v>
      </c>
      <c r="Q130" s="65">
        <f t="shared" si="24"/>
        <v>43806.058199999999</v>
      </c>
    </row>
    <row r="131" spans="1:17" s="39" customFormat="1" ht="12.95" customHeight="1" x14ac:dyDescent="0.2">
      <c r="A131" s="35" t="s">
        <v>461</v>
      </c>
      <c r="B131" s="36" t="s">
        <v>35</v>
      </c>
      <c r="C131" s="93">
        <v>58824.558199999999</v>
      </c>
      <c r="D131" s="35">
        <v>2.0000000000000001E-4</v>
      </c>
      <c r="E131" s="64">
        <f t="shared" si="21"/>
        <v>38718.725235433783</v>
      </c>
      <c r="F131" s="89">
        <f t="shared" si="26"/>
        <v>38719</v>
      </c>
      <c r="G131" s="40">
        <f t="shared" si="20"/>
        <v>-0.21566040000470821</v>
      </c>
      <c r="K131" s="39">
        <f t="shared" si="25"/>
        <v>-0.21566040000470821</v>
      </c>
      <c r="O131" s="39">
        <f t="shared" ca="1" si="23"/>
        <v>-0.21474077130379335</v>
      </c>
      <c r="Q131" s="65">
        <f t="shared" si="24"/>
        <v>43806.058199999999</v>
      </c>
    </row>
    <row r="132" spans="1:17" s="39" customFormat="1" ht="12.95" customHeight="1" x14ac:dyDescent="0.2">
      <c r="A132" s="90" t="s">
        <v>458</v>
      </c>
      <c r="B132" s="91" t="s">
        <v>35</v>
      </c>
      <c r="C132" s="92">
        <v>58847.318599999999</v>
      </c>
      <c r="D132" s="92">
        <v>2.0000000000000001E-4</v>
      </c>
      <c r="E132" s="64">
        <f t="shared" si="21"/>
        <v>38747.723379890929</v>
      </c>
      <c r="F132" s="89">
        <f t="shared" si="26"/>
        <v>38748</v>
      </c>
      <c r="G132" s="40">
        <f t="shared" si="20"/>
        <v>-0.21711680000589695</v>
      </c>
      <c r="K132" s="39">
        <f t="shared" si="25"/>
        <v>-0.21711680000589695</v>
      </c>
      <c r="O132" s="39">
        <f t="shared" ca="1" si="23"/>
        <v>-0.2149916987373259</v>
      </c>
      <c r="Q132" s="65">
        <f t="shared" si="24"/>
        <v>43828.818599999999</v>
      </c>
    </row>
    <row r="133" spans="1:17" s="39" customFormat="1" ht="12.95" customHeight="1" x14ac:dyDescent="0.2">
      <c r="A133" s="86" t="s">
        <v>459</v>
      </c>
      <c r="B133" s="87" t="s">
        <v>35</v>
      </c>
      <c r="C133" s="88">
        <v>59112.609900000003</v>
      </c>
      <c r="D133" s="88">
        <v>2.9999999999999997E-4</v>
      </c>
      <c r="E133" s="64">
        <f t="shared" si="21"/>
        <v>39085.720754305439</v>
      </c>
      <c r="F133" s="89">
        <f t="shared" si="26"/>
        <v>39086</v>
      </c>
      <c r="G133" s="40">
        <f t="shared" si="20"/>
        <v>-0.21917760000360431</v>
      </c>
      <c r="K133" s="39">
        <f t="shared" si="25"/>
        <v>-0.21917760000360431</v>
      </c>
      <c r="O133" s="39">
        <f t="shared" ca="1" si="23"/>
        <v>-0.21791630123849823</v>
      </c>
      <c r="Q133" s="65">
        <f t="shared" si="24"/>
        <v>44094.109900000003</v>
      </c>
    </row>
    <row r="134" spans="1:17" s="39" customFormat="1" ht="12.95" customHeight="1" x14ac:dyDescent="0.2">
      <c r="A134" s="35" t="s">
        <v>462</v>
      </c>
      <c r="B134" s="36" t="s">
        <v>35</v>
      </c>
      <c r="C134" s="93">
        <v>59465.806299999997</v>
      </c>
      <c r="D134" s="35">
        <v>2.9999999999999997E-4</v>
      </c>
      <c r="E134" s="64">
        <f t="shared" si="21"/>
        <v>39535.714613330041</v>
      </c>
      <c r="F134" s="89">
        <f t="shared" si="26"/>
        <v>39536</v>
      </c>
      <c r="G134" s="40">
        <f t="shared" si="20"/>
        <v>-0.22399760000553215</v>
      </c>
      <c r="K134" s="39">
        <f t="shared" si="25"/>
        <v>-0.22399760000553215</v>
      </c>
      <c r="O134" s="39">
        <f t="shared" ca="1" si="23"/>
        <v>-0.22181000279331345</v>
      </c>
      <c r="Q134" s="65">
        <f t="shared" si="24"/>
        <v>44447.306299999997</v>
      </c>
    </row>
    <row r="135" spans="1:17" s="39" customFormat="1" ht="12.95" customHeight="1" x14ac:dyDescent="0.2">
      <c r="A135" s="35" t="s">
        <v>462</v>
      </c>
      <c r="B135" s="36" t="s">
        <v>35</v>
      </c>
      <c r="C135" s="93">
        <v>59595.313900000001</v>
      </c>
      <c r="D135" s="35">
        <v>2.9999999999999997E-4</v>
      </c>
      <c r="E135" s="64">
        <f t="shared" si="21"/>
        <v>39700.715232523828</v>
      </c>
      <c r="F135" s="89">
        <f t="shared" si="26"/>
        <v>39701</v>
      </c>
      <c r="G135" s="40">
        <f t="shared" si="20"/>
        <v>-0.22351160000107484</v>
      </c>
      <c r="K135" s="39">
        <f t="shared" si="25"/>
        <v>-0.22351160000107484</v>
      </c>
      <c r="O135" s="39">
        <f t="shared" ca="1" si="23"/>
        <v>-0.2232376933634124</v>
      </c>
      <c r="Q135" s="65">
        <f t="shared" si="24"/>
        <v>44576.813900000001</v>
      </c>
    </row>
    <row r="136" spans="1:17" s="39" customFormat="1" ht="12.95" customHeight="1" x14ac:dyDescent="0.2">
      <c r="A136" s="37" t="s">
        <v>463</v>
      </c>
      <c r="B136" s="38" t="s">
        <v>35</v>
      </c>
      <c r="C136" s="93">
        <v>59893.565699999999</v>
      </c>
      <c r="D136" s="35">
        <v>4.0000000000000002E-4</v>
      </c>
      <c r="E136" s="64">
        <f t="shared" ref="E136:E137" si="27">+(C136-C$7)/C$8</f>
        <v>40080.706303902341</v>
      </c>
      <c r="F136" s="89">
        <f t="shared" ref="F136:F137" si="28">ROUND(2*E136,0)/2+0.5</f>
        <v>40081</v>
      </c>
      <c r="G136" s="40">
        <f t="shared" ref="G136:G137" si="29">+C136-(C$7+F136*C$8)</f>
        <v>-0.23051960000157123</v>
      </c>
      <c r="K136" s="39">
        <f t="shared" ref="K136:K137" si="30">+G136</f>
        <v>-0.23051960000157123</v>
      </c>
      <c r="O136" s="39">
        <f t="shared" ref="O136:O137" ca="1" si="31">+C$11+C$12*F136</f>
        <v>-0.22652570800970082</v>
      </c>
      <c r="Q136" s="65">
        <f t="shared" ref="Q136:Q137" si="32">+C136-15018.5</f>
        <v>44875.065699999999</v>
      </c>
    </row>
    <row r="137" spans="1:17" s="39" customFormat="1" ht="12.95" customHeight="1" x14ac:dyDescent="0.2">
      <c r="A137" s="37" t="s">
        <v>464</v>
      </c>
      <c r="B137" s="38" t="s">
        <v>35</v>
      </c>
      <c r="C137" s="93">
        <v>59922.6158</v>
      </c>
      <c r="D137" s="35">
        <v>2.0999999999999999E-3</v>
      </c>
      <c r="E137" s="64">
        <f t="shared" si="27"/>
        <v>40117.717911619897</v>
      </c>
      <c r="F137" s="89">
        <f t="shared" si="28"/>
        <v>40118</v>
      </c>
      <c r="G137" s="40">
        <f t="shared" si="29"/>
        <v>-0.22140880000370089</v>
      </c>
      <c r="K137" s="39">
        <f t="shared" si="30"/>
        <v>-0.22140880000370089</v>
      </c>
      <c r="O137" s="39">
        <f t="shared" ca="1" si="31"/>
        <v>-0.22684585680420785</v>
      </c>
      <c r="Q137" s="65">
        <f t="shared" si="32"/>
        <v>44904.1158</v>
      </c>
    </row>
    <row r="138" spans="1:17" s="39" customFormat="1" ht="12.95" customHeight="1" x14ac:dyDescent="0.2">
      <c r="A138" s="64"/>
      <c r="B138" s="17"/>
      <c r="C138" s="16"/>
      <c r="D138" s="16"/>
      <c r="E138" s="64"/>
      <c r="G138" s="40"/>
      <c r="Q138" s="65"/>
    </row>
    <row r="139" spans="1:17" s="39" customFormat="1" ht="12.95" customHeight="1" x14ac:dyDescent="0.2">
      <c r="A139" s="64"/>
      <c r="B139" s="17"/>
      <c r="C139" s="16"/>
      <c r="D139" s="16"/>
      <c r="E139" s="64"/>
      <c r="G139" s="40"/>
      <c r="Q139" s="65"/>
    </row>
    <row r="140" spans="1:17" s="39" customFormat="1" ht="12.95" customHeight="1" x14ac:dyDescent="0.2">
      <c r="A140" s="64"/>
      <c r="B140" s="17"/>
      <c r="C140" s="16"/>
      <c r="D140" s="16"/>
      <c r="E140" s="64"/>
      <c r="G140" s="40"/>
      <c r="Q140" s="65"/>
    </row>
    <row r="141" spans="1:17" s="39" customFormat="1" ht="12.95" customHeight="1" x14ac:dyDescent="0.2">
      <c r="A141" s="64"/>
      <c r="B141" s="17"/>
      <c r="C141" s="16"/>
      <c r="D141" s="16"/>
      <c r="E141" s="64"/>
      <c r="G141" s="40"/>
      <c r="Q141" s="65"/>
    </row>
    <row r="142" spans="1:17" s="39" customFormat="1" ht="12.95" customHeight="1" x14ac:dyDescent="0.2">
      <c r="A142" s="64"/>
      <c r="B142" s="17"/>
      <c r="C142" s="16"/>
      <c r="D142" s="16"/>
      <c r="E142" s="64"/>
      <c r="G142" s="40"/>
      <c r="Q142" s="65"/>
    </row>
    <row r="143" spans="1:17" s="39" customFormat="1" ht="12.95" customHeight="1" x14ac:dyDescent="0.2">
      <c r="A143" s="64"/>
      <c r="B143" s="17"/>
      <c r="C143" s="16"/>
      <c r="D143" s="16"/>
      <c r="E143" s="64"/>
      <c r="G143" s="40"/>
      <c r="Q143" s="65"/>
    </row>
    <row r="144" spans="1:17" s="39" customFormat="1" ht="12.95" customHeight="1" x14ac:dyDescent="0.2">
      <c r="A144" s="64"/>
      <c r="B144" s="17"/>
      <c r="C144" s="16"/>
      <c r="D144" s="16"/>
      <c r="E144" s="64"/>
      <c r="G144" s="40"/>
      <c r="Q144" s="65"/>
    </row>
    <row r="145" spans="1:17" s="39" customFormat="1" ht="12.95" customHeight="1" x14ac:dyDescent="0.2">
      <c r="A145" s="64"/>
      <c r="B145" s="17"/>
      <c r="C145" s="16"/>
      <c r="D145" s="16"/>
      <c r="E145" s="64"/>
      <c r="G145" s="40"/>
      <c r="Q145" s="65"/>
    </row>
    <row r="146" spans="1:17" s="39" customFormat="1" ht="12.95" customHeight="1" x14ac:dyDescent="0.2">
      <c r="A146" s="64"/>
      <c r="B146" s="17"/>
      <c r="C146" s="16"/>
      <c r="D146" s="16"/>
      <c r="E146" s="64"/>
      <c r="G146" s="40"/>
      <c r="Q146" s="65"/>
    </row>
    <row r="147" spans="1:17" s="39" customFormat="1" ht="12.95" customHeight="1" x14ac:dyDescent="0.2">
      <c r="A147" s="64"/>
      <c r="B147" s="17"/>
      <c r="C147" s="16"/>
      <c r="D147" s="16"/>
      <c r="E147" s="64"/>
      <c r="G147" s="40"/>
      <c r="Q147" s="65"/>
    </row>
    <row r="148" spans="1:17" s="39" customFormat="1" ht="12.95" customHeight="1" x14ac:dyDescent="0.2">
      <c r="A148" s="64"/>
      <c r="B148" s="17"/>
      <c r="C148" s="16"/>
      <c r="D148" s="16"/>
      <c r="E148" s="64"/>
      <c r="G148" s="40"/>
      <c r="Q148" s="65"/>
    </row>
    <row r="149" spans="1:17" s="39" customFormat="1" ht="12.95" customHeight="1" x14ac:dyDescent="0.2">
      <c r="A149" s="64"/>
      <c r="B149" s="17"/>
      <c r="C149" s="16"/>
      <c r="D149" s="16"/>
      <c r="E149" s="64"/>
      <c r="G149" s="40"/>
      <c r="Q149" s="65"/>
    </row>
    <row r="150" spans="1:17" s="39" customFormat="1" ht="12.95" customHeight="1" x14ac:dyDescent="0.2">
      <c r="A150" s="64"/>
      <c r="B150" s="17"/>
      <c r="C150" s="16"/>
      <c r="D150" s="16"/>
      <c r="E150" s="64"/>
      <c r="G150" s="40"/>
      <c r="Q150" s="65"/>
    </row>
    <row r="151" spans="1:17" s="39" customFormat="1" ht="12.95" customHeight="1" x14ac:dyDescent="0.2">
      <c r="A151" s="64"/>
      <c r="B151" s="17"/>
      <c r="C151" s="16"/>
      <c r="D151" s="16"/>
      <c r="E151" s="64"/>
      <c r="G151" s="40"/>
      <c r="Q151" s="65"/>
    </row>
    <row r="152" spans="1:17" s="39" customFormat="1" ht="12.95" customHeight="1" x14ac:dyDescent="0.2">
      <c r="A152" s="64"/>
      <c r="B152" s="17"/>
      <c r="C152" s="16"/>
      <c r="D152" s="16"/>
      <c r="E152" s="64"/>
      <c r="G152" s="40"/>
      <c r="Q152" s="65"/>
    </row>
    <row r="153" spans="1:17" s="39" customFormat="1" ht="12.95" customHeight="1" x14ac:dyDescent="0.2">
      <c r="A153" s="64"/>
      <c r="B153" s="17"/>
      <c r="C153" s="16"/>
      <c r="D153" s="16"/>
      <c r="E153" s="64"/>
      <c r="G153" s="40"/>
      <c r="Q153" s="65"/>
    </row>
    <row r="154" spans="1:17" s="39" customFormat="1" ht="12.95" customHeight="1" x14ac:dyDescent="0.2">
      <c r="A154" s="64"/>
      <c r="B154" s="17"/>
      <c r="C154" s="16"/>
      <c r="D154" s="16"/>
      <c r="E154" s="64"/>
      <c r="G154" s="40"/>
      <c r="Q154" s="65"/>
    </row>
    <row r="155" spans="1:17" s="39" customFormat="1" ht="12.95" customHeight="1" x14ac:dyDescent="0.2">
      <c r="A155" s="64"/>
      <c r="B155" s="17"/>
      <c r="C155" s="16"/>
      <c r="D155" s="16"/>
      <c r="E155" s="64"/>
      <c r="G155" s="40"/>
      <c r="Q155" s="65"/>
    </row>
    <row r="156" spans="1:17" s="39" customFormat="1" ht="12.95" customHeight="1" x14ac:dyDescent="0.2">
      <c r="A156" s="64"/>
      <c r="B156" s="17"/>
      <c r="C156" s="16"/>
      <c r="D156" s="16"/>
      <c r="E156" s="64"/>
      <c r="G156" s="40"/>
      <c r="Q156" s="65"/>
    </row>
    <row r="157" spans="1:17" s="39" customFormat="1" ht="12.95" customHeight="1" x14ac:dyDescent="0.2">
      <c r="A157" s="64"/>
      <c r="B157" s="17"/>
      <c r="C157" s="16"/>
      <c r="D157" s="16"/>
      <c r="E157" s="64"/>
      <c r="G157" s="40"/>
      <c r="Q157" s="65"/>
    </row>
    <row r="158" spans="1:17" s="39" customFormat="1" ht="12.95" customHeight="1" x14ac:dyDescent="0.2">
      <c r="A158" s="64"/>
      <c r="B158" s="17"/>
      <c r="C158" s="16"/>
      <c r="D158" s="16"/>
      <c r="E158" s="64"/>
      <c r="G158" s="40"/>
      <c r="Q158" s="65"/>
    </row>
    <row r="159" spans="1:17" s="39" customFormat="1" ht="12.95" customHeight="1" x14ac:dyDescent="0.2">
      <c r="A159" s="64"/>
      <c r="B159" s="17"/>
      <c r="C159" s="16"/>
      <c r="D159" s="16"/>
      <c r="E159" s="64"/>
      <c r="G159" s="40"/>
      <c r="Q159" s="65"/>
    </row>
    <row r="160" spans="1:17" s="39" customFormat="1" ht="12.95" customHeight="1" x14ac:dyDescent="0.2">
      <c r="A160" s="64"/>
      <c r="B160" s="17"/>
      <c r="C160" s="16"/>
      <c r="D160" s="16"/>
      <c r="E160" s="64"/>
      <c r="G160" s="40"/>
      <c r="Q160" s="65"/>
    </row>
    <row r="161" spans="1:17" s="39" customFormat="1" ht="12.95" customHeight="1" x14ac:dyDescent="0.2">
      <c r="A161" s="64"/>
      <c r="B161" s="17"/>
      <c r="C161" s="16"/>
      <c r="D161" s="16"/>
      <c r="E161" s="64"/>
      <c r="G161" s="40"/>
      <c r="Q161" s="65"/>
    </row>
    <row r="162" spans="1:17" s="39" customFormat="1" ht="12.95" customHeight="1" x14ac:dyDescent="0.2">
      <c r="A162" s="64"/>
      <c r="B162" s="17"/>
      <c r="C162" s="16"/>
      <c r="D162" s="16"/>
      <c r="E162" s="64"/>
      <c r="G162" s="40"/>
      <c r="Q162" s="65"/>
    </row>
    <row r="163" spans="1:17" s="39" customFormat="1" ht="12.95" customHeight="1" x14ac:dyDescent="0.2">
      <c r="A163" s="64"/>
      <c r="B163" s="64"/>
      <c r="C163" s="16"/>
      <c r="D163" s="16"/>
      <c r="E163" s="64"/>
      <c r="G163" s="40"/>
      <c r="Q163" s="65"/>
    </row>
    <row r="164" spans="1:17" s="39" customFormat="1" ht="12.95" customHeight="1" x14ac:dyDescent="0.2">
      <c r="A164" s="64"/>
      <c r="B164" s="64"/>
      <c r="C164" s="16"/>
      <c r="D164" s="16"/>
      <c r="E164" s="64"/>
      <c r="G164" s="40"/>
      <c r="Q164" s="65"/>
    </row>
    <row r="165" spans="1:17" s="39" customFormat="1" ht="12.95" customHeight="1" x14ac:dyDescent="0.2">
      <c r="A165" s="64"/>
      <c r="B165" s="64"/>
      <c r="C165" s="16"/>
      <c r="D165" s="16"/>
      <c r="E165" s="64"/>
      <c r="G165" s="40"/>
      <c r="Q165" s="65"/>
    </row>
    <row r="166" spans="1:17" s="39" customFormat="1" ht="12.95" customHeight="1" x14ac:dyDescent="0.2">
      <c r="A166" s="64"/>
      <c r="B166" s="64"/>
      <c r="C166" s="16"/>
      <c r="D166" s="16"/>
      <c r="E166" s="64"/>
      <c r="G166" s="40"/>
      <c r="Q166" s="65"/>
    </row>
    <row r="167" spans="1:17" s="39" customFormat="1" ht="12.95" customHeight="1" x14ac:dyDescent="0.2">
      <c r="A167" s="64"/>
      <c r="B167" s="64"/>
      <c r="C167" s="16"/>
      <c r="D167" s="16"/>
      <c r="E167" s="64"/>
      <c r="G167" s="40"/>
      <c r="Q167" s="65"/>
    </row>
    <row r="168" spans="1:17" s="39" customFormat="1" ht="12.95" customHeight="1" x14ac:dyDescent="0.2">
      <c r="A168" s="64"/>
      <c r="B168" s="64"/>
      <c r="C168" s="16"/>
      <c r="D168" s="16"/>
      <c r="E168" s="64"/>
      <c r="G168" s="40"/>
      <c r="Q168" s="65"/>
    </row>
    <row r="169" spans="1:17" s="39" customFormat="1" ht="12.95" customHeight="1" x14ac:dyDescent="0.2">
      <c r="A169" s="64"/>
      <c r="B169" s="64"/>
      <c r="C169" s="16"/>
      <c r="D169" s="16"/>
      <c r="E169" s="64"/>
      <c r="G169" s="40"/>
      <c r="Q169" s="65"/>
    </row>
    <row r="170" spans="1:17" s="39" customFormat="1" ht="12.95" customHeight="1" x14ac:dyDescent="0.2">
      <c r="A170" s="64"/>
      <c r="B170" s="64"/>
      <c r="C170" s="16"/>
      <c r="D170" s="16"/>
      <c r="E170" s="64"/>
      <c r="G170" s="40"/>
      <c r="Q170" s="65"/>
    </row>
    <row r="171" spans="1:17" s="39" customFormat="1" ht="12.95" customHeight="1" x14ac:dyDescent="0.2">
      <c r="A171" s="64"/>
      <c r="B171" s="64"/>
      <c r="C171" s="16"/>
      <c r="D171" s="16"/>
      <c r="E171" s="64"/>
      <c r="G171" s="40"/>
      <c r="Q171" s="65"/>
    </row>
    <row r="172" spans="1:17" s="39" customFormat="1" ht="12.95" customHeight="1" x14ac:dyDescent="0.2">
      <c r="A172" s="64"/>
      <c r="B172" s="64"/>
      <c r="C172" s="16"/>
      <c r="D172" s="16"/>
      <c r="E172" s="64"/>
      <c r="G172" s="40"/>
      <c r="Q172" s="65"/>
    </row>
    <row r="173" spans="1:17" s="39" customFormat="1" ht="12.95" customHeight="1" x14ac:dyDescent="0.2">
      <c r="A173" s="64"/>
      <c r="B173" s="64"/>
      <c r="C173" s="16"/>
      <c r="D173" s="16"/>
      <c r="E173" s="64"/>
      <c r="G173" s="40"/>
      <c r="Q173" s="65"/>
    </row>
    <row r="174" spans="1:17" s="39" customFormat="1" ht="12.95" customHeight="1" x14ac:dyDescent="0.2">
      <c r="A174" s="64"/>
      <c r="B174" s="64"/>
      <c r="C174" s="16"/>
      <c r="D174" s="16"/>
      <c r="E174" s="64"/>
      <c r="G174" s="40"/>
      <c r="Q174" s="65"/>
    </row>
    <row r="175" spans="1:17" s="39" customFormat="1" ht="12.95" customHeight="1" x14ac:dyDescent="0.2">
      <c r="A175" s="64"/>
      <c r="B175" s="64"/>
      <c r="C175" s="16"/>
      <c r="D175" s="16"/>
      <c r="E175" s="64"/>
      <c r="G175" s="40"/>
      <c r="Q175" s="65"/>
    </row>
    <row r="176" spans="1:17" s="39" customFormat="1" ht="12.95" customHeight="1" x14ac:dyDescent="0.2">
      <c r="C176" s="40"/>
      <c r="D176" s="40"/>
      <c r="E176" s="64"/>
      <c r="G176" s="40"/>
      <c r="Q176" s="65"/>
    </row>
    <row r="177" spans="3:17" s="39" customFormat="1" ht="12.95" customHeight="1" x14ac:dyDescent="0.2">
      <c r="C177" s="40"/>
      <c r="D177" s="40"/>
      <c r="E177" s="64"/>
      <c r="G177" s="40"/>
      <c r="Q177" s="65"/>
    </row>
    <row r="178" spans="3:17" s="39" customFormat="1" ht="12.95" customHeight="1" x14ac:dyDescent="0.2">
      <c r="C178" s="40"/>
      <c r="D178" s="40"/>
      <c r="E178" s="64"/>
      <c r="G178" s="40"/>
      <c r="Q178" s="65"/>
    </row>
    <row r="179" spans="3:17" s="39" customFormat="1" ht="12.95" customHeight="1" x14ac:dyDescent="0.2">
      <c r="C179" s="40"/>
      <c r="D179" s="40"/>
      <c r="E179" s="64"/>
      <c r="G179" s="40"/>
      <c r="Q179" s="65"/>
    </row>
    <row r="180" spans="3:17" s="39" customFormat="1" ht="12.95" customHeight="1" x14ac:dyDescent="0.2">
      <c r="C180" s="40"/>
      <c r="D180" s="40"/>
      <c r="E180" s="64"/>
      <c r="G180" s="40"/>
      <c r="Q180" s="65"/>
    </row>
    <row r="181" spans="3:17" s="39" customFormat="1" ht="12.95" customHeight="1" x14ac:dyDescent="0.2">
      <c r="C181" s="40"/>
      <c r="D181" s="40"/>
      <c r="E181" s="64"/>
      <c r="G181" s="40"/>
      <c r="Q181" s="65"/>
    </row>
    <row r="182" spans="3:17" s="39" customFormat="1" ht="12.95" customHeight="1" x14ac:dyDescent="0.2">
      <c r="C182" s="40"/>
      <c r="D182" s="40"/>
      <c r="E182" s="64"/>
      <c r="G182" s="40"/>
      <c r="Q182" s="65"/>
    </row>
    <row r="183" spans="3:17" s="39" customFormat="1" ht="12.95" customHeight="1" x14ac:dyDescent="0.2">
      <c r="C183" s="40"/>
      <c r="D183" s="40"/>
      <c r="E183" s="64"/>
      <c r="G183" s="40"/>
      <c r="Q183" s="65"/>
    </row>
    <row r="184" spans="3:17" s="39" customFormat="1" ht="12.95" customHeight="1" x14ac:dyDescent="0.2">
      <c r="C184" s="40"/>
      <c r="D184" s="40"/>
      <c r="E184" s="64"/>
      <c r="G184" s="40"/>
      <c r="Q184" s="65"/>
    </row>
    <row r="185" spans="3:17" s="39" customFormat="1" ht="12.95" customHeight="1" x14ac:dyDescent="0.2">
      <c r="C185" s="40"/>
      <c r="D185" s="40"/>
      <c r="E185" s="64"/>
      <c r="G185" s="40"/>
      <c r="Q185" s="65"/>
    </row>
    <row r="186" spans="3:17" s="39" customFormat="1" ht="12.95" customHeight="1" x14ac:dyDescent="0.2">
      <c r="C186" s="40"/>
      <c r="D186" s="40"/>
      <c r="E186" s="64"/>
      <c r="G186" s="40"/>
      <c r="Q186" s="65"/>
    </row>
    <row r="187" spans="3:17" s="39" customFormat="1" ht="12.95" customHeight="1" x14ac:dyDescent="0.2">
      <c r="C187" s="40"/>
      <c r="D187" s="40"/>
      <c r="E187" s="64"/>
      <c r="G187" s="40"/>
      <c r="Q187" s="65"/>
    </row>
    <row r="188" spans="3:17" s="39" customFormat="1" ht="12.95" customHeight="1" x14ac:dyDescent="0.2">
      <c r="C188" s="40"/>
      <c r="D188" s="40"/>
      <c r="E188" s="64"/>
      <c r="G188" s="40"/>
      <c r="Q188" s="65"/>
    </row>
    <row r="189" spans="3:17" s="39" customFormat="1" ht="12.95" customHeight="1" x14ac:dyDescent="0.2">
      <c r="C189" s="40"/>
      <c r="D189" s="40"/>
      <c r="E189" s="64"/>
      <c r="G189" s="40"/>
      <c r="Q189" s="65"/>
    </row>
    <row r="190" spans="3:17" s="39" customFormat="1" ht="12.95" customHeight="1" x14ac:dyDescent="0.2">
      <c r="C190" s="40"/>
      <c r="D190" s="40"/>
      <c r="E190" s="64"/>
      <c r="G190" s="40"/>
      <c r="Q190" s="65"/>
    </row>
    <row r="191" spans="3:17" s="39" customFormat="1" ht="12.95" customHeight="1" x14ac:dyDescent="0.2">
      <c r="C191" s="40"/>
      <c r="D191" s="40"/>
      <c r="E191" s="64"/>
      <c r="G191" s="40"/>
      <c r="Q191" s="65"/>
    </row>
    <row r="192" spans="3:17" s="39" customFormat="1" ht="12.95" customHeight="1" x14ac:dyDescent="0.2">
      <c r="C192" s="40"/>
      <c r="D192" s="40"/>
      <c r="E192" s="64"/>
      <c r="G192" s="40"/>
      <c r="Q192" s="65"/>
    </row>
    <row r="193" spans="3:17" s="39" customFormat="1" ht="12.95" customHeight="1" x14ac:dyDescent="0.2">
      <c r="C193" s="40"/>
      <c r="D193" s="40"/>
      <c r="E193" s="64"/>
      <c r="G193" s="40"/>
      <c r="Q193" s="65"/>
    </row>
    <row r="194" spans="3:17" s="39" customFormat="1" ht="12.95" customHeight="1" x14ac:dyDescent="0.2">
      <c r="C194" s="40"/>
      <c r="D194" s="40"/>
      <c r="E194" s="64"/>
      <c r="G194" s="40"/>
      <c r="Q194" s="65"/>
    </row>
    <row r="195" spans="3:17" s="39" customFormat="1" ht="12.95" customHeight="1" x14ac:dyDescent="0.2">
      <c r="C195" s="40"/>
      <c r="D195" s="40"/>
      <c r="E195" s="64"/>
      <c r="G195" s="40"/>
      <c r="Q195" s="65"/>
    </row>
    <row r="196" spans="3:17" s="39" customFormat="1" ht="12.95" customHeight="1" x14ac:dyDescent="0.2">
      <c r="C196" s="40"/>
      <c r="D196" s="40"/>
      <c r="E196" s="64"/>
      <c r="G196" s="40"/>
      <c r="Q196" s="65"/>
    </row>
    <row r="197" spans="3:17" s="39" customFormat="1" ht="12.95" customHeight="1" x14ac:dyDescent="0.2">
      <c r="C197" s="40"/>
      <c r="D197" s="40"/>
      <c r="E197" s="64"/>
      <c r="G197" s="40"/>
      <c r="Q197" s="65"/>
    </row>
    <row r="198" spans="3:17" s="39" customFormat="1" ht="12.95" customHeight="1" x14ac:dyDescent="0.2">
      <c r="C198" s="40"/>
      <c r="D198" s="40"/>
      <c r="E198" s="64"/>
      <c r="G198" s="40"/>
      <c r="Q198" s="65"/>
    </row>
    <row r="199" spans="3:17" s="39" customFormat="1" ht="12.95" customHeight="1" x14ac:dyDescent="0.2">
      <c r="C199" s="40"/>
      <c r="D199" s="40"/>
      <c r="E199" s="64"/>
      <c r="G199" s="40"/>
      <c r="Q199" s="65"/>
    </row>
    <row r="200" spans="3:17" s="39" customFormat="1" ht="12.95" customHeight="1" x14ac:dyDescent="0.2">
      <c r="C200" s="40"/>
      <c r="D200" s="40"/>
      <c r="E200" s="64"/>
      <c r="G200" s="40"/>
      <c r="Q200" s="65"/>
    </row>
    <row r="201" spans="3:17" s="39" customFormat="1" ht="12.95" customHeight="1" x14ac:dyDescent="0.2">
      <c r="C201" s="40"/>
      <c r="D201" s="40"/>
      <c r="E201" s="64"/>
      <c r="G201" s="40"/>
      <c r="Q201" s="65"/>
    </row>
    <row r="202" spans="3:17" s="39" customFormat="1" ht="12.95" customHeight="1" x14ac:dyDescent="0.2">
      <c r="C202" s="40"/>
      <c r="D202" s="40"/>
      <c r="E202" s="64"/>
      <c r="G202" s="40"/>
      <c r="Q202" s="65"/>
    </row>
    <row r="203" spans="3:17" s="39" customFormat="1" ht="12.95" customHeight="1" x14ac:dyDescent="0.2">
      <c r="C203" s="40"/>
      <c r="D203" s="40"/>
      <c r="E203" s="64"/>
      <c r="G203" s="40"/>
      <c r="Q203" s="65"/>
    </row>
    <row r="204" spans="3:17" s="39" customFormat="1" ht="12.95" customHeight="1" x14ac:dyDescent="0.2">
      <c r="C204" s="40"/>
      <c r="D204" s="40"/>
      <c r="E204" s="64"/>
      <c r="G204" s="40"/>
      <c r="Q204" s="65"/>
    </row>
    <row r="205" spans="3:17" s="39" customFormat="1" ht="12.95" customHeight="1" x14ac:dyDescent="0.2">
      <c r="C205" s="40"/>
      <c r="D205" s="40"/>
      <c r="E205" s="64"/>
      <c r="G205" s="40"/>
      <c r="Q205" s="65"/>
    </row>
    <row r="206" spans="3:17" s="39" customFormat="1" ht="12.95" customHeight="1" x14ac:dyDescent="0.2">
      <c r="C206" s="40"/>
      <c r="D206" s="40"/>
      <c r="E206" s="64"/>
      <c r="G206" s="40"/>
      <c r="Q206" s="65"/>
    </row>
    <row r="207" spans="3:17" s="39" customFormat="1" ht="12.95" customHeight="1" x14ac:dyDescent="0.2">
      <c r="C207" s="40"/>
      <c r="D207" s="40"/>
      <c r="E207" s="64"/>
      <c r="G207" s="40"/>
      <c r="Q207" s="65"/>
    </row>
    <row r="208" spans="3:17" s="39" customFormat="1" ht="12.95" customHeight="1" x14ac:dyDescent="0.2">
      <c r="C208" s="40"/>
      <c r="D208" s="40"/>
      <c r="E208" s="64"/>
      <c r="G208" s="40"/>
      <c r="Q208" s="65"/>
    </row>
    <row r="209" spans="3:17" s="39" customFormat="1" ht="12.95" customHeight="1" x14ac:dyDescent="0.2">
      <c r="C209" s="40"/>
      <c r="D209" s="40"/>
      <c r="E209" s="64"/>
      <c r="G209" s="40"/>
      <c r="Q209" s="65"/>
    </row>
    <row r="210" spans="3:17" s="39" customFormat="1" ht="12.95" customHeight="1" x14ac:dyDescent="0.2">
      <c r="C210" s="40"/>
      <c r="D210" s="40"/>
      <c r="E210" s="64"/>
      <c r="G210" s="40"/>
      <c r="Q210" s="65"/>
    </row>
    <row r="211" spans="3:17" s="39" customFormat="1" ht="12.95" customHeight="1" x14ac:dyDescent="0.2">
      <c r="C211" s="40"/>
      <c r="D211" s="40"/>
      <c r="E211" s="64"/>
      <c r="G211" s="40"/>
      <c r="Q211" s="65"/>
    </row>
    <row r="212" spans="3:17" s="39" customFormat="1" ht="12.95" customHeight="1" x14ac:dyDescent="0.2">
      <c r="C212" s="40"/>
      <c r="D212" s="40"/>
      <c r="E212" s="64"/>
      <c r="G212" s="40"/>
      <c r="Q212" s="65"/>
    </row>
    <row r="213" spans="3:17" s="39" customFormat="1" ht="12.95" customHeight="1" x14ac:dyDescent="0.2">
      <c r="C213" s="40"/>
      <c r="D213" s="40"/>
      <c r="E213" s="64"/>
      <c r="G213" s="40"/>
      <c r="Q213" s="65"/>
    </row>
    <row r="214" spans="3:17" s="39" customFormat="1" ht="12.95" customHeight="1" x14ac:dyDescent="0.2">
      <c r="C214" s="40"/>
      <c r="D214" s="40"/>
      <c r="E214" s="64"/>
      <c r="G214" s="40"/>
      <c r="Q214" s="65"/>
    </row>
    <row r="215" spans="3:17" s="39" customFormat="1" ht="12.95" customHeight="1" x14ac:dyDescent="0.2">
      <c r="C215" s="40"/>
      <c r="D215" s="40"/>
      <c r="E215" s="64"/>
      <c r="G215" s="40"/>
      <c r="Q215" s="65"/>
    </row>
    <row r="216" spans="3:17" s="39" customFormat="1" ht="12.95" customHeight="1" x14ac:dyDescent="0.2">
      <c r="C216" s="40"/>
      <c r="D216" s="40"/>
      <c r="E216" s="64"/>
      <c r="G216" s="40"/>
      <c r="Q216" s="65"/>
    </row>
    <row r="217" spans="3:17" s="39" customFormat="1" ht="12.95" customHeight="1" x14ac:dyDescent="0.2">
      <c r="C217" s="40"/>
      <c r="D217" s="40"/>
      <c r="E217" s="64"/>
      <c r="G217" s="40"/>
      <c r="Q217" s="65"/>
    </row>
    <row r="218" spans="3:17" s="39" customFormat="1" ht="12.95" customHeight="1" x14ac:dyDescent="0.2">
      <c r="C218" s="40"/>
      <c r="D218" s="40"/>
      <c r="E218" s="64"/>
      <c r="G218" s="40"/>
      <c r="Q218" s="65"/>
    </row>
    <row r="219" spans="3:17" s="39" customFormat="1" ht="12.95" customHeight="1" x14ac:dyDescent="0.2">
      <c r="C219" s="40"/>
      <c r="D219" s="40"/>
      <c r="E219" s="64"/>
      <c r="G219" s="40"/>
      <c r="Q219" s="65"/>
    </row>
    <row r="220" spans="3:17" s="39" customFormat="1" ht="12.95" customHeight="1" x14ac:dyDescent="0.2">
      <c r="C220" s="40"/>
      <c r="D220" s="40"/>
      <c r="E220" s="64"/>
      <c r="G220" s="40"/>
      <c r="Q220" s="65"/>
    </row>
    <row r="221" spans="3:17" s="39" customFormat="1" ht="12.95" customHeight="1" x14ac:dyDescent="0.2">
      <c r="C221" s="40"/>
      <c r="D221" s="40"/>
      <c r="E221" s="64"/>
      <c r="G221" s="40"/>
      <c r="Q221" s="65"/>
    </row>
    <row r="222" spans="3:17" s="39" customFormat="1" ht="12.95" customHeight="1" x14ac:dyDescent="0.2">
      <c r="C222" s="40"/>
      <c r="D222" s="40"/>
      <c r="E222" s="64"/>
      <c r="G222" s="40"/>
      <c r="Q222" s="65"/>
    </row>
    <row r="223" spans="3:17" s="39" customFormat="1" ht="12.95" customHeight="1" x14ac:dyDescent="0.2">
      <c r="C223" s="40"/>
      <c r="D223" s="40"/>
      <c r="E223" s="64"/>
      <c r="G223" s="40"/>
      <c r="Q223" s="65"/>
    </row>
    <row r="224" spans="3:17" s="39" customFormat="1" ht="12.95" customHeight="1" x14ac:dyDescent="0.2">
      <c r="C224" s="40"/>
      <c r="D224" s="40"/>
      <c r="E224" s="64"/>
      <c r="G224" s="40"/>
      <c r="Q224" s="65"/>
    </row>
    <row r="225" spans="3:17" s="39" customFormat="1" ht="12.95" customHeight="1" x14ac:dyDescent="0.2">
      <c r="C225" s="40"/>
      <c r="D225" s="40"/>
      <c r="E225" s="64"/>
      <c r="G225" s="40"/>
      <c r="Q225" s="65"/>
    </row>
    <row r="226" spans="3:17" s="39" customFormat="1" ht="12.95" customHeight="1" x14ac:dyDescent="0.2">
      <c r="C226" s="40"/>
      <c r="D226" s="40"/>
      <c r="E226" s="64"/>
      <c r="G226" s="40"/>
      <c r="Q226" s="65"/>
    </row>
    <row r="227" spans="3:17" s="39" customFormat="1" ht="12.95" customHeight="1" x14ac:dyDescent="0.2">
      <c r="C227" s="40"/>
      <c r="D227" s="40"/>
      <c r="E227" s="64"/>
      <c r="G227" s="40"/>
      <c r="Q227" s="65"/>
    </row>
    <row r="228" spans="3:17" s="39" customFormat="1" ht="12.95" customHeight="1" x14ac:dyDescent="0.2">
      <c r="C228" s="40"/>
      <c r="D228" s="40"/>
      <c r="E228" s="64"/>
      <c r="G228" s="40"/>
      <c r="Q228" s="65"/>
    </row>
    <row r="229" spans="3:17" s="39" customFormat="1" ht="12.95" customHeight="1" x14ac:dyDescent="0.2">
      <c r="C229" s="40"/>
      <c r="D229" s="40"/>
      <c r="E229" s="64"/>
      <c r="G229" s="40"/>
      <c r="Q229" s="65"/>
    </row>
    <row r="230" spans="3:17" s="39" customFormat="1" ht="12.95" customHeight="1" x14ac:dyDescent="0.2">
      <c r="C230" s="40"/>
      <c r="D230" s="40"/>
      <c r="E230" s="64"/>
      <c r="G230" s="40"/>
      <c r="Q230" s="65"/>
    </row>
    <row r="231" spans="3:17" s="39" customFormat="1" ht="12.95" customHeight="1" x14ac:dyDescent="0.2">
      <c r="C231" s="40"/>
      <c r="D231" s="40"/>
      <c r="E231" s="64"/>
      <c r="G231" s="40"/>
      <c r="Q231" s="65"/>
    </row>
    <row r="232" spans="3:17" s="39" customFormat="1" ht="12.95" customHeight="1" x14ac:dyDescent="0.2">
      <c r="C232" s="40"/>
      <c r="D232" s="40"/>
      <c r="E232" s="64"/>
      <c r="G232" s="40"/>
      <c r="Q232" s="65"/>
    </row>
    <row r="233" spans="3:17" s="39" customFormat="1" ht="12.95" customHeight="1" x14ac:dyDescent="0.2">
      <c r="C233" s="40"/>
      <c r="D233" s="40"/>
      <c r="E233" s="64"/>
      <c r="G233" s="40"/>
      <c r="Q233" s="65"/>
    </row>
    <row r="234" spans="3:17" s="39" customFormat="1" ht="12.95" customHeight="1" x14ac:dyDescent="0.2">
      <c r="C234" s="40"/>
      <c r="D234" s="40"/>
      <c r="E234" s="64"/>
      <c r="G234" s="40"/>
      <c r="Q234" s="65"/>
    </row>
    <row r="235" spans="3:17" s="39" customFormat="1" ht="12.95" customHeight="1" x14ac:dyDescent="0.2">
      <c r="C235" s="40"/>
      <c r="D235" s="40"/>
      <c r="E235" s="64"/>
      <c r="G235" s="40"/>
      <c r="Q235" s="65"/>
    </row>
    <row r="236" spans="3:17" s="39" customFormat="1" ht="12.95" customHeight="1" x14ac:dyDescent="0.2">
      <c r="C236" s="40"/>
      <c r="D236" s="40"/>
      <c r="E236" s="64"/>
      <c r="G236" s="40"/>
      <c r="Q236" s="65"/>
    </row>
    <row r="237" spans="3:17" s="39" customFormat="1" ht="12.95" customHeight="1" x14ac:dyDescent="0.2">
      <c r="E237" s="64"/>
      <c r="G237" s="40"/>
      <c r="Q237" s="65"/>
    </row>
    <row r="238" spans="3:17" s="39" customFormat="1" ht="12.95" customHeight="1" x14ac:dyDescent="0.2">
      <c r="E238" s="64"/>
      <c r="G238" s="40"/>
      <c r="Q238" s="65"/>
    </row>
    <row r="239" spans="3:17" s="39" customFormat="1" ht="12.95" customHeight="1" x14ac:dyDescent="0.2">
      <c r="E239" s="64"/>
      <c r="G239" s="40"/>
      <c r="Q239" s="65"/>
    </row>
    <row r="240" spans="3:17" s="39" customFormat="1" ht="12.95" customHeight="1" x14ac:dyDescent="0.2">
      <c r="E240" s="64"/>
      <c r="G240" s="40"/>
      <c r="Q240" s="65"/>
    </row>
    <row r="241" spans="5:17" s="39" customFormat="1" ht="12.95" customHeight="1" x14ac:dyDescent="0.2">
      <c r="E241" s="64"/>
      <c r="G241" s="40"/>
      <c r="Q241" s="65"/>
    </row>
    <row r="242" spans="5:17" s="39" customFormat="1" ht="12.95" customHeight="1" x14ac:dyDescent="0.2">
      <c r="G242" s="40"/>
    </row>
    <row r="243" spans="5:17" s="39" customFormat="1" ht="12.95" customHeight="1" x14ac:dyDescent="0.2">
      <c r="G243" s="40"/>
    </row>
    <row r="244" spans="5:17" s="39" customFormat="1" ht="12.95" customHeight="1" x14ac:dyDescent="0.2">
      <c r="G244" s="40"/>
    </row>
    <row r="245" spans="5:17" s="39" customFormat="1" ht="12.95" customHeight="1" x14ac:dyDescent="0.2">
      <c r="G245" s="40"/>
    </row>
    <row r="246" spans="5:17" s="39" customFormat="1" ht="12.95" customHeight="1" x14ac:dyDescent="0.2">
      <c r="G246" s="40"/>
    </row>
    <row r="247" spans="5:17" s="39" customFormat="1" ht="12.95" customHeight="1" x14ac:dyDescent="0.2">
      <c r="G247" s="40"/>
    </row>
    <row r="248" spans="5:17" s="39" customFormat="1" ht="12.95" customHeight="1" x14ac:dyDescent="0.2">
      <c r="G248" s="40"/>
    </row>
    <row r="249" spans="5:17" s="39" customFormat="1" ht="12.95" customHeight="1" x14ac:dyDescent="0.2">
      <c r="G249" s="40"/>
    </row>
    <row r="250" spans="5:17" s="39" customFormat="1" ht="12.95" customHeight="1" x14ac:dyDescent="0.2">
      <c r="G250" s="40"/>
    </row>
    <row r="251" spans="5:17" s="39" customFormat="1" ht="12.95" customHeight="1" x14ac:dyDescent="0.2">
      <c r="G251" s="40"/>
    </row>
    <row r="252" spans="5:17" s="39" customFormat="1" ht="12.95" customHeight="1" x14ac:dyDescent="0.2">
      <c r="G252" s="40"/>
    </row>
    <row r="253" spans="5:17" s="39" customFormat="1" ht="12.95" customHeight="1" x14ac:dyDescent="0.2">
      <c r="G253" s="40"/>
    </row>
    <row r="254" spans="5:17" s="39" customFormat="1" ht="12.95" customHeight="1" x14ac:dyDescent="0.2">
      <c r="G254" s="40"/>
    </row>
    <row r="255" spans="5:17" s="39" customFormat="1" ht="12.95" customHeight="1" x14ac:dyDescent="0.2">
      <c r="G255" s="40"/>
    </row>
    <row r="256" spans="5:17" s="39" customFormat="1" ht="12.95" customHeight="1" x14ac:dyDescent="0.2">
      <c r="G256" s="40"/>
    </row>
    <row r="257" spans="7:7" s="39" customFormat="1" ht="12.95" customHeight="1" x14ac:dyDescent="0.2">
      <c r="G257" s="40"/>
    </row>
    <row r="258" spans="7:7" s="39" customFormat="1" ht="12.95" customHeight="1" x14ac:dyDescent="0.2">
      <c r="G258" s="40"/>
    </row>
    <row r="259" spans="7:7" s="39" customFormat="1" ht="12.95" customHeight="1" x14ac:dyDescent="0.2">
      <c r="G259" s="40"/>
    </row>
    <row r="260" spans="7:7" s="39" customFormat="1" ht="12.95" customHeight="1" x14ac:dyDescent="0.2">
      <c r="G260" s="40"/>
    </row>
    <row r="261" spans="7:7" s="39" customFormat="1" ht="12.95" customHeight="1" x14ac:dyDescent="0.2">
      <c r="G261" s="40"/>
    </row>
    <row r="262" spans="7:7" s="39" customFormat="1" ht="12.95" customHeight="1" x14ac:dyDescent="0.2">
      <c r="G262" s="40"/>
    </row>
    <row r="263" spans="7:7" s="39" customFormat="1" ht="12.95" customHeight="1" x14ac:dyDescent="0.2">
      <c r="G263" s="40"/>
    </row>
    <row r="264" spans="7:7" s="39" customFormat="1" ht="12.95" customHeight="1" x14ac:dyDescent="0.2">
      <c r="G264" s="40"/>
    </row>
    <row r="265" spans="7:7" s="39" customFormat="1" ht="12.95" customHeight="1" x14ac:dyDescent="0.2">
      <c r="G265" s="40"/>
    </row>
    <row r="266" spans="7:7" s="39" customFormat="1" ht="12.95" customHeight="1" x14ac:dyDescent="0.2">
      <c r="G266" s="40"/>
    </row>
    <row r="267" spans="7:7" s="39" customFormat="1" ht="12.95" customHeight="1" x14ac:dyDescent="0.2">
      <c r="G267" s="40"/>
    </row>
    <row r="268" spans="7:7" s="39" customFormat="1" ht="12.95" customHeight="1" x14ac:dyDescent="0.2">
      <c r="G268" s="40"/>
    </row>
    <row r="269" spans="7:7" s="39" customFormat="1" ht="12.95" customHeight="1" x14ac:dyDescent="0.2">
      <c r="G269" s="40"/>
    </row>
    <row r="270" spans="7:7" s="39" customFormat="1" ht="12.95" customHeight="1" x14ac:dyDescent="0.2">
      <c r="G270" s="40"/>
    </row>
    <row r="271" spans="7:7" s="39" customFormat="1" ht="12.95" customHeight="1" x14ac:dyDescent="0.2">
      <c r="G271" s="40"/>
    </row>
    <row r="272" spans="7:7" s="39" customFormat="1" ht="12.95" customHeight="1" x14ac:dyDescent="0.2">
      <c r="G272" s="40"/>
    </row>
    <row r="273" spans="7:7" s="39" customFormat="1" ht="12.95" customHeight="1" x14ac:dyDescent="0.2">
      <c r="G273" s="40"/>
    </row>
    <row r="274" spans="7:7" s="39" customFormat="1" ht="12.95" customHeight="1" x14ac:dyDescent="0.2">
      <c r="G274" s="40"/>
    </row>
    <row r="275" spans="7:7" s="39" customFormat="1" ht="12.95" customHeight="1" x14ac:dyDescent="0.2">
      <c r="G275" s="40"/>
    </row>
    <row r="276" spans="7:7" s="39" customFormat="1" ht="12.95" customHeight="1" x14ac:dyDescent="0.2">
      <c r="G276" s="40"/>
    </row>
    <row r="277" spans="7:7" s="39" customFormat="1" ht="12.95" customHeight="1" x14ac:dyDescent="0.2">
      <c r="G277" s="40"/>
    </row>
    <row r="278" spans="7:7" s="39" customFormat="1" ht="12.95" customHeight="1" x14ac:dyDescent="0.2">
      <c r="G278" s="40"/>
    </row>
    <row r="279" spans="7:7" s="39" customFormat="1" ht="12.95" customHeight="1" x14ac:dyDescent="0.2">
      <c r="G279" s="40"/>
    </row>
    <row r="280" spans="7:7" s="39" customFormat="1" ht="12.95" customHeight="1" x14ac:dyDescent="0.2">
      <c r="G280" s="40"/>
    </row>
    <row r="281" spans="7:7" s="39" customFormat="1" ht="12.95" customHeight="1" x14ac:dyDescent="0.2">
      <c r="G281" s="40"/>
    </row>
    <row r="282" spans="7:7" s="39" customFormat="1" ht="12.95" customHeight="1" x14ac:dyDescent="0.2">
      <c r="G282" s="40"/>
    </row>
    <row r="283" spans="7:7" s="39" customFormat="1" ht="12.95" customHeight="1" x14ac:dyDescent="0.2">
      <c r="G283" s="40"/>
    </row>
    <row r="284" spans="7:7" s="39" customFormat="1" ht="12.95" customHeight="1" x14ac:dyDescent="0.2">
      <c r="G284" s="40"/>
    </row>
    <row r="285" spans="7:7" s="39" customFormat="1" ht="12.95" customHeight="1" x14ac:dyDescent="0.2">
      <c r="G285" s="40"/>
    </row>
    <row r="286" spans="7:7" s="39" customFormat="1" ht="12.95" customHeight="1" x14ac:dyDescent="0.2">
      <c r="G286" s="40"/>
    </row>
    <row r="287" spans="7:7" s="39" customFormat="1" ht="12.95" customHeight="1" x14ac:dyDescent="0.2">
      <c r="G287" s="40"/>
    </row>
    <row r="288" spans="7:7" s="39" customFormat="1" ht="12.95" customHeight="1" x14ac:dyDescent="0.2">
      <c r="G288" s="40"/>
    </row>
    <row r="289" spans="7:7" s="39" customFormat="1" ht="12.95" customHeight="1" x14ac:dyDescent="0.2">
      <c r="G289" s="40"/>
    </row>
    <row r="290" spans="7:7" s="39" customFormat="1" ht="12.95" customHeight="1" x14ac:dyDescent="0.2">
      <c r="G290" s="40"/>
    </row>
    <row r="291" spans="7:7" s="39" customFormat="1" ht="12.95" customHeight="1" x14ac:dyDescent="0.2">
      <c r="G291" s="40"/>
    </row>
    <row r="292" spans="7:7" s="39" customFormat="1" ht="12.95" customHeight="1" x14ac:dyDescent="0.2">
      <c r="G292" s="40"/>
    </row>
    <row r="293" spans="7:7" s="39" customFormat="1" ht="12.95" customHeight="1" x14ac:dyDescent="0.2">
      <c r="G293" s="40"/>
    </row>
    <row r="294" spans="7:7" s="39" customFormat="1" ht="12.95" customHeight="1" x14ac:dyDescent="0.2">
      <c r="G294" s="40"/>
    </row>
    <row r="295" spans="7:7" s="39" customFormat="1" ht="12.95" customHeight="1" x14ac:dyDescent="0.2">
      <c r="G295" s="40"/>
    </row>
    <row r="296" spans="7:7" s="39" customFormat="1" ht="12.95" customHeight="1" x14ac:dyDescent="0.2">
      <c r="G296" s="40"/>
    </row>
    <row r="297" spans="7:7" s="39" customFormat="1" ht="12.95" customHeight="1" x14ac:dyDescent="0.2">
      <c r="G297" s="40"/>
    </row>
    <row r="298" spans="7:7" s="39" customFormat="1" ht="12.95" customHeight="1" x14ac:dyDescent="0.2">
      <c r="G298" s="40"/>
    </row>
    <row r="299" spans="7:7" s="39" customFormat="1" ht="12.95" customHeight="1" x14ac:dyDescent="0.2">
      <c r="G299" s="40"/>
    </row>
    <row r="300" spans="7:7" s="39" customFormat="1" ht="12.95" customHeight="1" x14ac:dyDescent="0.2">
      <c r="G300" s="40"/>
    </row>
    <row r="301" spans="7:7" s="39" customFormat="1" ht="12.95" customHeight="1" x14ac:dyDescent="0.2">
      <c r="G301" s="40"/>
    </row>
    <row r="302" spans="7:7" s="39" customFormat="1" ht="12.95" customHeight="1" x14ac:dyDescent="0.2">
      <c r="G302" s="40"/>
    </row>
    <row r="303" spans="7:7" s="39" customFormat="1" ht="12.95" customHeight="1" x14ac:dyDescent="0.2">
      <c r="G303" s="40"/>
    </row>
    <row r="304" spans="7:7" s="39" customFormat="1" ht="12.95" customHeight="1" x14ac:dyDescent="0.2">
      <c r="G304" s="40"/>
    </row>
    <row r="305" spans="7:7" s="39" customFormat="1" ht="12.95" customHeight="1" x14ac:dyDescent="0.2">
      <c r="G305" s="40"/>
    </row>
    <row r="306" spans="7:7" s="39" customFormat="1" ht="12.95" customHeight="1" x14ac:dyDescent="0.2">
      <c r="G306" s="40"/>
    </row>
    <row r="307" spans="7:7" s="39" customFormat="1" ht="12.95" customHeight="1" x14ac:dyDescent="0.2">
      <c r="G307" s="40"/>
    </row>
    <row r="308" spans="7:7" s="39" customFormat="1" ht="12.95" customHeight="1" x14ac:dyDescent="0.2">
      <c r="G308" s="40"/>
    </row>
    <row r="309" spans="7:7" s="39" customFormat="1" ht="12.95" customHeight="1" x14ac:dyDescent="0.2">
      <c r="G309" s="40"/>
    </row>
    <row r="310" spans="7:7" s="39" customFormat="1" ht="12.95" customHeight="1" x14ac:dyDescent="0.2">
      <c r="G310" s="40"/>
    </row>
    <row r="311" spans="7:7" s="39" customFormat="1" ht="12.95" customHeight="1" x14ac:dyDescent="0.2">
      <c r="G311" s="40"/>
    </row>
    <row r="312" spans="7:7" s="39" customFormat="1" ht="12.95" customHeight="1" x14ac:dyDescent="0.2">
      <c r="G312" s="40"/>
    </row>
    <row r="313" spans="7:7" s="39" customFormat="1" ht="12.95" customHeight="1" x14ac:dyDescent="0.2">
      <c r="G313" s="40"/>
    </row>
    <row r="314" spans="7:7" s="39" customFormat="1" ht="12.95" customHeight="1" x14ac:dyDescent="0.2">
      <c r="G314" s="40"/>
    </row>
    <row r="315" spans="7:7" s="39" customFormat="1" ht="12.95" customHeight="1" x14ac:dyDescent="0.2">
      <c r="G315" s="40"/>
    </row>
    <row r="316" spans="7:7" s="39" customFormat="1" ht="12.95" customHeight="1" x14ac:dyDescent="0.2">
      <c r="G316" s="40"/>
    </row>
    <row r="317" spans="7:7" s="39" customFormat="1" ht="12.95" customHeight="1" x14ac:dyDescent="0.2">
      <c r="G317" s="40"/>
    </row>
    <row r="318" spans="7:7" s="39" customFormat="1" ht="12.95" customHeight="1" x14ac:dyDescent="0.2">
      <c r="G318" s="40"/>
    </row>
    <row r="319" spans="7:7" s="39" customFormat="1" ht="12.95" customHeight="1" x14ac:dyDescent="0.2">
      <c r="G319" s="40"/>
    </row>
    <row r="320" spans="7:7" s="39" customFormat="1" ht="12.95" customHeight="1" x14ac:dyDescent="0.2">
      <c r="G320" s="40"/>
    </row>
    <row r="321" spans="7:7" s="39" customFormat="1" ht="12.95" customHeight="1" x14ac:dyDescent="0.2">
      <c r="G321" s="40"/>
    </row>
    <row r="322" spans="7:7" s="39" customFormat="1" ht="12.95" customHeight="1" x14ac:dyDescent="0.2">
      <c r="G322" s="40"/>
    </row>
    <row r="323" spans="7:7" s="39" customFormat="1" ht="12.95" customHeight="1" x14ac:dyDescent="0.2">
      <c r="G323" s="40"/>
    </row>
    <row r="324" spans="7:7" s="39" customFormat="1" ht="12.95" customHeight="1" x14ac:dyDescent="0.2">
      <c r="G324" s="40"/>
    </row>
    <row r="325" spans="7:7" s="39" customFormat="1" ht="12.95" customHeight="1" x14ac:dyDescent="0.2">
      <c r="G325" s="40"/>
    </row>
    <row r="326" spans="7:7" s="39" customFormat="1" ht="12.95" customHeight="1" x14ac:dyDescent="0.2">
      <c r="G326" s="40"/>
    </row>
    <row r="327" spans="7:7" s="39" customFormat="1" ht="12.95" customHeight="1" x14ac:dyDescent="0.2">
      <c r="G327" s="40"/>
    </row>
    <row r="328" spans="7:7" s="39" customFormat="1" ht="12.95" customHeight="1" x14ac:dyDescent="0.2">
      <c r="G328" s="40"/>
    </row>
    <row r="329" spans="7:7" s="39" customFormat="1" ht="12.95" customHeight="1" x14ac:dyDescent="0.2">
      <c r="G329" s="40"/>
    </row>
    <row r="330" spans="7:7" s="39" customFormat="1" ht="12.95" customHeight="1" x14ac:dyDescent="0.2">
      <c r="G330" s="40"/>
    </row>
    <row r="331" spans="7:7" s="39" customFormat="1" ht="12.95" customHeight="1" x14ac:dyDescent="0.2">
      <c r="G331" s="40"/>
    </row>
    <row r="332" spans="7:7" s="39" customFormat="1" ht="12.95" customHeight="1" x14ac:dyDescent="0.2">
      <c r="G332" s="40"/>
    </row>
    <row r="333" spans="7:7" s="39" customFormat="1" ht="12.95" customHeight="1" x14ac:dyDescent="0.2">
      <c r="G333" s="40"/>
    </row>
    <row r="334" spans="7:7" s="39" customFormat="1" ht="12.95" customHeight="1" x14ac:dyDescent="0.2">
      <c r="G334" s="40"/>
    </row>
    <row r="335" spans="7:7" s="39" customFormat="1" ht="12.95" customHeight="1" x14ac:dyDescent="0.2">
      <c r="G335" s="40"/>
    </row>
  </sheetData>
  <protectedRanges>
    <protectedRange sqref="A129:D131" name="Range1"/>
  </protectedRanges>
  <sortState xmlns:xlrd2="http://schemas.microsoft.com/office/spreadsheetml/2017/richdata2" ref="A21:V135">
    <sortCondition ref="C21:C135"/>
  </sortState>
  <phoneticPr fontId="0" type="noConversion"/>
  <hyperlinks>
    <hyperlink ref="H2520" r:id="rId1" display="http://vsolj.cetus-net.org/bulletin.html" xr:uid="{00000000-0004-0000-0000-000000000000}"/>
    <hyperlink ref="H64842" r:id="rId2" display="http://vsolj.cetus-net.org/bulletin.html" xr:uid="{00000000-0004-0000-0000-000001000000}"/>
    <hyperlink ref="H64835" r:id="rId3" display="https://www.aavso.org/ejaavso" xr:uid="{00000000-0004-0000-0000-000002000000}"/>
    <hyperlink ref="I64842" r:id="rId4" display="http://vsolj.cetus-net.org/bulletin.html" xr:uid="{00000000-0004-0000-0000-000003000000}"/>
    <hyperlink ref="AQ58493" r:id="rId5" display="http://cdsbib.u-strasbg.fr/cgi-bin/cdsbib?1990RMxAA..21..381G" xr:uid="{00000000-0004-0000-0000-000004000000}"/>
    <hyperlink ref="H64839" r:id="rId6" display="https://www.aavso.org/ejaavso" xr:uid="{00000000-0004-0000-0000-000005000000}"/>
    <hyperlink ref="AP5857" r:id="rId7" display="http://cdsbib.u-strasbg.fr/cgi-bin/cdsbib?1990RMxAA..21..381G" xr:uid="{00000000-0004-0000-0000-000006000000}"/>
    <hyperlink ref="AP5860" r:id="rId8" display="http://cdsbib.u-strasbg.fr/cgi-bin/cdsbib?1990RMxAA..21..381G" xr:uid="{00000000-0004-0000-0000-000007000000}"/>
    <hyperlink ref="AP5858" r:id="rId9" display="http://cdsbib.u-strasbg.fr/cgi-bin/cdsbib?1990RMxAA..21..381G" xr:uid="{00000000-0004-0000-0000-000008000000}"/>
    <hyperlink ref="AP5842" r:id="rId10" display="http://cdsbib.u-strasbg.fr/cgi-bin/cdsbib?1990RMxAA..21..381G" xr:uid="{00000000-0004-0000-0000-000009000000}"/>
    <hyperlink ref="AQ6071" r:id="rId11" display="http://cdsbib.u-strasbg.fr/cgi-bin/cdsbib?1990RMxAA..21..381G" xr:uid="{00000000-0004-0000-0000-00000A000000}"/>
    <hyperlink ref="AQ6075" r:id="rId12" display="http://cdsbib.u-strasbg.fr/cgi-bin/cdsbib?1990RMxAA..21..381G" xr:uid="{00000000-0004-0000-0000-00000B000000}"/>
    <hyperlink ref="AQ219" r:id="rId13" display="http://cdsbib.u-strasbg.fr/cgi-bin/cdsbib?1990RMxAA..21..381G" xr:uid="{00000000-0004-0000-0000-00000C000000}"/>
    <hyperlink ref="I2963" r:id="rId14" display="http://vsolj.cetus-net.org/bulletin.html" xr:uid="{00000000-0004-0000-0000-00000D000000}"/>
    <hyperlink ref="H2963" r:id="rId15" display="http://vsolj.cetus-net.org/bulletin.html" xr:uid="{00000000-0004-0000-0000-00000E000000}"/>
    <hyperlink ref="AQ880" r:id="rId16" display="http://cdsbib.u-strasbg.fr/cgi-bin/cdsbib?1990RMxAA..21..381G" xr:uid="{00000000-0004-0000-0000-00000F000000}"/>
    <hyperlink ref="AQ879" r:id="rId17" display="http://cdsbib.u-strasbg.fr/cgi-bin/cdsbib?1990RMxAA..21..381G" xr:uid="{00000000-0004-0000-0000-000010000000}"/>
    <hyperlink ref="AP4133" r:id="rId18" display="http://cdsbib.u-strasbg.fr/cgi-bin/cdsbib?1990RMxAA..21..381G" xr:uid="{00000000-0004-0000-0000-000011000000}"/>
    <hyperlink ref="AP4151" r:id="rId19" display="http://cdsbib.u-strasbg.fr/cgi-bin/cdsbib?1990RMxAA..21..381G" xr:uid="{00000000-0004-0000-0000-000012000000}"/>
    <hyperlink ref="AP4152" r:id="rId20" display="http://cdsbib.u-strasbg.fr/cgi-bin/cdsbib?1990RMxAA..21..381G" xr:uid="{00000000-0004-0000-0000-000013000000}"/>
    <hyperlink ref="AP4148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93"/>
  <sheetViews>
    <sheetView topLeftCell="A74" workbookViewId="0">
      <selection activeCell="A39" sqref="A39:D108"/>
    </sheetView>
  </sheetViews>
  <sheetFormatPr defaultRowHeight="12.75" x14ac:dyDescent="0.2"/>
  <cols>
    <col min="1" max="1" width="19.7109375" style="15" customWidth="1"/>
    <col min="2" max="2" width="4.42578125" style="13" customWidth="1"/>
    <col min="3" max="3" width="12.7109375" style="15" customWidth="1"/>
    <col min="4" max="4" width="5.42578125" style="13" customWidth="1"/>
    <col min="5" max="5" width="14.85546875" style="13" customWidth="1"/>
    <col min="6" max="6" width="9.140625" style="13"/>
    <col min="7" max="7" width="12" style="13" customWidth="1"/>
    <col min="8" max="8" width="14.140625" style="15" customWidth="1"/>
    <col min="9" max="9" width="22.570312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03125" style="13" customWidth="1"/>
    <col min="14" max="14" width="14.140625" style="13" customWidth="1"/>
    <col min="15" max="15" width="23.42578125" style="13" customWidth="1"/>
    <col min="16" max="16" width="16.5703125" style="13" customWidth="1"/>
    <col min="17" max="17" width="41" style="13" customWidth="1"/>
    <col min="18" max="16384" width="9.140625" style="13"/>
  </cols>
  <sheetData>
    <row r="1" spans="1:16" ht="15.75" x14ac:dyDescent="0.25">
      <c r="A1" s="18" t="s">
        <v>69</v>
      </c>
      <c r="I1" s="19" t="s">
        <v>70</v>
      </c>
      <c r="J1" s="20" t="s">
        <v>57</v>
      </c>
    </row>
    <row r="2" spans="1:16" x14ac:dyDescent="0.2">
      <c r="I2" s="21" t="s">
        <v>71</v>
      </c>
      <c r="J2" s="22" t="s">
        <v>72</v>
      </c>
    </row>
    <row r="3" spans="1:16" x14ac:dyDescent="0.2">
      <c r="A3" s="23" t="s">
        <v>73</v>
      </c>
      <c r="I3" s="21" t="s">
        <v>74</v>
      </c>
      <c r="J3" s="22" t="s">
        <v>75</v>
      </c>
    </row>
    <row r="4" spans="1:16" x14ac:dyDescent="0.2">
      <c r="I4" s="21" t="s">
        <v>76</v>
      </c>
      <c r="J4" s="22" t="s">
        <v>75</v>
      </c>
    </row>
    <row r="5" spans="1:16" ht="13.5" thickBot="1" x14ac:dyDescent="0.25">
      <c r="I5" s="24" t="s">
        <v>77</v>
      </c>
      <c r="J5" s="25" t="s">
        <v>78</v>
      </c>
    </row>
    <row r="10" spans="1:16" ht="13.5" thickBot="1" x14ac:dyDescent="0.25"/>
    <row r="11" spans="1:16" ht="12.75" customHeight="1" thickBot="1" x14ac:dyDescent="0.25">
      <c r="A11" s="15" t="str">
        <f t="shared" ref="A11:A42" si="0">P11</f>
        <v>BAVM 80 </v>
      </c>
      <c r="B11" s="6" t="str">
        <f t="shared" ref="B11:B42" si="1">IF(H11=INT(H11),"I","II")</f>
        <v>I</v>
      </c>
      <c r="C11" s="15">
        <f t="shared" ref="C11:C42" si="2">1*G11</f>
        <v>49637.483500000002</v>
      </c>
      <c r="D11" s="13" t="str">
        <f t="shared" ref="D11:D42" si="3">VLOOKUP(F11,I$1:J$5,2,FALSE)</f>
        <v>vis</v>
      </c>
      <c r="E11" s="26">
        <f>VLOOKUP(C11,Active!C$21:E$970,3,FALSE)</f>
        <v>27013.829043399117</v>
      </c>
      <c r="F11" s="6" t="s">
        <v>77</v>
      </c>
      <c r="G11" s="13" t="str">
        <f t="shared" ref="G11:G42" si="4">MID(I11,3,LEN(I11)-3)</f>
        <v>49637.4835</v>
      </c>
      <c r="H11" s="15">
        <f t="shared" ref="H11:H42" si="5">1*K11</f>
        <v>27014</v>
      </c>
      <c r="I11" s="27" t="s">
        <v>265</v>
      </c>
      <c r="J11" s="28" t="s">
        <v>266</v>
      </c>
      <c r="K11" s="27">
        <v>27014</v>
      </c>
      <c r="L11" s="27" t="s">
        <v>267</v>
      </c>
      <c r="M11" s="28" t="s">
        <v>255</v>
      </c>
      <c r="N11" s="28" t="s">
        <v>256</v>
      </c>
      <c r="O11" s="29" t="s">
        <v>257</v>
      </c>
      <c r="P11" s="30" t="s">
        <v>268</v>
      </c>
    </row>
    <row r="12" spans="1:16" ht="12.75" customHeight="1" thickBot="1" x14ac:dyDescent="0.25">
      <c r="A12" s="15" t="str">
        <f t="shared" si="0"/>
        <v>BAVM 117 </v>
      </c>
      <c r="B12" s="6" t="str">
        <f t="shared" si="1"/>
        <v>I</v>
      </c>
      <c r="C12" s="15">
        <f t="shared" si="2"/>
        <v>50692.372100000001</v>
      </c>
      <c r="D12" s="13" t="str">
        <f t="shared" si="3"/>
        <v>vis</v>
      </c>
      <c r="E12" s="26">
        <f>VLOOKUP(C12,Active!C$21:E$970,3,FALSE)</f>
        <v>28357.821767999554</v>
      </c>
      <c r="F12" s="6" t="s">
        <v>77</v>
      </c>
      <c r="G12" s="13" t="str">
        <f t="shared" si="4"/>
        <v>50692.3721</v>
      </c>
      <c r="H12" s="15">
        <f t="shared" si="5"/>
        <v>28358</v>
      </c>
      <c r="I12" s="27" t="s">
        <v>269</v>
      </c>
      <c r="J12" s="28" t="s">
        <v>270</v>
      </c>
      <c r="K12" s="27">
        <v>28358</v>
      </c>
      <c r="L12" s="27" t="s">
        <v>271</v>
      </c>
      <c r="M12" s="28" t="s">
        <v>255</v>
      </c>
      <c r="N12" s="28" t="s">
        <v>256</v>
      </c>
      <c r="O12" s="29" t="s">
        <v>257</v>
      </c>
      <c r="P12" s="30" t="s">
        <v>272</v>
      </c>
    </row>
    <row r="13" spans="1:16" ht="12.75" customHeight="1" thickBot="1" x14ac:dyDescent="0.25">
      <c r="A13" s="15" t="str">
        <f t="shared" si="0"/>
        <v>BAVM 152 </v>
      </c>
      <c r="B13" s="6" t="str">
        <f t="shared" si="1"/>
        <v>II</v>
      </c>
      <c r="C13" s="15">
        <f t="shared" si="2"/>
        <v>51773.544000000002</v>
      </c>
      <c r="D13" s="13" t="str">
        <f t="shared" si="3"/>
        <v>vis</v>
      </c>
      <c r="E13" s="26">
        <f>VLOOKUP(C13,Active!C$21:E$970,3,FALSE)</f>
        <v>29735.301027555906</v>
      </c>
      <c r="F13" s="6" t="s">
        <v>77</v>
      </c>
      <c r="G13" s="13" t="str">
        <f t="shared" si="4"/>
        <v>51773.544</v>
      </c>
      <c r="H13" s="15">
        <f t="shared" si="5"/>
        <v>29735.5</v>
      </c>
      <c r="I13" s="27" t="s">
        <v>285</v>
      </c>
      <c r="J13" s="28" t="s">
        <v>286</v>
      </c>
      <c r="K13" s="27">
        <v>29735.5</v>
      </c>
      <c r="L13" s="27" t="s">
        <v>287</v>
      </c>
      <c r="M13" s="28" t="s">
        <v>255</v>
      </c>
      <c r="N13" s="28" t="s">
        <v>256</v>
      </c>
      <c r="O13" s="29" t="s">
        <v>257</v>
      </c>
      <c r="P13" s="30" t="s">
        <v>288</v>
      </c>
    </row>
    <row r="14" spans="1:16" ht="12.75" customHeight="1" thickBot="1" x14ac:dyDescent="0.25">
      <c r="A14" s="15" t="str">
        <f t="shared" si="0"/>
        <v>OEJV 0074 </v>
      </c>
      <c r="B14" s="6" t="str">
        <f t="shared" si="1"/>
        <v>I</v>
      </c>
      <c r="C14" s="15">
        <f t="shared" si="2"/>
        <v>51815.55573</v>
      </c>
      <c r="D14" s="13" t="str">
        <f t="shared" si="3"/>
        <v>vis</v>
      </c>
      <c r="E14" s="26">
        <f>VLOOKUP(C14,Active!C$21:E$970,3,FALSE)</f>
        <v>29788.826546238994</v>
      </c>
      <c r="F14" s="6" t="s">
        <v>77</v>
      </c>
      <c r="G14" s="13" t="str">
        <f t="shared" si="4"/>
        <v>51815.55573</v>
      </c>
      <c r="H14" s="15">
        <f t="shared" si="5"/>
        <v>29789</v>
      </c>
      <c r="I14" s="27" t="s">
        <v>289</v>
      </c>
      <c r="J14" s="28" t="s">
        <v>290</v>
      </c>
      <c r="K14" s="27">
        <v>29789</v>
      </c>
      <c r="L14" s="27" t="s">
        <v>291</v>
      </c>
      <c r="M14" s="28" t="s">
        <v>276</v>
      </c>
      <c r="N14" s="28" t="s">
        <v>256</v>
      </c>
      <c r="O14" s="29" t="s">
        <v>292</v>
      </c>
      <c r="P14" s="30" t="s">
        <v>293</v>
      </c>
    </row>
    <row r="15" spans="1:16" ht="12.75" customHeight="1" thickBot="1" x14ac:dyDescent="0.25">
      <c r="A15" s="15" t="str">
        <f t="shared" si="0"/>
        <v>OEJV 0074 </v>
      </c>
      <c r="B15" s="6" t="str">
        <f t="shared" si="1"/>
        <v>I</v>
      </c>
      <c r="C15" s="15">
        <f t="shared" si="2"/>
        <v>51838.297019999998</v>
      </c>
      <c r="D15" s="13" t="str">
        <f t="shared" si="3"/>
        <v>vis</v>
      </c>
      <c r="E15" s="26">
        <f>VLOOKUP(C15,Active!C$21:E$970,3,FALSE)</f>
        <v>29817.800343384992</v>
      </c>
      <c r="F15" s="6" t="s">
        <v>77</v>
      </c>
      <c r="G15" s="13" t="str">
        <f t="shared" si="4"/>
        <v>51838.29702</v>
      </c>
      <c r="H15" s="15">
        <f t="shared" si="5"/>
        <v>29818</v>
      </c>
      <c r="I15" s="27" t="s">
        <v>294</v>
      </c>
      <c r="J15" s="28" t="s">
        <v>295</v>
      </c>
      <c r="K15" s="27">
        <v>29818</v>
      </c>
      <c r="L15" s="27" t="s">
        <v>296</v>
      </c>
      <c r="M15" s="28" t="s">
        <v>276</v>
      </c>
      <c r="N15" s="28" t="s">
        <v>256</v>
      </c>
      <c r="O15" s="29" t="s">
        <v>292</v>
      </c>
      <c r="P15" s="30" t="s">
        <v>293</v>
      </c>
    </row>
    <row r="16" spans="1:16" ht="12.75" customHeight="1" thickBot="1" x14ac:dyDescent="0.25">
      <c r="A16" s="15" t="str">
        <f t="shared" si="0"/>
        <v>OEJV 0074 </v>
      </c>
      <c r="B16" s="6" t="str">
        <f t="shared" si="1"/>
        <v>I</v>
      </c>
      <c r="C16" s="15">
        <f t="shared" si="2"/>
        <v>51878.332829999999</v>
      </c>
      <c r="D16" s="13" t="str">
        <f t="shared" si="3"/>
        <v>vis</v>
      </c>
      <c r="E16" s="26">
        <f>VLOOKUP(C16,Active!C$21:E$970,3,FALSE)</f>
        <v>29868.808418895042</v>
      </c>
      <c r="F16" s="6" t="s">
        <v>77</v>
      </c>
      <c r="G16" s="13" t="str">
        <f t="shared" si="4"/>
        <v>51878.33283</v>
      </c>
      <c r="H16" s="15">
        <f t="shared" si="5"/>
        <v>29869</v>
      </c>
      <c r="I16" s="27" t="s">
        <v>300</v>
      </c>
      <c r="J16" s="28" t="s">
        <v>301</v>
      </c>
      <c r="K16" s="27">
        <v>29869</v>
      </c>
      <c r="L16" s="27" t="s">
        <v>302</v>
      </c>
      <c r="M16" s="28" t="s">
        <v>276</v>
      </c>
      <c r="N16" s="28" t="s">
        <v>256</v>
      </c>
      <c r="O16" s="29" t="s">
        <v>292</v>
      </c>
      <c r="P16" s="30" t="s">
        <v>293</v>
      </c>
    </row>
    <row r="17" spans="1:16" ht="12.75" customHeight="1" thickBot="1" x14ac:dyDescent="0.25">
      <c r="A17" s="15" t="str">
        <f t="shared" si="0"/>
        <v>BAVM 183 </v>
      </c>
      <c r="B17" s="6" t="str">
        <f t="shared" si="1"/>
        <v>I</v>
      </c>
      <c r="C17" s="15">
        <f t="shared" si="2"/>
        <v>52180.512799999997</v>
      </c>
      <c r="D17" s="13" t="str">
        <f t="shared" si="3"/>
        <v>CCD</v>
      </c>
      <c r="E17" s="26">
        <f>VLOOKUP(C17,Active!C$21:E$970,3,FALSE)</f>
        <v>30253.804219589045</v>
      </c>
      <c r="F17" s="6" t="str">
        <f>LEFT(M17,1)</f>
        <v>C</v>
      </c>
      <c r="G17" s="13" t="str">
        <f t="shared" si="4"/>
        <v>52180.5128</v>
      </c>
      <c r="H17" s="15">
        <f t="shared" si="5"/>
        <v>30254</v>
      </c>
      <c r="I17" s="27" t="s">
        <v>303</v>
      </c>
      <c r="J17" s="28" t="s">
        <v>304</v>
      </c>
      <c r="K17" s="27">
        <v>30254</v>
      </c>
      <c r="L17" s="27" t="s">
        <v>305</v>
      </c>
      <c r="M17" s="28" t="s">
        <v>276</v>
      </c>
      <c r="N17" s="28" t="s">
        <v>256</v>
      </c>
      <c r="O17" s="29" t="s">
        <v>257</v>
      </c>
      <c r="P17" s="30" t="s">
        <v>306</v>
      </c>
    </row>
    <row r="18" spans="1:16" ht="12.75" customHeight="1" thickBot="1" x14ac:dyDescent="0.25">
      <c r="A18" s="15" t="str">
        <f t="shared" si="0"/>
        <v>OEJV 0074 </v>
      </c>
      <c r="B18" s="6" t="str">
        <f t="shared" si="1"/>
        <v>I</v>
      </c>
      <c r="C18" s="15">
        <f t="shared" si="2"/>
        <v>52855.51339</v>
      </c>
      <c r="D18" s="13" t="str">
        <f t="shared" si="3"/>
        <v>CCD</v>
      </c>
      <c r="E18" s="26">
        <f>VLOOKUP(C18,Active!C$21:E$970,3,FALSE)</f>
        <v>31113.796338245942</v>
      </c>
      <c r="F18" s="6" t="str">
        <f>LEFT(M18,1)</f>
        <v>C</v>
      </c>
      <c r="G18" s="13" t="str">
        <f t="shared" si="4"/>
        <v>52855.51339</v>
      </c>
      <c r="H18" s="15">
        <f t="shared" si="5"/>
        <v>31114</v>
      </c>
      <c r="I18" s="27" t="s">
        <v>310</v>
      </c>
      <c r="J18" s="28" t="s">
        <v>311</v>
      </c>
      <c r="K18" s="27">
        <v>31114</v>
      </c>
      <c r="L18" s="27" t="s">
        <v>312</v>
      </c>
      <c r="M18" s="28" t="s">
        <v>276</v>
      </c>
      <c r="N18" s="28" t="s">
        <v>256</v>
      </c>
      <c r="O18" s="29" t="s">
        <v>313</v>
      </c>
      <c r="P18" s="30" t="s">
        <v>293</v>
      </c>
    </row>
    <row r="19" spans="1:16" ht="12.75" customHeight="1" thickBot="1" x14ac:dyDescent="0.25">
      <c r="A19" s="15" t="str">
        <f t="shared" si="0"/>
        <v> BBS 130 </v>
      </c>
      <c r="B19" s="6" t="str">
        <f t="shared" si="1"/>
        <v>I</v>
      </c>
      <c r="C19" s="15">
        <f t="shared" si="2"/>
        <v>52991.300999999999</v>
      </c>
      <c r="D19" s="13" t="str">
        <f t="shared" si="3"/>
        <v>vis</v>
      </c>
      <c r="E19" s="26">
        <f>VLOOKUP(C19,Active!C$21:E$970,3,FALSE)</f>
        <v>31286.798075046285</v>
      </c>
      <c r="F19" s="6" t="s">
        <v>77</v>
      </c>
      <c r="G19" s="13" t="str">
        <f t="shared" si="4"/>
        <v>52991.301</v>
      </c>
      <c r="H19" s="15">
        <f t="shared" si="5"/>
        <v>31287</v>
      </c>
      <c r="I19" s="27" t="s">
        <v>324</v>
      </c>
      <c r="J19" s="28" t="s">
        <v>325</v>
      </c>
      <c r="K19" s="27">
        <v>31287</v>
      </c>
      <c r="L19" s="27" t="s">
        <v>326</v>
      </c>
      <c r="M19" s="28" t="s">
        <v>255</v>
      </c>
      <c r="N19" s="28" t="s">
        <v>317</v>
      </c>
      <c r="O19" s="29" t="s">
        <v>327</v>
      </c>
      <c r="P19" s="29" t="s">
        <v>328</v>
      </c>
    </row>
    <row r="20" spans="1:16" ht="12.75" customHeight="1" thickBot="1" x14ac:dyDescent="0.25">
      <c r="A20" s="15" t="str">
        <f t="shared" si="0"/>
        <v>BAVM 178 </v>
      </c>
      <c r="B20" s="6" t="str">
        <f t="shared" si="1"/>
        <v>II</v>
      </c>
      <c r="C20" s="15">
        <f t="shared" si="2"/>
        <v>53656.498399999997</v>
      </c>
      <c r="D20" s="13" t="str">
        <f t="shared" si="3"/>
        <v>vis</v>
      </c>
      <c r="E20" s="26">
        <f>VLOOKUP(C20,Active!C$21:E$970,3,FALSE)</f>
        <v>32134.300328860692</v>
      </c>
      <c r="F20" s="6" t="s">
        <v>77</v>
      </c>
      <c r="G20" s="13" t="str">
        <f t="shared" si="4"/>
        <v>53656.4984</v>
      </c>
      <c r="H20" s="15">
        <f t="shared" si="5"/>
        <v>32134.5</v>
      </c>
      <c r="I20" s="27" t="s">
        <v>335</v>
      </c>
      <c r="J20" s="28" t="s">
        <v>336</v>
      </c>
      <c r="K20" s="27">
        <v>32134.5</v>
      </c>
      <c r="L20" s="27" t="s">
        <v>337</v>
      </c>
      <c r="M20" s="28" t="s">
        <v>276</v>
      </c>
      <c r="N20" s="28" t="s">
        <v>338</v>
      </c>
      <c r="O20" s="29" t="s">
        <v>257</v>
      </c>
      <c r="P20" s="30" t="s">
        <v>339</v>
      </c>
    </row>
    <row r="21" spans="1:16" ht="12.75" customHeight="1" thickBot="1" x14ac:dyDescent="0.25">
      <c r="A21" s="15" t="str">
        <f t="shared" si="0"/>
        <v> JAAVSO 41;328 </v>
      </c>
      <c r="B21" s="6" t="str">
        <f t="shared" si="1"/>
        <v>I</v>
      </c>
      <c r="C21" s="15">
        <f t="shared" si="2"/>
        <v>54004.587500000001</v>
      </c>
      <c r="D21" s="13" t="str">
        <f t="shared" si="3"/>
        <v>vis</v>
      </c>
      <c r="E21" s="26">
        <f>VLOOKUP(C21,Active!C$21:E$970,3,FALSE)</f>
        <v>32577.787174687561</v>
      </c>
      <c r="F21" s="6" t="s">
        <v>77</v>
      </c>
      <c r="G21" s="13" t="str">
        <f t="shared" si="4"/>
        <v>54004.5875</v>
      </c>
      <c r="H21" s="15">
        <f t="shared" si="5"/>
        <v>32578</v>
      </c>
      <c r="I21" s="27" t="s">
        <v>340</v>
      </c>
      <c r="J21" s="28" t="s">
        <v>341</v>
      </c>
      <c r="K21" s="27" t="s">
        <v>342</v>
      </c>
      <c r="L21" s="27" t="s">
        <v>343</v>
      </c>
      <c r="M21" s="28" t="s">
        <v>276</v>
      </c>
      <c r="N21" s="28" t="s">
        <v>77</v>
      </c>
      <c r="O21" s="29" t="s">
        <v>278</v>
      </c>
      <c r="P21" s="29" t="s">
        <v>344</v>
      </c>
    </row>
    <row r="22" spans="1:16" ht="12.75" customHeight="1" thickBot="1" x14ac:dyDescent="0.25">
      <c r="A22" s="15" t="str">
        <f t="shared" si="0"/>
        <v>BAVM 183 </v>
      </c>
      <c r="B22" s="6" t="str">
        <f t="shared" si="1"/>
        <v>II</v>
      </c>
      <c r="C22" s="15">
        <f t="shared" si="2"/>
        <v>54017.546699999999</v>
      </c>
      <c r="D22" s="13" t="str">
        <f t="shared" si="3"/>
        <v>vis</v>
      </c>
      <c r="E22" s="26">
        <f>VLOOKUP(C22,Active!C$21:E$970,3,FALSE)</f>
        <v>32594.297989684179</v>
      </c>
      <c r="F22" s="6" t="s">
        <v>77</v>
      </c>
      <c r="G22" s="13" t="str">
        <f t="shared" si="4"/>
        <v>54017.5467</v>
      </c>
      <c r="H22" s="15">
        <f t="shared" si="5"/>
        <v>32594.5</v>
      </c>
      <c r="I22" s="27" t="s">
        <v>349</v>
      </c>
      <c r="J22" s="28" t="s">
        <v>350</v>
      </c>
      <c r="K22" s="27" t="s">
        <v>351</v>
      </c>
      <c r="L22" s="27" t="s">
        <v>352</v>
      </c>
      <c r="M22" s="28" t="s">
        <v>276</v>
      </c>
      <c r="N22" s="28" t="s">
        <v>338</v>
      </c>
      <c r="O22" s="29" t="s">
        <v>257</v>
      </c>
      <c r="P22" s="30" t="s">
        <v>306</v>
      </c>
    </row>
    <row r="23" spans="1:16" ht="12.75" customHeight="1" thickBot="1" x14ac:dyDescent="0.25">
      <c r="A23" s="15" t="str">
        <f t="shared" si="0"/>
        <v>BAVM 186 </v>
      </c>
      <c r="B23" s="6" t="str">
        <f t="shared" si="1"/>
        <v>I</v>
      </c>
      <c r="C23" s="15">
        <f t="shared" si="2"/>
        <v>54019.5003</v>
      </c>
      <c r="D23" s="13" t="str">
        <f t="shared" si="3"/>
        <v>vis</v>
      </c>
      <c r="E23" s="26">
        <f>VLOOKUP(C23,Active!C$21:E$970,3,FALSE)</f>
        <v>32596.786995809354</v>
      </c>
      <c r="F23" s="6" t="s">
        <v>77</v>
      </c>
      <c r="G23" s="13" t="str">
        <f t="shared" si="4"/>
        <v>54019.5003</v>
      </c>
      <c r="H23" s="15">
        <f t="shared" si="5"/>
        <v>32597</v>
      </c>
      <c r="I23" s="27" t="s">
        <v>353</v>
      </c>
      <c r="J23" s="28" t="s">
        <v>354</v>
      </c>
      <c r="K23" s="27" t="s">
        <v>355</v>
      </c>
      <c r="L23" s="27" t="s">
        <v>356</v>
      </c>
      <c r="M23" s="28" t="s">
        <v>276</v>
      </c>
      <c r="N23" s="28" t="s">
        <v>338</v>
      </c>
      <c r="O23" s="29" t="s">
        <v>357</v>
      </c>
      <c r="P23" s="30" t="s">
        <v>358</v>
      </c>
    </row>
    <row r="24" spans="1:16" ht="12.75" customHeight="1" thickBot="1" x14ac:dyDescent="0.25">
      <c r="A24" s="15" t="str">
        <f t="shared" si="0"/>
        <v>JAAVSO 36(2);171 </v>
      </c>
      <c r="B24" s="6" t="str">
        <f t="shared" si="1"/>
        <v>I</v>
      </c>
      <c r="C24" s="15">
        <f t="shared" si="2"/>
        <v>54401.735500000003</v>
      </c>
      <c r="D24" s="13" t="str">
        <f t="shared" si="3"/>
        <v>vis</v>
      </c>
      <c r="E24" s="26">
        <f>VLOOKUP(C24,Active!C$21:E$970,3,FALSE)</f>
        <v>33083.778065659004</v>
      </c>
      <c r="F24" s="6" t="s">
        <v>77</v>
      </c>
      <c r="G24" s="13" t="str">
        <f t="shared" si="4"/>
        <v>54401.7355</v>
      </c>
      <c r="H24" s="15">
        <f t="shared" si="5"/>
        <v>33084</v>
      </c>
      <c r="I24" s="27" t="s">
        <v>363</v>
      </c>
      <c r="J24" s="28" t="s">
        <v>364</v>
      </c>
      <c r="K24" s="27" t="s">
        <v>365</v>
      </c>
      <c r="L24" s="27" t="s">
        <v>366</v>
      </c>
      <c r="M24" s="28" t="s">
        <v>276</v>
      </c>
      <c r="N24" s="28" t="s">
        <v>277</v>
      </c>
      <c r="O24" s="29" t="s">
        <v>367</v>
      </c>
      <c r="P24" s="30" t="s">
        <v>368</v>
      </c>
    </row>
    <row r="25" spans="1:16" ht="12.75" customHeight="1" thickBot="1" x14ac:dyDescent="0.25">
      <c r="A25" s="15" t="str">
        <f t="shared" si="0"/>
        <v>JAAVSO 36(2);171 </v>
      </c>
      <c r="B25" s="6" t="str">
        <f t="shared" si="1"/>
        <v>I</v>
      </c>
      <c r="C25" s="15">
        <f t="shared" si="2"/>
        <v>54449.614999999998</v>
      </c>
      <c r="D25" s="13" t="str">
        <f t="shared" si="3"/>
        <v>vis</v>
      </c>
      <c r="E25" s="26">
        <f>VLOOKUP(C25,Active!C$21:E$970,3,FALSE)</f>
        <v>33144.779482924772</v>
      </c>
      <c r="F25" s="6" t="s">
        <v>77</v>
      </c>
      <c r="G25" s="13" t="str">
        <f t="shared" si="4"/>
        <v>54449.6150</v>
      </c>
      <c r="H25" s="15">
        <f t="shared" si="5"/>
        <v>33145</v>
      </c>
      <c r="I25" s="27" t="s">
        <v>369</v>
      </c>
      <c r="J25" s="28" t="s">
        <v>370</v>
      </c>
      <c r="K25" s="27" t="s">
        <v>371</v>
      </c>
      <c r="L25" s="27" t="s">
        <v>372</v>
      </c>
      <c r="M25" s="28" t="s">
        <v>276</v>
      </c>
      <c r="N25" s="28" t="s">
        <v>277</v>
      </c>
      <c r="O25" s="29" t="s">
        <v>367</v>
      </c>
      <c r="P25" s="30" t="s">
        <v>368</v>
      </c>
    </row>
    <row r="26" spans="1:16" ht="12.75" customHeight="1" thickBot="1" x14ac:dyDescent="0.25">
      <c r="A26" s="15" t="str">
        <f t="shared" si="0"/>
        <v>JAAVSO 36(2);186 </v>
      </c>
      <c r="B26" s="6" t="str">
        <f t="shared" si="1"/>
        <v>I</v>
      </c>
      <c r="C26" s="15">
        <f t="shared" si="2"/>
        <v>54653.6849</v>
      </c>
      <c r="D26" s="13" t="str">
        <f t="shared" si="3"/>
        <v>vis</v>
      </c>
      <c r="E26" s="26">
        <f>VLOOKUP(C26,Active!C$21:E$970,3,FALSE)</f>
        <v>33404.777041823356</v>
      </c>
      <c r="F26" s="6" t="s">
        <v>77</v>
      </c>
      <c r="G26" s="13" t="str">
        <f t="shared" si="4"/>
        <v>54653.6849</v>
      </c>
      <c r="H26" s="15">
        <f t="shared" si="5"/>
        <v>33405</v>
      </c>
      <c r="I26" s="27" t="s">
        <v>373</v>
      </c>
      <c r="J26" s="28" t="s">
        <v>374</v>
      </c>
      <c r="K26" s="27" t="s">
        <v>375</v>
      </c>
      <c r="L26" s="27" t="s">
        <v>376</v>
      </c>
      <c r="M26" s="28" t="s">
        <v>276</v>
      </c>
      <c r="N26" s="28" t="s">
        <v>256</v>
      </c>
      <c r="O26" s="29" t="s">
        <v>212</v>
      </c>
      <c r="P26" s="30" t="s">
        <v>377</v>
      </c>
    </row>
    <row r="27" spans="1:16" ht="12.75" customHeight="1" thickBot="1" x14ac:dyDescent="0.25">
      <c r="A27" s="15" t="str">
        <f t="shared" si="0"/>
        <v>IBVS 5875 </v>
      </c>
      <c r="B27" s="6" t="str">
        <f t="shared" si="1"/>
        <v>I</v>
      </c>
      <c r="C27" s="15">
        <f t="shared" si="2"/>
        <v>54726.680800000002</v>
      </c>
      <c r="D27" s="13" t="str">
        <f t="shared" si="3"/>
        <v>vis</v>
      </c>
      <c r="E27" s="26">
        <f>VLOOKUP(C27,Active!C$21:E$970,3,FALSE)</f>
        <v>33497.778291932285</v>
      </c>
      <c r="F27" s="6" t="s">
        <v>77</v>
      </c>
      <c r="G27" s="13" t="str">
        <f t="shared" si="4"/>
        <v>54726.6808</v>
      </c>
      <c r="H27" s="15">
        <f t="shared" si="5"/>
        <v>33498</v>
      </c>
      <c r="I27" s="27" t="s">
        <v>378</v>
      </c>
      <c r="J27" s="28" t="s">
        <v>379</v>
      </c>
      <c r="K27" s="27" t="s">
        <v>380</v>
      </c>
      <c r="L27" s="27" t="s">
        <v>381</v>
      </c>
      <c r="M27" s="28" t="s">
        <v>276</v>
      </c>
      <c r="N27" s="28" t="s">
        <v>70</v>
      </c>
      <c r="O27" s="29" t="s">
        <v>318</v>
      </c>
      <c r="P27" s="30" t="s">
        <v>382</v>
      </c>
    </row>
    <row r="28" spans="1:16" ht="12.75" customHeight="1" thickBot="1" x14ac:dyDescent="0.25">
      <c r="A28" s="15" t="str">
        <f t="shared" si="0"/>
        <v>IBVS 5871 </v>
      </c>
      <c r="B28" s="6" t="str">
        <f t="shared" si="1"/>
        <v>I</v>
      </c>
      <c r="C28" s="15">
        <f t="shared" si="2"/>
        <v>54777.697800000002</v>
      </c>
      <c r="D28" s="13" t="str">
        <f t="shared" si="3"/>
        <v>vis</v>
      </c>
      <c r="E28" s="26">
        <f>VLOOKUP(C28,Active!C$21:E$970,3,FALSE)</f>
        <v>33562.777076477825</v>
      </c>
      <c r="F28" s="6" t="s">
        <v>77</v>
      </c>
      <c r="G28" s="13" t="str">
        <f t="shared" si="4"/>
        <v>54777.6978</v>
      </c>
      <c r="H28" s="15">
        <f t="shared" si="5"/>
        <v>33563</v>
      </c>
      <c r="I28" s="27" t="s">
        <v>383</v>
      </c>
      <c r="J28" s="28" t="s">
        <v>384</v>
      </c>
      <c r="K28" s="27" t="s">
        <v>385</v>
      </c>
      <c r="L28" s="27" t="s">
        <v>376</v>
      </c>
      <c r="M28" s="28" t="s">
        <v>276</v>
      </c>
      <c r="N28" s="28" t="s">
        <v>77</v>
      </c>
      <c r="O28" s="29" t="s">
        <v>386</v>
      </c>
      <c r="P28" s="30" t="s">
        <v>387</v>
      </c>
    </row>
    <row r="29" spans="1:16" ht="12.75" customHeight="1" thickBot="1" x14ac:dyDescent="0.25">
      <c r="A29" s="15" t="str">
        <f t="shared" si="0"/>
        <v> JAAVSO 38;85 </v>
      </c>
      <c r="B29" s="6" t="str">
        <f t="shared" si="1"/>
        <v>I</v>
      </c>
      <c r="C29" s="15">
        <f t="shared" si="2"/>
        <v>55058.688199999997</v>
      </c>
      <c r="D29" s="13" t="str">
        <f t="shared" si="3"/>
        <v>vis</v>
      </c>
      <c r="E29" s="26">
        <f>VLOOKUP(C29,Active!C$21:E$970,3,FALSE)</f>
        <v>33920.776066402032</v>
      </c>
      <c r="F29" s="6" t="s">
        <v>77</v>
      </c>
      <c r="G29" s="13" t="str">
        <f t="shared" si="4"/>
        <v>55058.6882</v>
      </c>
      <c r="H29" s="15">
        <f t="shared" si="5"/>
        <v>33921</v>
      </c>
      <c r="I29" s="27" t="s">
        <v>388</v>
      </c>
      <c r="J29" s="28" t="s">
        <v>389</v>
      </c>
      <c r="K29" s="27" t="s">
        <v>390</v>
      </c>
      <c r="L29" s="27" t="s">
        <v>391</v>
      </c>
      <c r="M29" s="28" t="s">
        <v>276</v>
      </c>
      <c r="N29" s="28" t="s">
        <v>277</v>
      </c>
      <c r="O29" s="29" t="s">
        <v>212</v>
      </c>
      <c r="P29" s="29" t="s">
        <v>392</v>
      </c>
    </row>
    <row r="30" spans="1:16" ht="12.75" customHeight="1" thickBot="1" x14ac:dyDescent="0.25">
      <c r="A30" s="15" t="str">
        <f t="shared" si="0"/>
        <v>IBVS 5920 </v>
      </c>
      <c r="B30" s="6" t="str">
        <f t="shared" si="1"/>
        <v>II</v>
      </c>
      <c r="C30" s="15">
        <f t="shared" si="2"/>
        <v>55144.646000000001</v>
      </c>
      <c r="D30" s="13" t="str">
        <f t="shared" si="3"/>
        <v>vis</v>
      </c>
      <c r="E30" s="26">
        <f>VLOOKUP(C30,Active!C$21:E$970,3,FALSE)</f>
        <v>34030.291571473055</v>
      </c>
      <c r="F30" s="6" t="s">
        <v>77</v>
      </c>
      <c r="G30" s="13" t="str">
        <f t="shared" si="4"/>
        <v>55144.646</v>
      </c>
      <c r="H30" s="15">
        <f t="shared" si="5"/>
        <v>34030.5</v>
      </c>
      <c r="I30" s="27" t="s">
        <v>398</v>
      </c>
      <c r="J30" s="28" t="s">
        <v>399</v>
      </c>
      <c r="K30" s="27" t="s">
        <v>400</v>
      </c>
      <c r="L30" s="27" t="s">
        <v>401</v>
      </c>
      <c r="M30" s="28" t="s">
        <v>276</v>
      </c>
      <c r="N30" s="28" t="s">
        <v>77</v>
      </c>
      <c r="O30" s="29" t="s">
        <v>386</v>
      </c>
      <c r="P30" s="30" t="s">
        <v>402</v>
      </c>
    </row>
    <row r="31" spans="1:16" ht="12.75" customHeight="1" thickBot="1" x14ac:dyDescent="0.25">
      <c r="A31" s="15" t="str">
        <f t="shared" si="0"/>
        <v> JAAVSO 38;120 </v>
      </c>
      <c r="B31" s="6" t="str">
        <f t="shared" si="1"/>
        <v>I</v>
      </c>
      <c r="C31" s="15">
        <f t="shared" si="2"/>
        <v>55153.659</v>
      </c>
      <c r="D31" s="13" t="str">
        <f t="shared" si="3"/>
        <v>vis</v>
      </c>
      <c r="E31" s="26">
        <f>VLOOKUP(C31,Active!C$21:E$970,3,FALSE)</f>
        <v>34041.774685829223</v>
      </c>
      <c r="F31" s="6" t="s">
        <v>77</v>
      </c>
      <c r="G31" s="13" t="str">
        <f t="shared" si="4"/>
        <v>55153.6590</v>
      </c>
      <c r="H31" s="15">
        <f t="shared" si="5"/>
        <v>34042</v>
      </c>
      <c r="I31" s="27" t="s">
        <v>403</v>
      </c>
      <c r="J31" s="28" t="s">
        <v>404</v>
      </c>
      <c r="K31" s="27" t="s">
        <v>405</v>
      </c>
      <c r="L31" s="27" t="s">
        <v>406</v>
      </c>
      <c r="M31" s="28" t="s">
        <v>276</v>
      </c>
      <c r="N31" s="28" t="s">
        <v>277</v>
      </c>
      <c r="O31" s="29" t="s">
        <v>407</v>
      </c>
      <c r="P31" s="29" t="s">
        <v>408</v>
      </c>
    </row>
    <row r="32" spans="1:16" ht="12.75" customHeight="1" thickBot="1" x14ac:dyDescent="0.25">
      <c r="A32" s="15" t="str">
        <f t="shared" si="0"/>
        <v> JAAVSO 39;94 </v>
      </c>
      <c r="B32" s="6" t="str">
        <f t="shared" si="1"/>
        <v>I</v>
      </c>
      <c r="C32" s="15">
        <f t="shared" si="2"/>
        <v>55437.788</v>
      </c>
      <c r="D32" s="13" t="str">
        <f t="shared" si="3"/>
        <v>vis</v>
      </c>
      <c r="E32" s="26">
        <f>VLOOKUP(C32,Active!C$21:E$970,3,FALSE)</f>
        <v>34403.772444500617</v>
      </c>
      <c r="F32" s="6" t="s">
        <v>77</v>
      </c>
      <c r="G32" s="13" t="str">
        <f t="shared" si="4"/>
        <v>55437.7880</v>
      </c>
      <c r="H32" s="15">
        <f t="shared" si="5"/>
        <v>34404</v>
      </c>
      <c r="I32" s="27" t="s">
        <v>409</v>
      </c>
      <c r="J32" s="28" t="s">
        <v>410</v>
      </c>
      <c r="K32" s="27" t="s">
        <v>411</v>
      </c>
      <c r="L32" s="27" t="s">
        <v>412</v>
      </c>
      <c r="M32" s="28" t="s">
        <v>276</v>
      </c>
      <c r="N32" s="28" t="s">
        <v>277</v>
      </c>
      <c r="O32" s="29" t="s">
        <v>212</v>
      </c>
      <c r="P32" s="29" t="s">
        <v>413</v>
      </c>
    </row>
    <row r="33" spans="1:16" ht="12.75" customHeight="1" thickBot="1" x14ac:dyDescent="0.25">
      <c r="A33" s="15" t="str">
        <f t="shared" si="0"/>
        <v> JAAVSO 39;94 </v>
      </c>
      <c r="B33" s="6" t="str">
        <f t="shared" si="1"/>
        <v>I</v>
      </c>
      <c r="C33" s="15">
        <f t="shared" si="2"/>
        <v>55445.6368</v>
      </c>
      <c r="D33" s="13" t="str">
        <f t="shared" si="3"/>
        <v>vis</v>
      </c>
      <c r="E33" s="26">
        <f>VLOOKUP(C33,Active!C$21:E$970,3,FALSE)</f>
        <v>34413.772296709503</v>
      </c>
      <c r="F33" s="6" t="s">
        <v>77</v>
      </c>
      <c r="G33" s="13" t="str">
        <f t="shared" si="4"/>
        <v>55445.6368</v>
      </c>
      <c r="H33" s="15">
        <f t="shared" si="5"/>
        <v>34414</v>
      </c>
      <c r="I33" s="27" t="s">
        <v>414</v>
      </c>
      <c r="J33" s="28" t="s">
        <v>415</v>
      </c>
      <c r="K33" s="27" t="s">
        <v>416</v>
      </c>
      <c r="L33" s="27" t="s">
        <v>417</v>
      </c>
      <c r="M33" s="28" t="s">
        <v>276</v>
      </c>
      <c r="N33" s="28" t="s">
        <v>277</v>
      </c>
      <c r="O33" s="29" t="s">
        <v>418</v>
      </c>
      <c r="P33" s="29" t="s">
        <v>413</v>
      </c>
    </row>
    <row r="34" spans="1:16" ht="12.75" customHeight="1" thickBot="1" x14ac:dyDescent="0.25">
      <c r="A34" s="15" t="str">
        <f t="shared" si="0"/>
        <v>BAVM 215 </v>
      </c>
      <c r="B34" s="6" t="str">
        <f t="shared" si="1"/>
        <v>I</v>
      </c>
      <c r="C34" s="15">
        <f t="shared" si="2"/>
        <v>55460.549899999998</v>
      </c>
      <c r="D34" s="13" t="str">
        <f t="shared" si="3"/>
        <v>vis</v>
      </c>
      <c r="E34" s="26">
        <f>VLOOKUP(C34,Active!C$21:E$970,3,FALSE)</f>
        <v>34432.772500049687</v>
      </c>
      <c r="F34" s="6" t="s">
        <v>77</v>
      </c>
      <c r="G34" s="13" t="str">
        <f t="shared" si="4"/>
        <v>55460.5499</v>
      </c>
      <c r="H34" s="15">
        <f t="shared" si="5"/>
        <v>34433</v>
      </c>
      <c r="I34" s="27" t="s">
        <v>419</v>
      </c>
      <c r="J34" s="28" t="s">
        <v>420</v>
      </c>
      <c r="K34" s="27" t="s">
        <v>421</v>
      </c>
      <c r="L34" s="27" t="s">
        <v>412</v>
      </c>
      <c r="M34" s="28" t="s">
        <v>276</v>
      </c>
      <c r="N34" s="28" t="s">
        <v>338</v>
      </c>
      <c r="O34" s="29" t="s">
        <v>257</v>
      </c>
      <c r="P34" s="30" t="s">
        <v>422</v>
      </c>
    </row>
    <row r="35" spans="1:16" ht="12.75" customHeight="1" thickBot="1" x14ac:dyDescent="0.25">
      <c r="A35" s="15" t="str">
        <f t="shared" si="0"/>
        <v> JAAVSO 42;426 </v>
      </c>
      <c r="B35" s="6" t="str">
        <f t="shared" si="1"/>
        <v>I</v>
      </c>
      <c r="C35" s="15">
        <f t="shared" si="2"/>
        <v>56185.783100000001</v>
      </c>
      <c r="D35" s="13" t="str">
        <f t="shared" si="3"/>
        <v>vis</v>
      </c>
      <c r="E35" s="26">
        <f>VLOOKUP(C35,Active!C$21:E$970,3,FALSE)</f>
        <v>35356.764042321258</v>
      </c>
      <c r="F35" s="6" t="s">
        <v>77</v>
      </c>
      <c r="G35" s="13" t="str">
        <f t="shared" si="4"/>
        <v>56185.7831</v>
      </c>
      <c r="H35" s="15">
        <f t="shared" si="5"/>
        <v>35357</v>
      </c>
      <c r="I35" s="27" t="s">
        <v>428</v>
      </c>
      <c r="J35" s="28" t="s">
        <v>429</v>
      </c>
      <c r="K35" s="27" t="s">
        <v>430</v>
      </c>
      <c r="L35" s="27" t="s">
        <v>431</v>
      </c>
      <c r="M35" s="28" t="s">
        <v>276</v>
      </c>
      <c r="N35" s="28" t="s">
        <v>77</v>
      </c>
      <c r="O35" s="29" t="s">
        <v>212</v>
      </c>
      <c r="P35" s="29" t="s">
        <v>432</v>
      </c>
    </row>
    <row r="36" spans="1:16" ht="12.75" customHeight="1" thickBot="1" x14ac:dyDescent="0.25">
      <c r="A36" s="15" t="str">
        <f t="shared" si="0"/>
        <v> JAAVSO 41;328 </v>
      </c>
      <c r="B36" s="6" t="str">
        <f t="shared" si="1"/>
        <v>I</v>
      </c>
      <c r="C36" s="15">
        <f t="shared" si="2"/>
        <v>56536.623500000002</v>
      </c>
      <c r="D36" s="13" t="str">
        <f t="shared" si="3"/>
        <v>vis</v>
      </c>
      <c r="E36" s="26">
        <f>VLOOKUP(C36,Active!C$21:E$970,3,FALSE)</f>
        <v>35803.756212959852</v>
      </c>
      <c r="F36" s="6" t="s">
        <v>77</v>
      </c>
      <c r="G36" s="13" t="str">
        <f t="shared" si="4"/>
        <v>56536.6235</v>
      </c>
      <c r="H36" s="15">
        <f t="shared" si="5"/>
        <v>35804</v>
      </c>
      <c r="I36" s="27" t="s">
        <v>433</v>
      </c>
      <c r="J36" s="28" t="s">
        <v>434</v>
      </c>
      <c r="K36" s="27" t="s">
        <v>435</v>
      </c>
      <c r="L36" s="27" t="s">
        <v>436</v>
      </c>
      <c r="M36" s="28" t="s">
        <v>276</v>
      </c>
      <c r="N36" s="28" t="s">
        <v>77</v>
      </c>
      <c r="O36" s="29" t="s">
        <v>212</v>
      </c>
      <c r="P36" s="29" t="s">
        <v>344</v>
      </c>
    </row>
    <row r="37" spans="1:16" ht="12.75" customHeight="1" thickBot="1" x14ac:dyDescent="0.25">
      <c r="A37" s="15" t="str">
        <f t="shared" si="0"/>
        <v> JAAVSO 41;328 </v>
      </c>
      <c r="B37" s="6" t="str">
        <f t="shared" si="1"/>
        <v>I</v>
      </c>
      <c r="C37" s="15">
        <f t="shared" si="2"/>
        <v>56558.601300000002</v>
      </c>
      <c r="D37" s="13" t="str">
        <f t="shared" si="3"/>
        <v>vis</v>
      </c>
      <c r="E37" s="26">
        <f>VLOOKUP(C37,Active!C$21:E$970,3,FALSE)</f>
        <v>35831.75727705584</v>
      </c>
      <c r="F37" s="6" t="s">
        <v>77</v>
      </c>
      <c r="G37" s="13" t="str">
        <f t="shared" si="4"/>
        <v>56558.6013</v>
      </c>
      <c r="H37" s="15">
        <f t="shared" si="5"/>
        <v>35832</v>
      </c>
      <c r="I37" s="27" t="s">
        <v>437</v>
      </c>
      <c r="J37" s="28" t="s">
        <v>438</v>
      </c>
      <c r="K37" s="27" t="s">
        <v>439</v>
      </c>
      <c r="L37" s="27" t="s">
        <v>440</v>
      </c>
      <c r="M37" s="28" t="s">
        <v>276</v>
      </c>
      <c r="N37" s="28" t="s">
        <v>77</v>
      </c>
      <c r="O37" s="29" t="s">
        <v>441</v>
      </c>
      <c r="P37" s="29" t="s">
        <v>344</v>
      </c>
    </row>
    <row r="38" spans="1:16" ht="12.75" customHeight="1" thickBot="1" x14ac:dyDescent="0.25">
      <c r="A38" s="15" t="str">
        <f t="shared" si="0"/>
        <v>BAVM 234 </v>
      </c>
      <c r="B38" s="6" t="str">
        <f t="shared" si="1"/>
        <v>I</v>
      </c>
      <c r="C38" s="15">
        <f t="shared" si="2"/>
        <v>56640.224699999999</v>
      </c>
      <c r="D38" s="13" t="str">
        <f t="shared" si="3"/>
        <v>vis</v>
      </c>
      <c r="E38" s="26">
        <f>VLOOKUP(C38,Active!C$21:E$970,3,FALSE)</f>
        <v>35935.750490895807</v>
      </c>
      <c r="F38" s="6" t="s">
        <v>77</v>
      </c>
      <c r="G38" s="13" t="str">
        <f t="shared" si="4"/>
        <v>56640.2247</v>
      </c>
      <c r="H38" s="15">
        <f t="shared" si="5"/>
        <v>35936</v>
      </c>
      <c r="I38" s="27" t="s">
        <v>442</v>
      </c>
      <c r="J38" s="28" t="s">
        <v>443</v>
      </c>
      <c r="K38" s="27" t="s">
        <v>444</v>
      </c>
      <c r="L38" s="27" t="s">
        <v>445</v>
      </c>
      <c r="M38" s="28" t="s">
        <v>276</v>
      </c>
      <c r="N38" s="28" t="s">
        <v>256</v>
      </c>
      <c r="O38" s="29" t="s">
        <v>446</v>
      </c>
      <c r="P38" s="30" t="s">
        <v>447</v>
      </c>
    </row>
    <row r="39" spans="1:16" ht="12.75" customHeight="1" thickBot="1" x14ac:dyDescent="0.25">
      <c r="A39" s="15" t="str">
        <f t="shared" si="0"/>
        <v> PSMO 16.251 </v>
      </c>
      <c r="B39" s="6" t="str">
        <f t="shared" si="1"/>
        <v>I</v>
      </c>
      <c r="C39" s="15">
        <f t="shared" si="2"/>
        <v>27763.45</v>
      </c>
      <c r="D39" s="13" t="str">
        <f t="shared" si="3"/>
        <v>vis</v>
      </c>
      <c r="E39" s="26">
        <f>VLOOKUP(C39,Active!C$21:E$970,3,FALSE)</f>
        <v>-855.03017231933654</v>
      </c>
      <c r="F39" s="6" t="s">
        <v>77</v>
      </c>
      <c r="G39" s="13" t="str">
        <f t="shared" si="4"/>
        <v>27763.45</v>
      </c>
      <c r="H39" s="15">
        <f t="shared" si="5"/>
        <v>-855</v>
      </c>
      <c r="I39" s="27" t="s">
        <v>80</v>
      </c>
      <c r="J39" s="28" t="s">
        <v>81</v>
      </c>
      <c r="K39" s="27">
        <v>-855</v>
      </c>
      <c r="L39" s="27" t="s">
        <v>82</v>
      </c>
      <c r="M39" s="28" t="s">
        <v>83</v>
      </c>
      <c r="N39" s="28"/>
      <c r="O39" s="29" t="s">
        <v>84</v>
      </c>
      <c r="P39" s="29" t="s">
        <v>85</v>
      </c>
    </row>
    <row r="40" spans="1:16" ht="12.75" customHeight="1" thickBot="1" x14ac:dyDescent="0.25">
      <c r="A40" s="15" t="str">
        <f t="shared" si="0"/>
        <v> PZ 5.162 </v>
      </c>
      <c r="B40" s="6" t="str">
        <f t="shared" si="1"/>
        <v>I</v>
      </c>
      <c r="C40" s="15">
        <f t="shared" si="2"/>
        <v>27775.25</v>
      </c>
      <c r="D40" s="13" t="str">
        <f t="shared" si="3"/>
        <v>vis</v>
      </c>
      <c r="E40" s="26">
        <f>VLOOKUP(C40,Active!C$21:E$970,3,FALSE)</f>
        <v>-839.99624916357936</v>
      </c>
      <c r="F40" s="6" t="s">
        <v>77</v>
      </c>
      <c r="G40" s="13" t="str">
        <f t="shared" si="4"/>
        <v>27775.25</v>
      </c>
      <c r="H40" s="15">
        <f t="shared" si="5"/>
        <v>-840</v>
      </c>
      <c r="I40" s="27" t="s">
        <v>86</v>
      </c>
      <c r="J40" s="28" t="s">
        <v>87</v>
      </c>
      <c r="K40" s="27">
        <v>-840</v>
      </c>
      <c r="L40" s="27" t="s">
        <v>88</v>
      </c>
      <c r="M40" s="28" t="s">
        <v>83</v>
      </c>
      <c r="N40" s="28"/>
      <c r="O40" s="29" t="s">
        <v>89</v>
      </c>
      <c r="P40" s="29" t="s">
        <v>90</v>
      </c>
    </row>
    <row r="41" spans="1:16" ht="12.75" customHeight="1" thickBot="1" x14ac:dyDescent="0.25">
      <c r="A41" s="15" t="str">
        <f t="shared" si="0"/>
        <v> PZ 5.162 </v>
      </c>
      <c r="B41" s="6" t="str">
        <f t="shared" si="1"/>
        <v>I</v>
      </c>
      <c r="C41" s="15">
        <f t="shared" si="2"/>
        <v>28081.35</v>
      </c>
      <c r="D41" s="13" t="str">
        <f t="shared" si="3"/>
        <v>vis</v>
      </c>
      <c r="E41" s="26">
        <f>VLOOKUP(C41,Active!C$21:E$970,3,FALSE)</f>
        <v>-450.00609001294185</v>
      </c>
      <c r="F41" s="6" t="s">
        <v>77</v>
      </c>
      <c r="G41" s="13" t="str">
        <f t="shared" si="4"/>
        <v>28081.35</v>
      </c>
      <c r="H41" s="15">
        <f t="shared" si="5"/>
        <v>-450</v>
      </c>
      <c r="I41" s="27" t="s">
        <v>91</v>
      </c>
      <c r="J41" s="28" t="s">
        <v>92</v>
      </c>
      <c r="K41" s="27">
        <v>-450</v>
      </c>
      <c r="L41" s="27" t="s">
        <v>93</v>
      </c>
      <c r="M41" s="28" t="s">
        <v>83</v>
      </c>
      <c r="N41" s="28"/>
      <c r="O41" s="29" t="s">
        <v>89</v>
      </c>
      <c r="P41" s="29" t="s">
        <v>90</v>
      </c>
    </row>
    <row r="42" spans="1:16" ht="12.75" customHeight="1" thickBot="1" x14ac:dyDescent="0.25">
      <c r="A42" s="15" t="str">
        <f t="shared" si="0"/>
        <v> KVBB 28.53 </v>
      </c>
      <c r="B42" s="6" t="str">
        <f t="shared" si="1"/>
        <v>I</v>
      </c>
      <c r="C42" s="15">
        <f t="shared" si="2"/>
        <v>28434.544000000002</v>
      </c>
      <c r="D42" s="13" t="str">
        <f t="shared" si="3"/>
        <v>vis</v>
      </c>
      <c r="E42" s="26">
        <f>VLOOKUP(C42,Active!C$21:E$970,3,FALSE)</f>
        <v>-1.5288735411115041E-2</v>
      </c>
      <c r="F42" s="6" t="s">
        <v>77</v>
      </c>
      <c r="G42" s="13" t="str">
        <f t="shared" si="4"/>
        <v>28434.544</v>
      </c>
      <c r="H42" s="15">
        <f t="shared" si="5"/>
        <v>0</v>
      </c>
      <c r="I42" s="27" t="s">
        <v>94</v>
      </c>
      <c r="J42" s="28" t="s">
        <v>95</v>
      </c>
      <c r="K42" s="27">
        <v>0</v>
      </c>
      <c r="L42" s="27" t="s">
        <v>96</v>
      </c>
      <c r="M42" s="28" t="s">
        <v>83</v>
      </c>
      <c r="N42" s="28"/>
      <c r="O42" s="29" t="s">
        <v>97</v>
      </c>
      <c r="P42" s="29" t="s">
        <v>98</v>
      </c>
    </row>
    <row r="43" spans="1:16" ht="12.75" customHeight="1" thickBot="1" x14ac:dyDescent="0.25">
      <c r="A43" s="15" t="str">
        <f t="shared" ref="A43:A74" si="6">P43</f>
        <v> KVBB 28.53 </v>
      </c>
      <c r="B43" s="6" t="str">
        <f t="shared" ref="B43:B74" si="7">IF(H43=INT(H43),"I","II")</f>
        <v>I</v>
      </c>
      <c r="C43" s="15">
        <f t="shared" ref="C43:C74" si="8">1*G43</f>
        <v>28547.582999999999</v>
      </c>
      <c r="D43" s="13" t="str">
        <f t="shared" ref="D43:D74" si="9">VLOOKUP(F43,I$1:J$5,2,FALSE)</f>
        <v>vis</v>
      </c>
      <c r="E43" s="26">
        <f>VLOOKUP(C43,Active!C$21:E$970,3,FALSE)</f>
        <v>144.00332479032548</v>
      </c>
      <c r="F43" s="6" t="s">
        <v>77</v>
      </c>
      <c r="G43" s="13" t="str">
        <f t="shared" ref="G43:G74" si="10">MID(I43,3,LEN(I43)-3)</f>
        <v>28547.583</v>
      </c>
      <c r="H43" s="15">
        <f t="shared" ref="H43:H74" si="11">1*K43</f>
        <v>144</v>
      </c>
      <c r="I43" s="27" t="s">
        <v>99</v>
      </c>
      <c r="J43" s="28" t="s">
        <v>100</v>
      </c>
      <c r="K43" s="27">
        <v>144</v>
      </c>
      <c r="L43" s="27" t="s">
        <v>101</v>
      </c>
      <c r="M43" s="28" t="s">
        <v>83</v>
      </c>
      <c r="N43" s="28"/>
      <c r="O43" s="29" t="s">
        <v>97</v>
      </c>
      <c r="P43" s="29" t="s">
        <v>98</v>
      </c>
    </row>
    <row r="44" spans="1:16" ht="12.75" customHeight="1" thickBot="1" x14ac:dyDescent="0.25">
      <c r="A44" s="15" t="str">
        <f t="shared" si="6"/>
        <v> KVBB 28.53 </v>
      </c>
      <c r="B44" s="6" t="str">
        <f t="shared" si="7"/>
        <v>I</v>
      </c>
      <c r="C44" s="15">
        <f t="shared" si="8"/>
        <v>28836.444</v>
      </c>
      <c r="D44" s="13" t="str">
        <f t="shared" si="9"/>
        <v>vis</v>
      </c>
      <c r="E44" s="26">
        <f>VLOOKUP(C44,Active!C$21:E$970,3,FALSE)</f>
        <v>512.0299414594308</v>
      </c>
      <c r="F44" s="6" t="s">
        <v>77</v>
      </c>
      <c r="G44" s="13" t="str">
        <f t="shared" si="10"/>
        <v>28836.444</v>
      </c>
      <c r="H44" s="15">
        <f t="shared" si="11"/>
        <v>512</v>
      </c>
      <c r="I44" s="27" t="s">
        <v>102</v>
      </c>
      <c r="J44" s="28" t="s">
        <v>103</v>
      </c>
      <c r="K44" s="27">
        <v>512</v>
      </c>
      <c r="L44" s="27" t="s">
        <v>104</v>
      </c>
      <c r="M44" s="28" t="s">
        <v>83</v>
      </c>
      <c r="N44" s="28"/>
      <c r="O44" s="29" t="s">
        <v>97</v>
      </c>
      <c r="P44" s="29" t="s">
        <v>98</v>
      </c>
    </row>
    <row r="45" spans="1:16" ht="12.75" customHeight="1" thickBot="1" x14ac:dyDescent="0.25">
      <c r="A45" s="15" t="str">
        <f t="shared" si="6"/>
        <v> KVBB 28.53 </v>
      </c>
      <c r="B45" s="6" t="str">
        <f t="shared" si="7"/>
        <v>I</v>
      </c>
      <c r="C45" s="15">
        <f t="shared" si="8"/>
        <v>29271.235000000001</v>
      </c>
      <c r="D45" s="13" t="str">
        <f t="shared" si="9"/>
        <v>vis</v>
      </c>
      <c r="E45" s="26">
        <f>VLOOKUP(C45,Active!C$21:E$970,3,FALSE)</f>
        <v>1065.980321359026</v>
      </c>
      <c r="F45" s="6" t="s">
        <v>77</v>
      </c>
      <c r="G45" s="13" t="str">
        <f t="shared" si="10"/>
        <v>29271.235</v>
      </c>
      <c r="H45" s="15">
        <f t="shared" si="11"/>
        <v>1066</v>
      </c>
      <c r="I45" s="27" t="s">
        <v>105</v>
      </c>
      <c r="J45" s="28" t="s">
        <v>106</v>
      </c>
      <c r="K45" s="27">
        <v>1066</v>
      </c>
      <c r="L45" s="27" t="s">
        <v>107</v>
      </c>
      <c r="M45" s="28" t="s">
        <v>83</v>
      </c>
      <c r="N45" s="28"/>
      <c r="O45" s="29" t="s">
        <v>97</v>
      </c>
      <c r="P45" s="29" t="s">
        <v>98</v>
      </c>
    </row>
    <row r="46" spans="1:16" ht="12.75" customHeight="1" thickBot="1" x14ac:dyDescent="0.25">
      <c r="A46" s="15" t="str">
        <f t="shared" si="6"/>
        <v> PSMO 16.251 </v>
      </c>
      <c r="B46" s="6" t="str">
        <f t="shared" si="7"/>
        <v>I</v>
      </c>
      <c r="C46" s="15">
        <f t="shared" si="8"/>
        <v>29526.36</v>
      </c>
      <c r="D46" s="13" t="str">
        <f t="shared" si="9"/>
        <v>vis</v>
      </c>
      <c r="E46" s="26">
        <f>VLOOKUP(C46,Active!C$21:E$970,3,FALSE)</f>
        <v>1391.0252065380748</v>
      </c>
      <c r="F46" s="6" t="s">
        <v>77</v>
      </c>
      <c r="G46" s="13" t="str">
        <f t="shared" si="10"/>
        <v>29526.36</v>
      </c>
      <c r="H46" s="15">
        <f t="shared" si="11"/>
        <v>1391</v>
      </c>
      <c r="I46" s="27" t="s">
        <v>108</v>
      </c>
      <c r="J46" s="28" t="s">
        <v>109</v>
      </c>
      <c r="K46" s="27">
        <v>1391</v>
      </c>
      <c r="L46" s="27" t="s">
        <v>110</v>
      </c>
      <c r="M46" s="28" t="s">
        <v>83</v>
      </c>
      <c r="N46" s="28"/>
      <c r="O46" s="29" t="s">
        <v>84</v>
      </c>
      <c r="P46" s="29" t="s">
        <v>85</v>
      </c>
    </row>
    <row r="47" spans="1:16" ht="12.75" customHeight="1" thickBot="1" x14ac:dyDescent="0.25">
      <c r="A47" s="15" t="str">
        <f t="shared" si="6"/>
        <v> PSMO 16.251 </v>
      </c>
      <c r="B47" s="6" t="str">
        <f t="shared" si="7"/>
        <v>I</v>
      </c>
      <c r="C47" s="15">
        <f t="shared" si="8"/>
        <v>29549.279999999999</v>
      </c>
      <c r="D47" s="13" t="str">
        <f t="shared" si="9"/>
        <v>vis</v>
      </c>
      <c r="E47" s="26">
        <f>VLOOKUP(C47,Active!C$21:E$970,3,FALSE)</f>
        <v>1420.226691176206</v>
      </c>
      <c r="F47" s="6" t="s">
        <v>77</v>
      </c>
      <c r="G47" s="13" t="str">
        <f t="shared" si="10"/>
        <v>29549.28</v>
      </c>
      <c r="H47" s="15">
        <f t="shared" si="11"/>
        <v>1420</v>
      </c>
      <c r="I47" s="27" t="s">
        <v>111</v>
      </c>
      <c r="J47" s="28" t="s">
        <v>112</v>
      </c>
      <c r="K47" s="27">
        <v>1420</v>
      </c>
      <c r="L47" s="27" t="s">
        <v>113</v>
      </c>
      <c r="M47" s="28" t="s">
        <v>83</v>
      </c>
      <c r="N47" s="28"/>
      <c r="O47" s="29" t="s">
        <v>84</v>
      </c>
      <c r="P47" s="29" t="s">
        <v>85</v>
      </c>
    </row>
    <row r="48" spans="1:16" ht="12.75" customHeight="1" thickBot="1" x14ac:dyDescent="0.25">
      <c r="A48" s="15" t="str">
        <f t="shared" si="6"/>
        <v> KVBB 28.53 </v>
      </c>
      <c r="B48" s="6" t="str">
        <f t="shared" si="7"/>
        <v>I</v>
      </c>
      <c r="C48" s="15">
        <f t="shared" si="8"/>
        <v>30025.503000000001</v>
      </c>
      <c r="D48" s="13" t="str">
        <f t="shared" si="9"/>
        <v>vis</v>
      </c>
      <c r="E48" s="26">
        <f>VLOOKUP(C48,Active!C$21:E$970,3,FALSE)</f>
        <v>2026.9639782104944</v>
      </c>
      <c r="F48" s="6" t="s">
        <v>77</v>
      </c>
      <c r="G48" s="13" t="str">
        <f t="shared" si="10"/>
        <v>30025.503</v>
      </c>
      <c r="H48" s="15">
        <f t="shared" si="11"/>
        <v>2027</v>
      </c>
      <c r="I48" s="27" t="s">
        <v>114</v>
      </c>
      <c r="J48" s="28" t="s">
        <v>115</v>
      </c>
      <c r="K48" s="27">
        <v>2027</v>
      </c>
      <c r="L48" s="27" t="s">
        <v>116</v>
      </c>
      <c r="M48" s="28" t="s">
        <v>83</v>
      </c>
      <c r="N48" s="28"/>
      <c r="O48" s="29" t="s">
        <v>97</v>
      </c>
      <c r="P48" s="29" t="s">
        <v>98</v>
      </c>
    </row>
    <row r="49" spans="1:16" ht="12.75" customHeight="1" thickBot="1" x14ac:dyDescent="0.25">
      <c r="A49" s="15" t="str">
        <f t="shared" si="6"/>
        <v> KVBB 28.53 </v>
      </c>
      <c r="B49" s="6" t="str">
        <f t="shared" si="7"/>
        <v>I</v>
      </c>
      <c r="C49" s="15">
        <f t="shared" si="8"/>
        <v>30540.416000000001</v>
      </c>
      <c r="D49" s="13" t="str">
        <f t="shared" si="9"/>
        <v>vis</v>
      </c>
      <c r="E49" s="26">
        <f>VLOOKUP(C49,Active!C$21:E$970,3,FALSE)</f>
        <v>2682.994696337686</v>
      </c>
      <c r="F49" s="6" t="s">
        <v>77</v>
      </c>
      <c r="G49" s="13" t="str">
        <f t="shared" si="10"/>
        <v>30540.416</v>
      </c>
      <c r="H49" s="15">
        <f t="shared" si="11"/>
        <v>2683</v>
      </c>
      <c r="I49" s="27" t="s">
        <v>117</v>
      </c>
      <c r="J49" s="28" t="s">
        <v>118</v>
      </c>
      <c r="K49" s="27">
        <v>2683</v>
      </c>
      <c r="L49" s="27" t="s">
        <v>119</v>
      </c>
      <c r="M49" s="28" t="s">
        <v>120</v>
      </c>
      <c r="N49" s="28"/>
      <c r="O49" s="29" t="s">
        <v>97</v>
      </c>
      <c r="P49" s="29" t="s">
        <v>98</v>
      </c>
    </row>
    <row r="50" spans="1:16" ht="12.75" customHeight="1" thickBot="1" x14ac:dyDescent="0.25">
      <c r="A50" s="15" t="str">
        <f t="shared" si="6"/>
        <v> KVBB 28.53 </v>
      </c>
      <c r="B50" s="6" t="str">
        <f t="shared" si="7"/>
        <v>II</v>
      </c>
      <c r="C50" s="15">
        <f t="shared" si="8"/>
        <v>30545.522000000001</v>
      </c>
      <c r="D50" s="13" t="str">
        <f t="shared" si="9"/>
        <v>vis</v>
      </c>
      <c r="E50" s="26">
        <f>VLOOKUP(C50,Active!C$21:E$970,3,FALSE)</f>
        <v>2689.5000532557619</v>
      </c>
      <c r="F50" s="6" t="s">
        <v>77</v>
      </c>
      <c r="G50" s="13" t="str">
        <f t="shared" si="10"/>
        <v>30545.522</v>
      </c>
      <c r="H50" s="15">
        <f t="shared" si="11"/>
        <v>2689.5</v>
      </c>
      <c r="I50" s="27" t="s">
        <v>121</v>
      </c>
      <c r="J50" s="28" t="s">
        <v>122</v>
      </c>
      <c r="K50" s="27">
        <v>2689.5</v>
      </c>
      <c r="L50" s="27" t="s">
        <v>123</v>
      </c>
      <c r="M50" s="28" t="s">
        <v>120</v>
      </c>
      <c r="N50" s="28"/>
      <c r="O50" s="29" t="s">
        <v>97</v>
      </c>
      <c r="P50" s="29" t="s">
        <v>98</v>
      </c>
    </row>
    <row r="51" spans="1:16" ht="12.75" customHeight="1" thickBot="1" x14ac:dyDescent="0.25">
      <c r="A51" s="15" t="str">
        <f t="shared" si="6"/>
        <v> KVBB 28.53 </v>
      </c>
      <c r="B51" s="6" t="str">
        <f t="shared" si="7"/>
        <v>I</v>
      </c>
      <c r="C51" s="15">
        <f t="shared" si="8"/>
        <v>30547.48</v>
      </c>
      <c r="D51" s="13" t="str">
        <f t="shared" si="9"/>
        <v>vis</v>
      </c>
      <c r="E51" s="26">
        <f>VLOOKUP(C51,Active!C$21:E$970,3,FALSE)</f>
        <v>2691.9946652505887</v>
      </c>
      <c r="F51" s="6" t="s">
        <v>77</v>
      </c>
      <c r="G51" s="13" t="str">
        <f t="shared" si="10"/>
        <v>30547.480</v>
      </c>
      <c r="H51" s="15">
        <f t="shared" si="11"/>
        <v>2692</v>
      </c>
      <c r="I51" s="27" t="s">
        <v>124</v>
      </c>
      <c r="J51" s="28" t="s">
        <v>125</v>
      </c>
      <c r="K51" s="27">
        <v>2692</v>
      </c>
      <c r="L51" s="27" t="s">
        <v>119</v>
      </c>
      <c r="M51" s="28" t="s">
        <v>120</v>
      </c>
      <c r="N51" s="28"/>
      <c r="O51" s="29" t="s">
        <v>97</v>
      </c>
      <c r="P51" s="29" t="s">
        <v>98</v>
      </c>
    </row>
    <row r="52" spans="1:16" ht="12.75" customHeight="1" thickBot="1" x14ac:dyDescent="0.25">
      <c r="A52" s="15" t="str">
        <f t="shared" si="6"/>
        <v> KVBB 28.53 </v>
      </c>
      <c r="B52" s="6" t="str">
        <f t="shared" si="7"/>
        <v>II</v>
      </c>
      <c r="C52" s="15">
        <f t="shared" si="8"/>
        <v>30549.447</v>
      </c>
      <c r="D52" s="13" t="str">
        <f t="shared" si="9"/>
        <v>vis</v>
      </c>
      <c r="E52" s="26">
        <f>VLOOKUP(C52,Active!C$21:E$970,3,FALSE)</f>
        <v>2694.5007437969771</v>
      </c>
      <c r="F52" s="6" t="s">
        <v>77</v>
      </c>
      <c r="G52" s="13" t="str">
        <f t="shared" si="10"/>
        <v>30549.447</v>
      </c>
      <c r="H52" s="15">
        <f t="shared" si="11"/>
        <v>2694.5</v>
      </c>
      <c r="I52" s="27" t="s">
        <v>126</v>
      </c>
      <c r="J52" s="28" t="s">
        <v>127</v>
      </c>
      <c r="K52" s="27">
        <v>2694.5</v>
      </c>
      <c r="L52" s="27" t="s">
        <v>128</v>
      </c>
      <c r="M52" s="28" t="s">
        <v>120</v>
      </c>
      <c r="N52" s="28"/>
      <c r="O52" s="29" t="s">
        <v>97</v>
      </c>
      <c r="P52" s="29" t="s">
        <v>98</v>
      </c>
    </row>
    <row r="53" spans="1:16" ht="12.75" customHeight="1" thickBot="1" x14ac:dyDescent="0.25">
      <c r="A53" s="15" t="str">
        <f t="shared" si="6"/>
        <v> KVBB 28.53 </v>
      </c>
      <c r="B53" s="6" t="str">
        <f t="shared" si="7"/>
        <v>I</v>
      </c>
      <c r="C53" s="15">
        <f t="shared" si="8"/>
        <v>30565.528999999999</v>
      </c>
      <c r="D53" s="13" t="str">
        <f t="shared" si="9"/>
        <v>vis</v>
      </c>
      <c r="E53" s="26">
        <f>VLOOKUP(C53,Active!C$21:E$970,3,FALSE)</f>
        <v>2714.9901973724754</v>
      </c>
      <c r="F53" s="6" t="s">
        <v>77</v>
      </c>
      <c r="G53" s="13" t="str">
        <f t="shared" si="10"/>
        <v>30565.529</v>
      </c>
      <c r="H53" s="15">
        <f t="shared" si="11"/>
        <v>2715</v>
      </c>
      <c r="I53" s="27" t="s">
        <v>129</v>
      </c>
      <c r="J53" s="28" t="s">
        <v>130</v>
      </c>
      <c r="K53" s="27">
        <v>2715</v>
      </c>
      <c r="L53" s="27" t="s">
        <v>131</v>
      </c>
      <c r="M53" s="28" t="s">
        <v>120</v>
      </c>
      <c r="N53" s="28"/>
      <c r="O53" s="29" t="s">
        <v>97</v>
      </c>
      <c r="P53" s="29" t="s">
        <v>98</v>
      </c>
    </row>
    <row r="54" spans="1:16" ht="12.75" customHeight="1" thickBot="1" x14ac:dyDescent="0.25">
      <c r="A54" s="15" t="str">
        <f t="shared" si="6"/>
        <v> KVBB 28.53 </v>
      </c>
      <c r="B54" s="6" t="str">
        <f t="shared" si="7"/>
        <v>I</v>
      </c>
      <c r="C54" s="15">
        <f t="shared" si="8"/>
        <v>30569.474999999999</v>
      </c>
      <c r="D54" s="13" t="str">
        <f t="shared" si="9"/>
        <v>vis</v>
      </c>
      <c r="E54" s="26">
        <f>VLOOKUP(C54,Active!C$21:E$970,3,FALSE)</f>
        <v>2720.0176432006638</v>
      </c>
      <c r="F54" s="6" t="s">
        <v>77</v>
      </c>
      <c r="G54" s="13" t="str">
        <f t="shared" si="10"/>
        <v>30569.475</v>
      </c>
      <c r="H54" s="15">
        <f t="shared" si="11"/>
        <v>2720</v>
      </c>
      <c r="I54" s="27" t="s">
        <v>132</v>
      </c>
      <c r="J54" s="28" t="s">
        <v>133</v>
      </c>
      <c r="K54" s="27">
        <v>2720</v>
      </c>
      <c r="L54" s="27" t="s">
        <v>134</v>
      </c>
      <c r="M54" s="28" t="s">
        <v>120</v>
      </c>
      <c r="N54" s="28"/>
      <c r="O54" s="29" t="s">
        <v>97</v>
      </c>
      <c r="P54" s="29" t="s">
        <v>98</v>
      </c>
    </row>
    <row r="55" spans="1:16" ht="12.75" customHeight="1" thickBot="1" x14ac:dyDescent="0.25">
      <c r="A55" s="15" t="str">
        <f t="shared" si="6"/>
        <v> KVBB 28.53 </v>
      </c>
      <c r="B55" s="6" t="str">
        <f t="shared" si="7"/>
        <v>I</v>
      </c>
      <c r="C55" s="15">
        <f t="shared" si="8"/>
        <v>30573.395</v>
      </c>
      <c r="D55" s="13" t="str">
        <f t="shared" si="9"/>
        <v>vis</v>
      </c>
      <c r="E55" s="26">
        <f>VLOOKUP(C55,Active!C$21:E$970,3,FALSE)</f>
        <v>2725.0119634354601</v>
      </c>
      <c r="F55" s="6" t="s">
        <v>77</v>
      </c>
      <c r="G55" s="13" t="str">
        <f t="shared" si="10"/>
        <v>30573.395</v>
      </c>
      <c r="H55" s="15">
        <f t="shared" si="11"/>
        <v>2725</v>
      </c>
      <c r="I55" s="27" t="s">
        <v>135</v>
      </c>
      <c r="J55" s="28" t="s">
        <v>136</v>
      </c>
      <c r="K55" s="27">
        <v>2725</v>
      </c>
      <c r="L55" s="27" t="s">
        <v>137</v>
      </c>
      <c r="M55" s="28" t="s">
        <v>120</v>
      </c>
      <c r="N55" s="28"/>
      <c r="O55" s="29" t="s">
        <v>97</v>
      </c>
      <c r="P55" s="29" t="s">
        <v>98</v>
      </c>
    </row>
    <row r="56" spans="1:16" ht="12.75" customHeight="1" thickBot="1" x14ac:dyDescent="0.25">
      <c r="A56" s="15" t="str">
        <f t="shared" si="6"/>
        <v> KVBB 28.53 </v>
      </c>
      <c r="B56" s="6" t="str">
        <f t="shared" si="7"/>
        <v>I</v>
      </c>
      <c r="C56" s="15">
        <f t="shared" si="8"/>
        <v>30580.448</v>
      </c>
      <c r="D56" s="13" t="str">
        <f t="shared" si="9"/>
        <v>vis</v>
      </c>
      <c r="E56" s="26">
        <f>VLOOKUP(C56,Active!C$21:E$970,3,FALSE)</f>
        <v>2733.9979176742363</v>
      </c>
      <c r="F56" s="6" t="s">
        <v>77</v>
      </c>
      <c r="G56" s="13" t="str">
        <f t="shared" si="10"/>
        <v>30580.448</v>
      </c>
      <c r="H56" s="15">
        <f t="shared" si="11"/>
        <v>2734</v>
      </c>
      <c r="I56" s="27" t="s">
        <v>138</v>
      </c>
      <c r="J56" s="28" t="s">
        <v>139</v>
      </c>
      <c r="K56" s="27">
        <v>2734</v>
      </c>
      <c r="L56" s="27" t="s">
        <v>140</v>
      </c>
      <c r="M56" s="28" t="s">
        <v>120</v>
      </c>
      <c r="N56" s="28"/>
      <c r="O56" s="29" t="s">
        <v>97</v>
      </c>
      <c r="P56" s="29" t="s">
        <v>98</v>
      </c>
    </row>
    <row r="57" spans="1:16" ht="12.75" customHeight="1" thickBot="1" x14ac:dyDescent="0.25">
      <c r="A57" s="15" t="str">
        <f t="shared" si="6"/>
        <v> KVBB 28.53 </v>
      </c>
      <c r="B57" s="6" t="str">
        <f t="shared" si="7"/>
        <v>I</v>
      </c>
      <c r="C57" s="15">
        <f t="shared" si="8"/>
        <v>30584.395</v>
      </c>
      <c r="D57" s="13" t="str">
        <f t="shared" si="9"/>
        <v>vis</v>
      </c>
      <c r="E57" s="26">
        <f>VLOOKUP(C57,Active!C$21:E$970,3,FALSE)</f>
        <v>2739.0266375637093</v>
      </c>
      <c r="F57" s="6" t="s">
        <v>77</v>
      </c>
      <c r="G57" s="13" t="str">
        <f t="shared" si="10"/>
        <v>30584.395</v>
      </c>
      <c r="H57" s="15">
        <f t="shared" si="11"/>
        <v>2739</v>
      </c>
      <c r="I57" s="27" t="s">
        <v>141</v>
      </c>
      <c r="J57" s="28" t="s">
        <v>142</v>
      </c>
      <c r="K57" s="27">
        <v>2739</v>
      </c>
      <c r="L57" s="27" t="s">
        <v>143</v>
      </c>
      <c r="M57" s="28" t="s">
        <v>120</v>
      </c>
      <c r="N57" s="28"/>
      <c r="O57" s="29" t="s">
        <v>97</v>
      </c>
      <c r="P57" s="29" t="s">
        <v>98</v>
      </c>
    </row>
    <row r="58" spans="1:16" ht="12.75" customHeight="1" thickBot="1" x14ac:dyDescent="0.25">
      <c r="A58" s="15" t="str">
        <f t="shared" si="6"/>
        <v> KVBB 28.53 </v>
      </c>
      <c r="B58" s="6" t="str">
        <f t="shared" si="7"/>
        <v>I</v>
      </c>
      <c r="C58" s="15">
        <f t="shared" si="8"/>
        <v>30587.527999999998</v>
      </c>
      <c r="D58" s="13" t="str">
        <f t="shared" si="9"/>
        <v>vis</v>
      </c>
      <c r="E58" s="26">
        <f>VLOOKUP(C58,Active!C$21:E$970,3,FALSE)</f>
        <v>2743.0182715676888</v>
      </c>
      <c r="F58" s="6" t="s">
        <v>77</v>
      </c>
      <c r="G58" s="13" t="str">
        <f t="shared" si="10"/>
        <v>30587.528</v>
      </c>
      <c r="H58" s="15">
        <f t="shared" si="11"/>
        <v>2743</v>
      </c>
      <c r="I58" s="27" t="s">
        <v>144</v>
      </c>
      <c r="J58" s="28" t="s">
        <v>145</v>
      </c>
      <c r="K58" s="27">
        <v>2743</v>
      </c>
      <c r="L58" s="27" t="s">
        <v>134</v>
      </c>
      <c r="M58" s="28" t="s">
        <v>120</v>
      </c>
      <c r="N58" s="28"/>
      <c r="O58" s="29" t="s">
        <v>97</v>
      </c>
      <c r="P58" s="29" t="s">
        <v>98</v>
      </c>
    </row>
    <row r="59" spans="1:16" ht="12.75" customHeight="1" thickBot="1" x14ac:dyDescent="0.25">
      <c r="A59" s="15" t="str">
        <f t="shared" si="6"/>
        <v> KVBB 28.53 </v>
      </c>
      <c r="B59" s="6" t="str">
        <f t="shared" si="7"/>
        <v>I</v>
      </c>
      <c r="C59" s="15">
        <f t="shared" si="8"/>
        <v>30591.43</v>
      </c>
      <c r="D59" s="13" t="str">
        <f t="shared" si="9"/>
        <v>vis</v>
      </c>
      <c r="E59" s="26">
        <f>VLOOKUP(C59,Active!C$21:E$970,3,FALSE)</f>
        <v>2747.9896586993664</v>
      </c>
      <c r="F59" s="6" t="s">
        <v>77</v>
      </c>
      <c r="G59" s="13" t="str">
        <f t="shared" si="10"/>
        <v>30591.430</v>
      </c>
      <c r="H59" s="15">
        <f t="shared" si="11"/>
        <v>2748</v>
      </c>
      <c r="I59" s="27" t="s">
        <v>146</v>
      </c>
      <c r="J59" s="28" t="s">
        <v>147</v>
      </c>
      <c r="K59" s="27">
        <v>2748</v>
      </c>
      <c r="L59" s="27" t="s">
        <v>131</v>
      </c>
      <c r="M59" s="28" t="s">
        <v>120</v>
      </c>
      <c r="N59" s="28"/>
      <c r="O59" s="29" t="s">
        <v>97</v>
      </c>
      <c r="P59" s="29" t="s">
        <v>98</v>
      </c>
    </row>
    <row r="60" spans="1:16" ht="12.75" customHeight="1" thickBot="1" x14ac:dyDescent="0.25">
      <c r="A60" s="15" t="str">
        <f t="shared" si="6"/>
        <v> KVBB 28.53 </v>
      </c>
      <c r="B60" s="6" t="str">
        <f t="shared" si="7"/>
        <v>I</v>
      </c>
      <c r="C60" s="15">
        <f t="shared" si="8"/>
        <v>30601.61</v>
      </c>
      <c r="D60" s="13" t="str">
        <f t="shared" si="9"/>
        <v>vis</v>
      </c>
      <c r="E60" s="26">
        <f>VLOOKUP(C60,Active!C$21:E$970,3,FALSE)</f>
        <v>2760.959602574419</v>
      </c>
      <c r="F60" s="6" t="s">
        <v>77</v>
      </c>
      <c r="G60" s="13" t="str">
        <f t="shared" si="10"/>
        <v>30601.610</v>
      </c>
      <c r="H60" s="15">
        <f t="shared" si="11"/>
        <v>2761</v>
      </c>
      <c r="I60" s="27" t="s">
        <v>148</v>
      </c>
      <c r="J60" s="28" t="s">
        <v>149</v>
      </c>
      <c r="K60" s="27">
        <v>2761</v>
      </c>
      <c r="L60" s="27" t="s">
        <v>150</v>
      </c>
      <c r="M60" s="28" t="s">
        <v>120</v>
      </c>
      <c r="N60" s="28"/>
      <c r="O60" s="29" t="s">
        <v>97</v>
      </c>
      <c r="P60" s="29" t="s">
        <v>98</v>
      </c>
    </row>
    <row r="61" spans="1:16" ht="12.75" customHeight="1" thickBot="1" x14ac:dyDescent="0.25">
      <c r="A61" s="15" t="str">
        <f t="shared" si="6"/>
        <v> IODE 4.1.182 </v>
      </c>
      <c r="B61" s="6" t="str">
        <f t="shared" si="7"/>
        <v>I</v>
      </c>
      <c r="C61" s="15">
        <f t="shared" si="8"/>
        <v>31697.367999999999</v>
      </c>
      <c r="D61" s="13" t="str">
        <f t="shared" si="9"/>
        <v>vis</v>
      </c>
      <c r="E61" s="26">
        <f>VLOOKUP(C61,Active!C$21:E$970,3,FALSE)</f>
        <v>4157.0224474309543</v>
      </c>
      <c r="F61" s="6" t="s">
        <v>77</v>
      </c>
      <c r="G61" s="13" t="str">
        <f t="shared" si="10"/>
        <v>31697.368</v>
      </c>
      <c r="H61" s="15">
        <f t="shared" si="11"/>
        <v>4157</v>
      </c>
      <c r="I61" s="27" t="s">
        <v>151</v>
      </c>
      <c r="J61" s="28" t="s">
        <v>152</v>
      </c>
      <c r="K61" s="27">
        <v>4157</v>
      </c>
      <c r="L61" s="27" t="s">
        <v>153</v>
      </c>
      <c r="M61" s="28" t="s">
        <v>120</v>
      </c>
      <c r="N61" s="28"/>
      <c r="O61" s="29" t="s">
        <v>154</v>
      </c>
      <c r="P61" s="29" t="s">
        <v>155</v>
      </c>
    </row>
    <row r="62" spans="1:16" ht="12.75" customHeight="1" thickBot="1" x14ac:dyDescent="0.25">
      <c r="A62" s="15" t="str">
        <f t="shared" si="6"/>
        <v> VSS 2.342 </v>
      </c>
      <c r="B62" s="6" t="str">
        <f t="shared" si="7"/>
        <v>I</v>
      </c>
      <c r="C62" s="15">
        <f t="shared" si="8"/>
        <v>34451.440999999999</v>
      </c>
      <c r="D62" s="13" t="str">
        <f t="shared" si="9"/>
        <v>vis</v>
      </c>
      <c r="E62" s="26">
        <f>VLOOKUP(C62,Active!C$21:E$970,3,FALSE)</f>
        <v>7665.880231104522</v>
      </c>
      <c r="F62" s="6" t="s">
        <v>77</v>
      </c>
      <c r="G62" s="13" t="str">
        <f t="shared" si="10"/>
        <v>34451.441</v>
      </c>
      <c r="H62" s="15">
        <f t="shared" si="11"/>
        <v>7666</v>
      </c>
      <c r="I62" s="27" t="s">
        <v>156</v>
      </c>
      <c r="J62" s="28" t="s">
        <v>157</v>
      </c>
      <c r="K62" s="27">
        <v>7666</v>
      </c>
      <c r="L62" s="27" t="s">
        <v>158</v>
      </c>
      <c r="M62" s="28" t="s">
        <v>83</v>
      </c>
      <c r="N62" s="28"/>
      <c r="O62" s="29" t="s">
        <v>159</v>
      </c>
      <c r="P62" s="29" t="s">
        <v>160</v>
      </c>
    </row>
    <row r="63" spans="1:16" ht="12.75" customHeight="1" thickBot="1" x14ac:dyDescent="0.25">
      <c r="A63" s="15" t="str">
        <f t="shared" si="6"/>
        <v> VSS 2.342 </v>
      </c>
      <c r="B63" s="6" t="str">
        <f t="shared" si="7"/>
        <v>I</v>
      </c>
      <c r="C63" s="15">
        <f t="shared" si="8"/>
        <v>34513.512999999999</v>
      </c>
      <c r="D63" s="13" t="str">
        <f t="shared" si="9"/>
        <v>vis</v>
      </c>
      <c r="E63" s="26">
        <f>VLOOKUP(C63,Active!C$21:E$970,3,FALSE)</f>
        <v>7744.9637631489477</v>
      </c>
      <c r="F63" s="6" t="s">
        <v>77</v>
      </c>
      <c r="G63" s="13" t="str">
        <f t="shared" si="10"/>
        <v>34513.513</v>
      </c>
      <c r="H63" s="15">
        <f t="shared" si="11"/>
        <v>7745</v>
      </c>
      <c r="I63" s="27" t="s">
        <v>161</v>
      </c>
      <c r="J63" s="28" t="s">
        <v>162</v>
      </c>
      <c r="K63" s="27">
        <v>7745</v>
      </c>
      <c r="L63" s="27" t="s">
        <v>116</v>
      </c>
      <c r="M63" s="28" t="s">
        <v>83</v>
      </c>
      <c r="N63" s="28"/>
      <c r="O63" s="29" t="s">
        <v>159</v>
      </c>
      <c r="P63" s="29" t="s">
        <v>160</v>
      </c>
    </row>
    <row r="64" spans="1:16" ht="12.75" customHeight="1" thickBot="1" x14ac:dyDescent="0.25">
      <c r="A64" s="15" t="str">
        <f t="shared" si="6"/>
        <v> VSS 2.342 </v>
      </c>
      <c r="B64" s="6" t="str">
        <f t="shared" si="7"/>
        <v>I</v>
      </c>
      <c r="C64" s="15">
        <f t="shared" si="8"/>
        <v>34626.54</v>
      </c>
      <c r="D64" s="13" t="str">
        <f t="shared" si="9"/>
        <v>vis</v>
      </c>
      <c r="E64" s="26">
        <f>VLOOKUP(C64,Active!C$21:E$970,3,FALSE)</f>
        <v>7888.9670879392779</v>
      </c>
      <c r="F64" s="6" t="s">
        <v>77</v>
      </c>
      <c r="G64" s="13" t="str">
        <f t="shared" si="10"/>
        <v>34626.540</v>
      </c>
      <c r="H64" s="15">
        <f t="shared" si="11"/>
        <v>7889</v>
      </c>
      <c r="I64" s="27" t="s">
        <v>163</v>
      </c>
      <c r="J64" s="28" t="s">
        <v>164</v>
      </c>
      <c r="K64" s="27">
        <v>7889</v>
      </c>
      <c r="L64" s="27" t="s">
        <v>165</v>
      </c>
      <c r="M64" s="28" t="s">
        <v>83</v>
      </c>
      <c r="N64" s="28"/>
      <c r="O64" s="29" t="s">
        <v>159</v>
      </c>
      <c r="P64" s="29" t="s">
        <v>160</v>
      </c>
    </row>
    <row r="65" spans="1:16" ht="12.75" customHeight="1" thickBot="1" x14ac:dyDescent="0.25">
      <c r="A65" s="15" t="str">
        <f t="shared" si="6"/>
        <v> HABZ 57 </v>
      </c>
      <c r="B65" s="6" t="str">
        <f t="shared" si="7"/>
        <v>II</v>
      </c>
      <c r="C65" s="15">
        <f t="shared" si="8"/>
        <v>37044.449999999997</v>
      </c>
      <c r="D65" s="13" t="str">
        <f t="shared" si="9"/>
        <v>vis</v>
      </c>
      <c r="E65" s="26">
        <f>VLOOKUP(C65,Active!C$21:E$970,3,FALSE)</f>
        <v>10969.532608069696</v>
      </c>
      <c r="F65" s="6" t="s">
        <v>77</v>
      </c>
      <c r="G65" s="13" t="str">
        <f t="shared" si="10"/>
        <v>37044.450</v>
      </c>
      <c r="H65" s="15">
        <f t="shared" si="11"/>
        <v>10969.5</v>
      </c>
      <c r="I65" s="27" t="s">
        <v>166</v>
      </c>
      <c r="J65" s="28" t="s">
        <v>167</v>
      </c>
      <c r="K65" s="27">
        <v>10969.5</v>
      </c>
      <c r="L65" s="27" t="s">
        <v>168</v>
      </c>
      <c r="M65" s="28" t="s">
        <v>83</v>
      </c>
      <c r="N65" s="28"/>
      <c r="O65" s="29" t="s">
        <v>169</v>
      </c>
      <c r="P65" s="29" t="s">
        <v>170</v>
      </c>
    </row>
    <row r="66" spans="1:16" ht="12.75" customHeight="1" thickBot="1" x14ac:dyDescent="0.25">
      <c r="A66" s="15" t="str">
        <f t="shared" si="6"/>
        <v> HABZ 57 </v>
      </c>
      <c r="B66" s="6" t="str">
        <f t="shared" si="7"/>
        <v>I</v>
      </c>
      <c r="C66" s="15">
        <f t="shared" si="8"/>
        <v>37367.375999999997</v>
      </c>
      <c r="D66" s="13" t="str">
        <f t="shared" si="9"/>
        <v>vis</v>
      </c>
      <c r="E66" s="26">
        <f>VLOOKUP(C66,Active!C$21:E$970,3,FALSE)</f>
        <v>11380.960122391418</v>
      </c>
      <c r="F66" s="6" t="s">
        <v>77</v>
      </c>
      <c r="G66" s="13" t="str">
        <f t="shared" si="10"/>
        <v>37367.376</v>
      </c>
      <c r="H66" s="15">
        <f t="shared" si="11"/>
        <v>11381</v>
      </c>
      <c r="I66" s="27" t="s">
        <v>171</v>
      </c>
      <c r="J66" s="28" t="s">
        <v>172</v>
      </c>
      <c r="K66" s="27">
        <v>11381</v>
      </c>
      <c r="L66" s="27" t="s">
        <v>173</v>
      </c>
      <c r="M66" s="28" t="s">
        <v>83</v>
      </c>
      <c r="N66" s="28"/>
      <c r="O66" s="29" t="s">
        <v>169</v>
      </c>
      <c r="P66" s="29" t="s">
        <v>170</v>
      </c>
    </row>
    <row r="67" spans="1:16" ht="12.75" customHeight="1" thickBot="1" x14ac:dyDescent="0.25">
      <c r="A67" s="15" t="str">
        <f t="shared" si="6"/>
        <v> HABZ 57 </v>
      </c>
      <c r="B67" s="6" t="str">
        <f t="shared" si="7"/>
        <v>I</v>
      </c>
      <c r="C67" s="15">
        <f t="shared" si="8"/>
        <v>39027.470999999998</v>
      </c>
      <c r="D67" s="13" t="str">
        <f t="shared" si="9"/>
        <v>vis</v>
      </c>
      <c r="E67" s="26">
        <f>VLOOKUP(C67,Active!C$21:E$970,3,FALSE)</f>
        <v>13496.022890294656</v>
      </c>
      <c r="F67" s="6" t="s">
        <v>77</v>
      </c>
      <c r="G67" s="13" t="str">
        <f t="shared" si="10"/>
        <v>39027.471</v>
      </c>
      <c r="H67" s="15">
        <f t="shared" si="11"/>
        <v>13496</v>
      </c>
      <c r="I67" s="27" t="s">
        <v>174</v>
      </c>
      <c r="J67" s="28" t="s">
        <v>175</v>
      </c>
      <c r="K67" s="27">
        <v>13496</v>
      </c>
      <c r="L67" s="27" t="s">
        <v>153</v>
      </c>
      <c r="M67" s="28" t="s">
        <v>83</v>
      </c>
      <c r="N67" s="28"/>
      <c r="O67" s="29" t="s">
        <v>169</v>
      </c>
      <c r="P67" s="29" t="s">
        <v>170</v>
      </c>
    </row>
    <row r="68" spans="1:16" ht="12.75" customHeight="1" thickBot="1" x14ac:dyDescent="0.25">
      <c r="A68" s="15" t="str">
        <f t="shared" si="6"/>
        <v> HABZ 57 </v>
      </c>
      <c r="B68" s="6" t="str">
        <f t="shared" si="7"/>
        <v>II</v>
      </c>
      <c r="C68" s="15">
        <f t="shared" si="8"/>
        <v>39029.428</v>
      </c>
      <c r="D68" s="13" t="str">
        <f t="shared" si="9"/>
        <v>vis</v>
      </c>
      <c r="E68" s="26">
        <f>VLOOKUP(C68,Active!C$21:E$970,3,FALSE)</f>
        <v>13498.516228228202</v>
      </c>
      <c r="F68" s="6" t="s">
        <v>77</v>
      </c>
      <c r="G68" s="13" t="str">
        <f t="shared" si="10"/>
        <v>39029.428</v>
      </c>
      <c r="H68" s="15">
        <f t="shared" si="11"/>
        <v>13498.5</v>
      </c>
      <c r="I68" s="27" t="s">
        <v>176</v>
      </c>
      <c r="J68" s="28" t="s">
        <v>177</v>
      </c>
      <c r="K68" s="27">
        <v>13498.5</v>
      </c>
      <c r="L68" s="27" t="s">
        <v>178</v>
      </c>
      <c r="M68" s="28" t="s">
        <v>83</v>
      </c>
      <c r="N68" s="28"/>
      <c r="O68" s="29" t="s">
        <v>169</v>
      </c>
      <c r="P68" s="29" t="s">
        <v>170</v>
      </c>
    </row>
    <row r="69" spans="1:16" ht="12.75" customHeight="1" thickBot="1" x14ac:dyDescent="0.25">
      <c r="A69" s="15" t="str">
        <f t="shared" si="6"/>
        <v> HABZ 57 </v>
      </c>
      <c r="B69" s="6" t="str">
        <f t="shared" si="7"/>
        <v>I</v>
      </c>
      <c r="C69" s="15">
        <f t="shared" si="8"/>
        <v>39053.364000000001</v>
      </c>
      <c r="D69" s="13" t="str">
        <f t="shared" si="9"/>
        <v>vis</v>
      </c>
      <c r="E69" s="26">
        <f>VLOOKUP(C69,Active!C$21:E$970,3,FALSE)</f>
        <v>13529.012159131275</v>
      </c>
      <c r="F69" s="6" t="s">
        <v>77</v>
      </c>
      <c r="G69" s="13" t="str">
        <f t="shared" si="10"/>
        <v>39053.364</v>
      </c>
      <c r="H69" s="15">
        <f t="shared" si="11"/>
        <v>13529</v>
      </c>
      <c r="I69" s="27" t="s">
        <v>179</v>
      </c>
      <c r="J69" s="28" t="s">
        <v>180</v>
      </c>
      <c r="K69" s="27">
        <v>13529</v>
      </c>
      <c r="L69" s="27" t="s">
        <v>181</v>
      </c>
      <c r="M69" s="28" t="s">
        <v>83</v>
      </c>
      <c r="N69" s="28"/>
      <c r="O69" s="29" t="s">
        <v>169</v>
      </c>
      <c r="P69" s="29" t="s">
        <v>170</v>
      </c>
    </row>
    <row r="70" spans="1:16" ht="12.75" customHeight="1" thickBot="1" x14ac:dyDescent="0.25">
      <c r="A70" s="15" t="str">
        <f t="shared" si="6"/>
        <v> HABZ 57 </v>
      </c>
      <c r="B70" s="6" t="str">
        <f t="shared" si="7"/>
        <v>II</v>
      </c>
      <c r="C70" s="15">
        <f t="shared" si="8"/>
        <v>39088.258999999998</v>
      </c>
      <c r="D70" s="13" t="str">
        <f t="shared" si="9"/>
        <v>vis</v>
      </c>
      <c r="E70" s="26">
        <f>VLOOKUP(C70,Active!C$21:E$970,3,FALSE)</f>
        <v>13573.47052764993</v>
      </c>
      <c r="F70" s="6" t="s">
        <v>77</v>
      </c>
      <c r="G70" s="13" t="str">
        <f t="shared" si="10"/>
        <v>39088.259</v>
      </c>
      <c r="H70" s="15">
        <f t="shared" si="11"/>
        <v>13573.5</v>
      </c>
      <c r="I70" s="27" t="s">
        <v>182</v>
      </c>
      <c r="J70" s="28" t="s">
        <v>183</v>
      </c>
      <c r="K70" s="27">
        <v>13573.5</v>
      </c>
      <c r="L70" s="27" t="s">
        <v>184</v>
      </c>
      <c r="M70" s="28" t="s">
        <v>83</v>
      </c>
      <c r="N70" s="28"/>
      <c r="O70" s="29" t="s">
        <v>169</v>
      </c>
      <c r="P70" s="29" t="s">
        <v>170</v>
      </c>
    </row>
    <row r="71" spans="1:16" ht="12.75" customHeight="1" thickBot="1" x14ac:dyDescent="0.25">
      <c r="A71" s="15" t="str">
        <f t="shared" si="6"/>
        <v> HABZ 57 </v>
      </c>
      <c r="B71" s="6" t="str">
        <f t="shared" si="7"/>
        <v>I</v>
      </c>
      <c r="C71" s="15">
        <f t="shared" si="8"/>
        <v>39381.442000000003</v>
      </c>
      <c r="D71" s="13" t="str">
        <f t="shared" si="9"/>
        <v>vis</v>
      </c>
      <c r="E71" s="26">
        <f>VLOOKUP(C71,Active!C$21:E$970,3,FALSE)</f>
        <v>13947.003637190157</v>
      </c>
      <c r="F71" s="6" t="s">
        <v>77</v>
      </c>
      <c r="G71" s="13" t="str">
        <f t="shared" si="10"/>
        <v>39381.442</v>
      </c>
      <c r="H71" s="15">
        <f t="shared" si="11"/>
        <v>13947</v>
      </c>
      <c r="I71" s="27" t="s">
        <v>185</v>
      </c>
      <c r="J71" s="28" t="s">
        <v>186</v>
      </c>
      <c r="K71" s="27">
        <v>13947</v>
      </c>
      <c r="L71" s="27" t="s">
        <v>101</v>
      </c>
      <c r="M71" s="28" t="s">
        <v>83</v>
      </c>
      <c r="N71" s="28"/>
      <c r="O71" s="29" t="s">
        <v>169</v>
      </c>
      <c r="P71" s="29" t="s">
        <v>170</v>
      </c>
    </row>
    <row r="72" spans="1:16" ht="12.75" customHeight="1" thickBot="1" x14ac:dyDescent="0.25">
      <c r="A72" s="15" t="str">
        <f t="shared" si="6"/>
        <v> HABZ 57 </v>
      </c>
      <c r="B72" s="6" t="str">
        <f t="shared" si="7"/>
        <v>I</v>
      </c>
      <c r="C72" s="15">
        <f t="shared" si="8"/>
        <v>39469.334000000003</v>
      </c>
      <c r="D72" s="13" t="str">
        <f t="shared" si="9"/>
        <v>vis</v>
      </c>
      <c r="E72" s="26">
        <f>VLOOKUP(C72,Active!C$21:E$970,3,FALSE)</f>
        <v>14058.983431597435</v>
      </c>
      <c r="F72" s="6" t="s">
        <v>77</v>
      </c>
      <c r="G72" s="13" t="str">
        <f t="shared" si="10"/>
        <v>39469.334</v>
      </c>
      <c r="H72" s="15">
        <f t="shared" si="11"/>
        <v>14059</v>
      </c>
      <c r="I72" s="27" t="s">
        <v>187</v>
      </c>
      <c r="J72" s="28" t="s">
        <v>188</v>
      </c>
      <c r="K72" s="27">
        <v>14059</v>
      </c>
      <c r="L72" s="27" t="s">
        <v>189</v>
      </c>
      <c r="M72" s="28" t="s">
        <v>83</v>
      </c>
      <c r="N72" s="28"/>
      <c r="O72" s="29" t="s">
        <v>169</v>
      </c>
      <c r="P72" s="29" t="s">
        <v>170</v>
      </c>
    </row>
    <row r="73" spans="1:16" ht="12.75" customHeight="1" thickBot="1" x14ac:dyDescent="0.25">
      <c r="A73" s="15" t="str">
        <f t="shared" si="6"/>
        <v> HABZ 57 </v>
      </c>
      <c r="B73" s="6" t="str">
        <f t="shared" si="7"/>
        <v>II</v>
      </c>
      <c r="C73" s="15">
        <f t="shared" si="8"/>
        <v>41598.339999999997</v>
      </c>
      <c r="D73" s="13" t="str">
        <f t="shared" si="9"/>
        <v>vis</v>
      </c>
      <c r="E73" s="26">
        <f>VLOOKUP(C73,Active!C$21:E$970,3,FALSE)</f>
        <v>16771.467550423517</v>
      </c>
      <c r="F73" s="6" t="s">
        <v>77</v>
      </c>
      <c r="G73" s="13" t="str">
        <f t="shared" si="10"/>
        <v>41598.340</v>
      </c>
      <c r="H73" s="15">
        <f t="shared" si="11"/>
        <v>16771.5</v>
      </c>
      <c r="I73" s="27" t="s">
        <v>190</v>
      </c>
      <c r="J73" s="28" t="s">
        <v>191</v>
      </c>
      <c r="K73" s="27">
        <v>16771.5</v>
      </c>
      <c r="L73" s="27" t="s">
        <v>192</v>
      </c>
      <c r="M73" s="28" t="s">
        <v>83</v>
      </c>
      <c r="N73" s="28"/>
      <c r="O73" s="29" t="s">
        <v>169</v>
      </c>
      <c r="P73" s="29" t="s">
        <v>170</v>
      </c>
    </row>
    <row r="74" spans="1:16" ht="12.75" customHeight="1" thickBot="1" x14ac:dyDescent="0.25">
      <c r="A74" s="15" t="str">
        <f t="shared" si="6"/>
        <v> HABZ 57 </v>
      </c>
      <c r="B74" s="6" t="str">
        <f t="shared" si="7"/>
        <v>I</v>
      </c>
      <c r="C74" s="15">
        <f t="shared" si="8"/>
        <v>41599.506000000001</v>
      </c>
      <c r="D74" s="13" t="str">
        <f t="shared" si="9"/>
        <v>vis</v>
      </c>
      <c r="E74" s="26">
        <f>VLOOKUP(C74,Active!C$21:E$970,3,FALSE)</f>
        <v>16772.953105881119</v>
      </c>
      <c r="F74" s="6" t="s">
        <v>77</v>
      </c>
      <c r="G74" s="13" t="str">
        <f t="shared" si="10"/>
        <v>41599.506</v>
      </c>
      <c r="H74" s="15">
        <f t="shared" si="11"/>
        <v>16773</v>
      </c>
      <c r="I74" s="27" t="s">
        <v>193</v>
      </c>
      <c r="J74" s="28" t="s">
        <v>194</v>
      </c>
      <c r="K74" s="27">
        <v>16773</v>
      </c>
      <c r="L74" s="27" t="s">
        <v>195</v>
      </c>
      <c r="M74" s="28" t="s">
        <v>83</v>
      </c>
      <c r="N74" s="28"/>
      <c r="O74" s="29" t="s">
        <v>169</v>
      </c>
      <c r="P74" s="29" t="s">
        <v>170</v>
      </c>
    </row>
    <row r="75" spans="1:16" ht="12.75" customHeight="1" thickBot="1" x14ac:dyDescent="0.25">
      <c r="A75" s="15" t="str">
        <f t="shared" ref="A75:A108" si="12">P75</f>
        <v> HABZ 57 </v>
      </c>
      <c r="B75" s="6" t="str">
        <f t="shared" ref="B75:B108" si="13">IF(H75=INT(H75),"I","II")</f>
        <v>I</v>
      </c>
      <c r="C75" s="15">
        <f t="shared" ref="C75:C108" si="14">1*G75</f>
        <v>41600.307999999997</v>
      </c>
      <c r="D75" s="13" t="str">
        <f t="shared" ref="D75:D108" si="15">VLOOKUP(F75,I$1:J$5,2,FALSE)</f>
        <v>vis</v>
      </c>
      <c r="E75" s="26">
        <f>VLOOKUP(C75,Active!C$21:E$970,3,FALSE)</f>
        <v>16773.97490303119</v>
      </c>
      <c r="F75" s="6" t="s">
        <v>77</v>
      </c>
      <c r="G75" s="13" t="str">
        <f t="shared" ref="G75:G108" si="16">MID(I75,3,LEN(I75)-3)</f>
        <v>41600.308</v>
      </c>
      <c r="H75" s="15">
        <f t="shared" ref="H75:H108" si="17">1*K75</f>
        <v>16774</v>
      </c>
      <c r="I75" s="27" t="s">
        <v>196</v>
      </c>
      <c r="J75" s="28" t="s">
        <v>197</v>
      </c>
      <c r="K75" s="27">
        <v>16774</v>
      </c>
      <c r="L75" s="27" t="s">
        <v>198</v>
      </c>
      <c r="M75" s="28" t="s">
        <v>83</v>
      </c>
      <c r="N75" s="28"/>
      <c r="O75" s="29" t="s">
        <v>169</v>
      </c>
      <c r="P75" s="29" t="s">
        <v>170</v>
      </c>
    </row>
    <row r="76" spans="1:16" ht="12.75" customHeight="1" thickBot="1" x14ac:dyDescent="0.25">
      <c r="A76" s="15" t="str">
        <f t="shared" si="12"/>
        <v> HABZ 57 </v>
      </c>
      <c r="B76" s="6" t="str">
        <f t="shared" si="13"/>
        <v>II</v>
      </c>
      <c r="C76" s="15">
        <f t="shared" si="14"/>
        <v>41602.283000000003</v>
      </c>
      <c r="D76" s="13" t="str">
        <f t="shared" si="15"/>
        <v>vis</v>
      </c>
      <c r="E76" s="26">
        <f>VLOOKUP(C76,Active!C$21:E$970,3,FALSE)</f>
        <v>16776.491174067862</v>
      </c>
      <c r="F76" s="6" t="s">
        <v>77</v>
      </c>
      <c r="G76" s="13" t="str">
        <f t="shared" si="16"/>
        <v>41602.283</v>
      </c>
      <c r="H76" s="15">
        <f t="shared" si="17"/>
        <v>16776.5</v>
      </c>
      <c r="I76" s="27" t="s">
        <v>199</v>
      </c>
      <c r="J76" s="28" t="s">
        <v>200</v>
      </c>
      <c r="K76" s="27">
        <v>16776.5</v>
      </c>
      <c r="L76" s="27" t="s">
        <v>201</v>
      </c>
      <c r="M76" s="28" t="s">
        <v>83</v>
      </c>
      <c r="N76" s="28"/>
      <c r="O76" s="29" t="s">
        <v>169</v>
      </c>
      <c r="P76" s="29" t="s">
        <v>170</v>
      </c>
    </row>
    <row r="77" spans="1:16" ht="12.75" customHeight="1" thickBot="1" x14ac:dyDescent="0.25">
      <c r="A77" s="15" t="str">
        <f t="shared" si="12"/>
        <v> HABZ 57 </v>
      </c>
      <c r="B77" s="6" t="str">
        <f t="shared" si="13"/>
        <v>II</v>
      </c>
      <c r="C77" s="15">
        <f t="shared" si="14"/>
        <v>42036.345999999998</v>
      </c>
      <c r="D77" s="13" t="str">
        <f t="shared" si="15"/>
        <v>vis</v>
      </c>
      <c r="E77" s="26">
        <f>VLOOKUP(C77,Active!C$21:E$970,3,FALSE)</f>
        <v>17329.514037352415</v>
      </c>
      <c r="F77" s="6" t="s">
        <v>77</v>
      </c>
      <c r="G77" s="13" t="str">
        <f t="shared" si="16"/>
        <v>42036.346</v>
      </c>
      <c r="H77" s="15">
        <f t="shared" si="17"/>
        <v>17329.5</v>
      </c>
      <c r="I77" s="27" t="s">
        <v>202</v>
      </c>
      <c r="J77" s="28" t="s">
        <v>203</v>
      </c>
      <c r="K77" s="27">
        <v>17329.5</v>
      </c>
      <c r="L77" s="27" t="s">
        <v>204</v>
      </c>
      <c r="M77" s="28" t="s">
        <v>83</v>
      </c>
      <c r="N77" s="28"/>
      <c r="O77" s="29" t="s">
        <v>169</v>
      </c>
      <c r="P77" s="29" t="s">
        <v>170</v>
      </c>
    </row>
    <row r="78" spans="1:16" ht="12.75" customHeight="1" thickBot="1" x14ac:dyDescent="0.25">
      <c r="A78" s="15" t="str">
        <f t="shared" si="12"/>
        <v> AOEB 7 </v>
      </c>
      <c r="B78" s="6" t="str">
        <f t="shared" si="13"/>
        <v>I</v>
      </c>
      <c r="C78" s="15">
        <f t="shared" si="14"/>
        <v>43017.807999999997</v>
      </c>
      <c r="D78" s="13" t="str">
        <f t="shared" si="15"/>
        <v>vis</v>
      </c>
      <c r="E78" s="26">
        <f>VLOOKUP(C78,Active!C$21:E$970,3,FALSE)</f>
        <v>18579.956773648737</v>
      </c>
      <c r="F78" s="6" t="s">
        <v>77</v>
      </c>
      <c r="G78" s="13" t="str">
        <f t="shared" si="16"/>
        <v>43017.808</v>
      </c>
      <c r="H78" s="15">
        <f t="shared" si="17"/>
        <v>18580</v>
      </c>
      <c r="I78" s="27" t="s">
        <v>205</v>
      </c>
      <c r="J78" s="28" t="s">
        <v>206</v>
      </c>
      <c r="K78" s="27">
        <v>18580</v>
      </c>
      <c r="L78" s="27" t="s">
        <v>207</v>
      </c>
      <c r="M78" s="28" t="s">
        <v>120</v>
      </c>
      <c r="N78" s="28"/>
      <c r="O78" s="29" t="s">
        <v>208</v>
      </c>
      <c r="P78" s="29" t="s">
        <v>209</v>
      </c>
    </row>
    <row r="79" spans="1:16" ht="12.75" customHeight="1" thickBot="1" x14ac:dyDescent="0.25">
      <c r="A79" s="15" t="str">
        <f t="shared" si="12"/>
        <v> AOEB 7 </v>
      </c>
      <c r="B79" s="6" t="str">
        <f t="shared" si="13"/>
        <v>I</v>
      </c>
      <c r="C79" s="15">
        <f t="shared" si="14"/>
        <v>43017.822</v>
      </c>
      <c r="D79" s="13" t="str">
        <f t="shared" si="15"/>
        <v>vis</v>
      </c>
      <c r="E79" s="26">
        <f>VLOOKUP(C79,Active!C$21:E$970,3,FALSE)</f>
        <v>18579.974610506724</v>
      </c>
      <c r="F79" s="6" t="s">
        <v>77</v>
      </c>
      <c r="G79" s="13" t="str">
        <f t="shared" si="16"/>
        <v>43017.822</v>
      </c>
      <c r="H79" s="15">
        <f t="shared" si="17"/>
        <v>18580</v>
      </c>
      <c r="I79" s="27" t="s">
        <v>210</v>
      </c>
      <c r="J79" s="28" t="s">
        <v>211</v>
      </c>
      <c r="K79" s="27">
        <v>18580</v>
      </c>
      <c r="L79" s="27" t="s">
        <v>198</v>
      </c>
      <c r="M79" s="28" t="s">
        <v>120</v>
      </c>
      <c r="N79" s="28"/>
      <c r="O79" s="29" t="s">
        <v>212</v>
      </c>
      <c r="P79" s="29" t="s">
        <v>209</v>
      </c>
    </row>
    <row r="80" spans="1:16" ht="12.75" customHeight="1" thickBot="1" x14ac:dyDescent="0.25">
      <c r="A80" s="15" t="str">
        <f t="shared" si="12"/>
        <v> AOEB 7 </v>
      </c>
      <c r="B80" s="6" t="str">
        <f t="shared" si="13"/>
        <v>I</v>
      </c>
      <c r="C80" s="15">
        <f t="shared" si="14"/>
        <v>43050.784</v>
      </c>
      <c r="D80" s="13" t="str">
        <f t="shared" si="15"/>
        <v>vis</v>
      </c>
      <c r="E80" s="26">
        <f>VLOOKUP(C80,Active!C$21:E$970,3,FALSE)</f>
        <v>18621.970218562663</v>
      </c>
      <c r="F80" s="6" t="s">
        <v>77</v>
      </c>
      <c r="G80" s="13" t="str">
        <f t="shared" si="16"/>
        <v>43050.784</v>
      </c>
      <c r="H80" s="15">
        <f t="shared" si="17"/>
        <v>18622</v>
      </c>
      <c r="I80" s="27" t="s">
        <v>213</v>
      </c>
      <c r="J80" s="28" t="s">
        <v>214</v>
      </c>
      <c r="K80" s="27">
        <v>18622</v>
      </c>
      <c r="L80" s="27" t="s">
        <v>184</v>
      </c>
      <c r="M80" s="28" t="s">
        <v>120</v>
      </c>
      <c r="N80" s="28"/>
      <c r="O80" s="29" t="s">
        <v>212</v>
      </c>
      <c r="P80" s="29" t="s">
        <v>209</v>
      </c>
    </row>
    <row r="81" spans="1:16" ht="12.75" customHeight="1" thickBot="1" x14ac:dyDescent="0.25">
      <c r="A81" s="15" t="str">
        <f t="shared" si="12"/>
        <v> AOEB 7 </v>
      </c>
      <c r="B81" s="6" t="str">
        <f t="shared" si="13"/>
        <v>I</v>
      </c>
      <c r="C81" s="15">
        <f t="shared" si="14"/>
        <v>43069.61</v>
      </c>
      <c r="D81" s="13" t="str">
        <f t="shared" si="15"/>
        <v>vis</v>
      </c>
      <c r="E81" s="26">
        <f>VLOOKUP(C81,Active!C$21:E$970,3,FALSE)</f>
        <v>18645.955696302521</v>
      </c>
      <c r="F81" s="6" t="s">
        <v>77</v>
      </c>
      <c r="G81" s="13" t="str">
        <f t="shared" si="16"/>
        <v>43069.610</v>
      </c>
      <c r="H81" s="15">
        <f t="shared" si="17"/>
        <v>18646</v>
      </c>
      <c r="I81" s="27" t="s">
        <v>215</v>
      </c>
      <c r="J81" s="28" t="s">
        <v>216</v>
      </c>
      <c r="K81" s="27">
        <v>18646</v>
      </c>
      <c r="L81" s="27" t="s">
        <v>217</v>
      </c>
      <c r="M81" s="28" t="s">
        <v>120</v>
      </c>
      <c r="N81" s="28"/>
      <c r="O81" s="29" t="s">
        <v>218</v>
      </c>
      <c r="P81" s="29" t="s">
        <v>209</v>
      </c>
    </row>
    <row r="82" spans="1:16" ht="12.75" customHeight="1" thickBot="1" x14ac:dyDescent="0.25">
      <c r="A82" s="15" t="str">
        <f t="shared" si="12"/>
        <v> AOEB 7 </v>
      </c>
      <c r="B82" s="6" t="str">
        <f t="shared" si="13"/>
        <v>I</v>
      </c>
      <c r="C82" s="15">
        <f t="shared" si="14"/>
        <v>43069.622000000003</v>
      </c>
      <c r="D82" s="13" t="str">
        <f t="shared" si="15"/>
        <v>vis</v>
      </c>
      <c r="E82" s="26">
        <f>VLOOKUP(C82,Active!C$21:E$970,3,FALSE)</f>
        <v>18645.970985037937</v>
      </c>
      <c r="F82" s="6" t="s">
        <v>77</v>
      </c>
      <c r="G82" s="13" t="str">
        <f t="shared" si="16"/>
        <v>43069.622</v>
      </c>
      <c r="H82" s="15">
        <f t="shared" si="17"/>
        <v>18646</v>
      </c>
      <c r="I82" s="27" t="s">
        <v>219</v>
      </c>
      <c r="J82" s="28" t="s">
        <v>220</v>
      </c>
      <c r="K82" s="27">
        <v>18646</v>
      </c>
      <c r="L82" s="27" t="s">
        <v>184</v>
      </c>
      <c r="M82" s="28" t="s">
        <v>120</v>
      </c>
      <c r="N82" s="28"/>
      <c r="O82" s="29" t="s">
        <v>212</v>
      </c>
      <c r="P82" s="29" t="s">
        <v>209</v>
      </c>
    </row>
    <row r="83" spans="1:16" ht="12.75" customHeight="1" thickBot="1" x14ac:dyDescent="0.25">
      <c r="A83" s="15" t="str">
        <f t="shared" si="12"/>
        <v> AOEB 7 </v>
      </c>
      <c r="B83" s="6" t="str">
        <f t="shared" si="13"/>
        <v>I</v>
      </c>
      <c r="C83" s="15">
        <f t="shared" si="14"/>
        <v>43503.659</v>
      </c>
      <c r="D83" s="13" t="str">
        <f t="shared" si="15"/>
        <v>vis</v>
      </c>
      <c r="E83" s="26">
        <f>VLOOKUP(C83,Active!C$21:E$970,3,FALSE)</f>
        <v>19198.960722729098</v>
      </c>
      <c r="F83" s="6" t="s">
        <v>77</v>
      </c>
      <c r="G83" s="13" t="str">
        <f t="shared" si="16"/>
        <v>43503.659</v>
      </c>
      <c r="H83" s="15">
        <f t="shared" si="17"/>
        <v>19199</v>
      </c>
      <c r="I83" s="27" t="s">
        <v>221</v>
      </c>
      <c r="J83" s="28" t="s">
        <v>222</v>
      </c>
      <c r="K83" s="27">
        <v>19199</v>
      </c>
      <c r="L83" s="27" t="s">
        <v>173</v>
      </c>
      <c r="M83" s="28" t="s">
        <v>120</v>
      </c>
      <c r="N83" s="28"/>
      <c r="O83" s="29" t="s">
        <v>212</v>
      </c>
      <c r="P83" s="29" t="s">
        <v>209</v>
      </c>
    </row>
    <row r="84" spans="1:16" ht="12.75" customHeight="1" thickBot="1" x14ac:dyDescent="0.25">
      <c r="A84" s="15" t="str">
        <f t="shared" si="12"/>
        <v> AOEB 7 </v>
      </c>
      <c r="B84" s="6" t="str">
        <f t="shared" si="13"/>
        <v>I</v>
      </c>
      <c r="C84" s="15">
        <f t="shared" si="14"/>
        <v>43751.671999999999</v>
      </c>
      <c r="D84" s="13" t="str">
        <f t="shared" si="15"/>
        <v>vis</v>
      </c>
      <c r="E84" s="26">
        <f>VLOOKUP(C84,Active!C$21:E$970,3,FALSE)</f>
        <v>19514.944484053591</v>
      </c>
      <c r="F84" s="6" t="s">
        <v>77</v>
      </c>
      <c r="G84" s="13" t="str">
        <f t="shared" si="16"/>
        <v>43751.672</v>
      </c>
      <c r="H84" s="15">
        <f t="shared" si="17"/>
        <v>19515</v>
      </c>
      <c r="I84" s="27" t="s">
        <v>223</v>
      </c>
      <c r="J84" s="28" t="s">
        <v>224</v>
      </c>
      <c r="K84" s="27">
        <v>19515</v>
      </c>
      <c r="L84" s="27" t="s">
        <v>225</v>
      </c>
      <c r="M84" s="28" t="s">
        <v>120</v>
      </c>
      <c r="N84" s="28"/>
      <c r="O84" s="29" t="s">
        <v>212</v>
      </c>
      <c r="P84" s="29" t="s">
        <v>209</v>
      </c>
    </row>
    <row r="85" spans="1:16" ht="12.75" customHeight="1" thickBot="1" x14ac:dyDescent="0.25">
      <c r="A85" s="15" t="str">
        <f t="shared" si="12"/>
        <v> AOEB 7 </v>
      </c>
      <c r="B85" s="6" t="str">
        <f t="shared" si="13"/>
        <v>I</v>
      </c>
      <c r="C85" s="15">
        <f t="shared" si="14"/>
        <v>43802.695</v>
      </c>
      <c r="D85" s="13" t="str">
        <f t="shared" si="15"/>
        <v>vis</v>
      </c>
      <c r="E85" s="26">
        <f>VLOOKUP(C85,Active!C$21:E$970,3,FALSE)</f>
        <v>19579.950912966833</v>
      </c>
      <c r="F85" s="6" t="s">
        <v>77</v>
      </c>
      <c r="G85" s="13" t="str">
        <f t="shared" si="16"/>
        <v>43802.695</v>
      </c>
      <c r="H85" s="15">
        <f t="shared" si="17"/>
        <v>19580</v>
      </c>
      <c r="I85" s="27" t="s">
        <v>226</v>
      </c>
      <c r="J85" s="28" t="s">
        <v>227</v>
      </c>
      <c r="K85" s="27">
        <v>19580</v>
      </c>
      <c r="L85" s="27" t="s">
        <v>228</v>
      </c>
      <c r="M85" s="28" t="s">
        <v>120</v>
      </c>
      <c r="N85" s="28"/>
      <c r="O85" s="29" t="s">
        <v>212</v>
      </c>
      <c r="P85" s="29" t="s">
        <v>209</v>
      </c>
    </row>
    <row r="86" spans="1:16" ht="12.75" customHeight="1" thickBot="1" x14ac:dyDescent="0.25">
      <c r="A86" s="15" t="str">
        <f t="shared" si="12"/>
        <v> AOEB 7 </v>
      </c>
      <c r="B86" s="6" t="str">
        <f t="shared" si="13"/>
        <v>I</v>
      </c>
      <c r="C86" s="15">
        <f t="shared" si="14"/>
        <v>43879.623</v>
      </c>
      <c r="D86" s="13" t="str">
        <f t="shared" si="15"/>
        <v>vis</v>
      </c>
      <c r="E86" s="26">
        <f>VLOOKUP(C86,Active!C$21:E$970,3,FALSE)</f>
        <v>19677.961899452101</v>
      </c>
      <c r="F86" s="6" t="s">
        <v>77</v>
      </c>
      <c r="G86" s="13" t="str">
        <f t="shared" si="16"/>
        <v>43879.623</v>
      </c>
      <c r="H86" s="15">
        <f t="shared" si="17"/>
        <v>19678</v>
      </c>
      <c r="I86" s="27" t="s">
        <v>229</v>
      </c>
      <c r="J86" s="28" t="s">
        <v>230</v>
      </c>
      <c r="K86" s="27">
        <v>19678</v>
      </c>
      <c r="L86" s="27" t="s">
        <v>231</v>
      </c>
      <c r="M86" s="28" t="s">
        <v>120</v>
      </c>
      <c r="N86" s="28"/>
      <c r="O86" s="29" t="s">
        <v>212</v>
      </c>
      <c r="P86" s="29" t="s">
        <v>209</v>
      </c>
    </row>
    <row r="87" spans="1:16" ht="12.75" customHeight="1" thickBot="1" x14ac:dyDescent="0.25">
      <c r="A87" s="15" t="str">
        <f t="shared" si="12"/>
        <v> AOEB 7 </v>
      </c>
      <c r="B87" s="6" t="str">
        <f t="shared" si="13"/>
        <v>I</v>
      </c>
      <c r="C87" s="15">
        <f t="shared" si="14"/>
        <v>44046.805999999997</v>
      </c>
      <c r="D87" s="13" t="str">
        <f t="shared" si="15"/>
        <v>vis</v>
      </c>
      <c r="E87" s="26">
        <f>VLOOKUP(C87,Active!C$21:E$970,3,FALSE)</f>
        <v>19890.963287159648</v>
      </c>
      <c r="F87" s="6" t="s">
        <v>77</v>
      </c>
      <c r="G87" s="13" t="str">
        <f t="shared" si="16"/>
        <v>44046.806</v>
      </c>
      <c r="H87" s="15">
        <f t="shared" si="17"/>
        <v>19891</v>
      </c>
      <c r="I87" s="27" t="s">
        <v>232</v>
      </c>
      <c r="J87" s="28" t="s">
        <v>233</v>
      </c>
      <c r="K87" s="27">
        <v>19891</v>
      </c>
      <c r="L87" s="27" t="s">
        <v>234</v>
      </c>
      <c r="M87" s="28" t="s">
        <v>120</v>
      </c>
      <c r="N87" s="28"/>
      <c r="O87" s="29" t="s">
        <v>212</v>
      </c>
      <c r="P87" s="29" t="s">
        <v>209</v>
      </c>
    </row>
    <row r="88" spans="1:16" ht="12.75" customHeight="1" thickBot="1" x14ac:dyDescent="0.25">
      <c r="A88" s="15" t="str">
        <f t="shared" si="12"/>
        <v> AOEB 7 </v>
      </c>
      <c r="B88" s="6" t="str">
        <f t="shared" si="13"/>
        <v>I</v>
      </c>
      <c r="C88" s="15">
        <f t="shared" si="14"/>
        <v>44576.578000000001</v>
      </c>
      <c r="D88" s="13" t="str">
        <f t="shared" si="15"/>
        <v>vis</v>
      </c>
      <c r="E88" s="26">
        <f>VLOOKUP(C88,Active!C$21:E$970,3,FALSE)</f>
        <v>20565.925281911543</v>
      </c>
      <c r="F88" s="6" t="s">
        <v>77</v>
      </c>
      <c r="G88" s="13" t="str">
        <f t="shared" si="16"/>
        <v>44576.578</v>
      </c>
      <c r="H88" s="15">
        <f t="shared" si="17"/>
        <v>20566</v>
      </c>
      <c r="I88" s="27" t="s">
        <v>235</v>
      </c>
      <c r="J88" s="28" t="s">
        <v>236</v>
      </c>
      <c r="K88" s="27">
        <v>20566</v>
      </c>
      <c r="L88" s="27" t="s">
        <v>237</v>
      </c>
      <c r="M88" s="28" t="s">
        <v>120</v>
      </c>
      <c r="N88" s="28"/>
      <c r="O88" s="29" t="s">
        <v>212</v>
      </c>
      <c r="P88" s="29" t="s">
        <v>209</v>
      </c>
    </row>
    <row r="89" spans="1:16" ht="12.75" customHeight="1" thickBot="1" x14ac:dyDescent="0.25">
      <c r="A89" s="15" t="str">
        <f t="shared" si="12"/>
        <v> AOEB 7 </v>
      </c>
      <c r="B89" s="6" t="str">
        <f t="shared" si="13"/>
        <v>I</v>
      </c>
      <c r="C89" s="15">
        <f t="shared" si="14"/>
        <v>44915.654000000002</v>
      </c>
      <c r="D89" s="13" t="str">
        <f t="shared" si="15"/>
        <v>vis</v>
      </c>
      <c r="E89" s="26">
        <f>VLOOKUP(C89,Active!C$21:E$970,3,FALSE)</f>
        <v>20997.928885976104</v>
      </c>
      <c r="F89" s="6" t="s">
        <v>77</v>
      </c>
      <c r="G89" s="13" t="str">
        <f t="shared" si="16"/>
        <v>44915.654</v>
      </c>
      <c r="H89" s="15">
        <f t="shared" si="17"/>
        <v>20998</v>
      </c>
      <c r="I89" s="27" t="s">
        <v>238</v>
      </c>
      <c r="J89" s="28" t="s">
        <v>239</v>
      </c>
      <c r="K89" s="27">
        <v>20998</v>
      </c>
      <c r="L89" s="27" t="s">
        <v>240</v>
      </c>
      <c r="M89" s="28" t="s">
        <v>120</v>
      </c>
      <c r="N89" s="28"/>
      <c r="O89" s="29" t="s">
        <v>212</v>
      </c>
      <c r="P89" s="29" t="s">
        <v>209</v>
      </c>
    </row>
    <row r="90" spans="1:16" ht="12.75" customHeight="1" thickBot="1" x14ac:dyDescent="0.25">
      <c r="A90" s="15" t="str">
        <f t="shared" si="12"/>
        <v>BAVM 60 </v>
      </c>
      <c r="B90" s="6" t="str">
        <f t="shared" si="13"/>
        <v>I</v>
      </c>
      <c r="C90" s="15">
        <f t="shared" si="14"/>
        <v>48189.366000000002</v>
      </c>
      <c r="D90" s="13" t="str">
        <f t="shared" si="15"/>
        <v>vis</v>
      </c>
      <c r="E90" s="26">
        <f>VLOOKUP(C90,Active!C$21:E$970,3,FALSE)</f>
        <v>25168.838601406871</v>
      </c>
      <c r="F90" s="6" t="s">
        <v>77</v>
      </c>
      <c r="G90" s="13" t="str">
        <f t="shared" si="16"/>
        <v>48189.366</v>
      </c>
      <c r="H90" s="15">
        <f t="shared" si="17"/>
        <v>25169</v>
      </c>
      <c r="I90" s="27" t="s">
        <v>241</v>
      </c>
      <c r="J90" s="28" t="s">
        <v>242</v>
      </c>
      <c r="K90" s="27">
        <v>25169</v>
      </c>
      <c r="L90" s="27" t="s">
        <v>243</v>
      </c>
      <c r="M90" s="28" t="s">
        <v>79</v>
      </c>
      <c r="N90" s="28"/>
      <c r="O90" s="29" t="s">
        <v>244</v>
      </c>
      <c r="P90" s="30" t="s">
        <v>245</v>
      </c>
    </row>
    <row r="91" spans="1:16" ht="12.75" customHeight="1" thickBot="1" x14ac:dyDescent="0.25">
      <c r="A91" s="15" t="str">
        <f t="shared" si="12"/>
        <v>BAVM 60 </v>
      </c>
      <c r="B91" s="6" t="str">
        <f t="shared" si="13"/>
        <v>II</v>
      </c>
      <c r="C91" s="15">
        <f t="shared" si="14"/>
        <v>48537.472999999998</v>
      </c>
      <c r="D91" s="13" t="str">
        <f t="shared" si="15"/>
        <v>vis</v>
      </c>
      <c r="E91" s="26">
        <f>VLOOKUP(C91,Active!C$21:E$970,3,FALSE)</f>
        <v>25612.348252930718</v>
      </c>
      <c r="F91" s="6" t="s">
        <v>77</v>
      </c>
      <c r="G91" s="13" t="str">
        <f t="shared" si="16"/>
        <v>48537.473</v>
      </c>
      <c r="H91" s="15">
        <f t="shared" si="17"/>
        <v>25612.5</v>
      </c>
      <c r="I91" s="27" t="s">
        <v>246</v>
      </c>
      <c r="J91" s="28" t="s">
        <v>247</v>
      </c>
      <c r="K91" s="27">
        <v>25612.5</v>
      </c>
      <c r="L91" s="27" t="s">
        <v>248</v>
      </c>
      <c r="M91" s="28" t="s">
        <v>79</v>
      </c>
      <c r="N91" s="28"/>
      <c r="O91" s="29" t="s">
        <v>244</v>
      </c>
      <c r="P91" s="30" t="s">
        <v>245</v>
      </c>
    </row>
    <row r="92" spans="1:16" ht="12.75" customHeight="1" thickBot="1" x14ac:dyDescent="0.25">
      <c r="A92" s="15" t="str">
        <f t="shared" si="12"/>
        <v>BAVM 60 </v>
      </c>
      <c r="B92" s="6" t="str">
        <f t="shared" si="13"/>
        <v>I</v>
      </c>
      <c r="C92" s="15">
        <f t="shared" si="14"/>
        <v>48539.436000000002</v>
      </c>
      <c r="D92" s="13" t="str">
        <f t="shared" si="15"/>
        <v>vis</v>
      </c>
      <c r="E92" s="26">
        <f>VLOOKUP(C92,Active!C$21:E$970,3,FALSE)</f>
        <v>25614.849235231974</v>
      </c>
      <c r="F92" s="6" t="s">
        <v>77</v>
      </c>
      <c r="G92" s="13" t="str">
        <f t="shared" si="16"/>
        <v>48539.436</v>
      </c>
      <c r="H92" s="15">
        <f t="shared" si="17"/>
        <v>25615</v>
      </c>
      <c r="I92" s="27" t="s">
        <v>249</v>
      </c>
      <c r="J92" s="28" t="s">
        <v>250</v>
      </c>
      <c r="K92" s="27">
        <v>25615</v>
      </c>
      <c r="L92" s="27" t="s">
        <v>251</v>
      </c>
      <c r="M92" s="28" t="s">
        <v>79</v>
      </c>
      <c r="N92" s="28"/>
      <c r="O92" s="29" t="s">
        <v>244</v>
      </c>
      <c r="P92" s="30" t="s">
        <v>245</v>
      </c>
    </row>
    <row r="93" spans="1:16" ht="12.75" customHeight="1" thickBot="1" x14ac:dyDescent="0.25">
      <c r="A93" s="15" t="str">
        <f t="shared" si="12"/>
        <v>BAVM 68 </v>
      </c>
      <c r="B93" s="6" t="str">
        <f t="shared" si="13"/>
        <v>I</v>
      </c>
      <c r="C93" s="15">
        <f t="shared" si="14"/>
        <v>49177.542999999998</v>
      </c>
      <c r="D93" s="13" t="str">
        <f t="shared" si="15"/>
        <v>vis</v>
      </c>
      <c r="E93" s="26">
        <f>VLOOKUP(C93,Active!C$21:E$970,3,FALSE)</f>
        <v>26427.836659227843</v>
      </c>
      <c r="F93" s="6" t="s">
        <v>77</v>
      </c>
      <c r="G93" s="13" t="str">
        <f t="shared" si="16"/>
        <v>49177.543</v>
      </c>
      <c r="H93" s="15">
        <f t="shared" si="17"/>
        <v>26428</v>
      </c>
      <c r="I93" s="27" t="s">
        <v>252</v>
      </c>
      <c r="J93" s="28" t="s">
        <v>253</v>
      </c>
      <c r="K93" s="27">
        <v>26428</v>
      </c>
      <c r="L93" s="27" t="s">
        <v>254</v>
      </c>
      <c r="M93" s="28" t="s">
        <v>255</v>
      </c>
      <c r="N93" s="28" t="s">
        <v>256</v>
      </c>
      <c r="O93" s="29" t="s">
        <v>257</v>
      </c>
      <c r="P93" s="30" t="s">
        <v>258</v>
      </c>
    </row>
    <row r="94" spans="1:16" ht="12.75" customHeight="1" thickBot="1" x14ac:dyDescent="0.25">
      <c r="A94" s="15" t="str">
        <f t="shared" si="12"/>
        <v>BAVM 68 </v>
      </c>
      <c r="B94" s="6" t="str">
        <f t="shared" si="13"/>
        <v>I</v>
      </c>
      <c r="C94" s="15">
        <f t="shared" si="14"/>
        <v>49214.431700000001</v>
      </c>
      <c r="D94" s="13" t="str">
        <f t="shared" si="15"/>
        <v>vis</v>
      </c>
      <c r="E94" s="26">
        <f>VLOOKUP(C94,Active!C$21:E$970,3,FALSE)</f>
        <v>26474.835123729186</v>
      </c>
      <c r="F94" s="6" t="s">
        <v>77</v>
      </c>
      <c r="G94" s="13" t="str">
        <f t="shared" si="16"/>
        <v>49214.4317</v>
      </c>
      <c r="H94" s="15">
        <f t="shared" si="17"/>
        <v>26475</v>
      </c>
      <c r="I94" s="27" t="s">
        <v>259</v>
      </c>
      <c r="J94" s="28" t="s">
        <v>260</v>
      </c>
      <c r="K94" s="27">
        <v>26475</v>
      </c>
      <c r="L94" s="27" t="s">
        <v>261</v>
      </c>
      <c r="M94" s="28" t="s">
        <v>255</v>
      </c>
      <c r="N94" s="28" t="s">
        <v>256</v>
      </c>
      <c r="O94" s="29" t="s">
        <v>257</v>
      </c>
      <c r="P94" s="30" t="s">
        <v>258</v>
      </c>
    </row>
    <row r="95" spans="1:16" ht="12.75" customHeight="1" thickBot="1" x14ac:dyDescent="0.25">
      <c r="A95" s="15" t="str">
        <f t="shared" si="12"/>
        <v>BAVM 68 </v>
      </c>
      <c r="B95" s="6" t="str">
        <f t="shared" si="13"/>
        <v>II</v>
      </c>
      <c r="C95" s="15">
        <f t="shared" si="14"/>
        <v>49270.555200000003</v>
      </c>
      <c r="D95" s="13" t="str">
        <f t="shared" si="15"/>
        <v>vis</v>
      </c>
      <c r="E95" s="26">
        <f>VLOOKUP(C95,Active!C$21:E$970,3,FALSE)</f>
        <v>26546.339902223444</v>
      </c>
      <c r="F95" s="6" t="s">
        <v>77</v>
      </c>
      <c r="G95" s="13" t="str">
        <f t="shared" si="16"/>
        <v>49270.5552</v>
      </c>
      <c r="H95" s="15">
        <f t="shared" si="17"/>
        <v>26546.5</v>
      </c>
      <c r="I95" s="27" t="s">
        <v>262</v>
      </c>
      <c r="J95" s="28" t="s">
        <v>263</v>
      </c>
      <c r="K95" s="27">
        <v>26546.5</v>
      </c>
      <c r="L95" s="27" t="s">
        <v>264</v>
      </c>
      <c r="M95" s="28" t="s">
        <v>255</v>
      </c>
      <c r="N95" s="28" t="s">
        <v>256</v>
      </c>
      <c r="O95" s="29" t="s">
        <v>257</v>
      </c>
      <c r="P95" s="30" t="s">
        <v>258</v>
      </c>
    </row>
    <row r="96" spans="1:16" ht="12.75" customHeight="1" thickBot="1" x14ac:dyDescent="0.25">
      <c r="A96" s="15" t="str">
        <f t="shared" si="12"/>
        <v> AOEB 7 </v>
      </c>
      <c r="B96" s="6" t="str">
        <f t="shared" si="13"/>
        <v>I</v>
      </c>
      <c r="C96" s="15">
        <f t="shared" si="14"/>
        <v>50797.541899999997</v>
      </c>
      <c r="D96" s="13" t="str">
        <f t="shared" si="15"/>
        <v>vis</v>
      </c>
      <c r="E96" s="26">
        <f>VLOOKUP(C96,Active!C$21:E$970,3,FALSE)</f>
        <v>28491.814538466198</v>
      </c>
      <c r="F96" s="6" t="s">
        <v>77</v>
      </c>
      <c r="G96" s="13" t="str">
        <f t="shared" si="16"/>
        <v>50797.5419</v>
      </c>
      <c r="H96" s="15">
        <f t="shared" si="17"/>
        <v>28492</v>
      </c>
      <c r="I96" s="27" t="s">
        <v>273</v>
      </c>
      <c r="J96" s="28" t="s">
        <v>274</v>
      </c>
      <c r="K96" s="27">
        <v>28492</v>
      </c>
      <c r="L96" s="27" t="s">
        <v>275</v>
      </c>
      <c r="M96" s="28" t="s">
        <v>276</v>
      </c>
      <c r="N96" s="28" t="s">
        <v>277</v>
      </c>
      <c r="O96" s="29" t="s">
        <v>278</v>
      </c>
      <c r="P96" s="29" t="s">
        <v>209</v>
      </c>
    </row>
    <row r="97" spans="1:16" ht="12.75" customHeight="1" thickBot="1" x14ac:dyDescent="0.25">
      <c r="A97" s="15" t="str">
        <f t="shared" si="12"/>
        <v> AOEB 7 </v>
      </c>
      <c r="B97" s="6" t="str">
        <f t="shared" si="13"/>
        <v>I</v>
      </c>
      <c r="C97" s="15">
        <f t="shared" si="14"/>
        <v>51055.771399999998</v>
      </c>
      <c r="D97" s="13" t="str">
        <f t="shared" si="15"/>
        <v>vis</v>
      </c>
      <c r="E97" s="26">
        <f>VLOOKUP(C97,Active!C$21:E$970,3,FALSE)</f>
        <v>28820.814746902626</v>
      </c>
      <c r="F97" s="6" t="s">
        <v>77</v>
      </c>
      <c r="G97" s="13" t="str">
        <f t="shared" si="16"/>
        <v>51055.7714</v>
      </c>
      <c r="H97" s="15">
        <f t="shared" si="17"/>
        <v>28821</v>
      </c>
      <c r="I97" s="27" t="s">
        <v>279</v>
      </c>
      <c r="J97" s="28" t="s">
        <v>280</v>
      </c>
      <c r="K97" s="27">
        <v>28821</v>
      </c>
      <c r="L97" s="27" t="s">
        <v>281</v>
      </c>
      <c r="M97" s="28" t="s">
        <v>276</v>
      </c>
      <c r="N97" s="28" t="s">
        <v>277</v>
      </c>
      <c r="O97" s="29" t="s">
        <v>278</v>
      </c>
      <c r="P97" s="29" t="s">
        <v>209</v>
      </c>
    </row>
    <row r="98" spans="1:16" ht="12.75" customHeight="1" thickBot="1" x14ac:dyDescent="0.25">
      <c r="A98" s="15" t="str">
        <f t="shared" si="12"/>
        <v> AOEB 7 </v>
      </c>
      <c r="B98" s="6" t="str">
        <f t="shared" si="13"/>
        <v>I</v>
      </c>
      <c r="C98" s="15">
        <f t="shared" si="14"/>
        <v>51468.620199999998</v>
      </c>
      <c r="D98" s="13" t="str">
        <f t="shared" si="15"/>
        <v>vis</v>
      </c>
      <c r="E98" s="26">
        <f>VLOOKUP(C98,Active!C$21:E$970,3,FALSE)</f>
        <v>29346.809419287958</v>
      </c>
      <c r="F98" s="6" t="s">
        <v>77</v>
      </c>
      <c r="G98" s="13" t="str">
        <f t="shared" si="16"/>
        <v>51468.6202</v>
      </c>
      <c r="H98" s="15">
        <f t="shared" si="17"/>
        <v>29347</v>
      </c>
      <c r="I98" s="27" t="s">
        <v>282</v>
      </c>
      <c r="J98" s="28" t="s">
        <v>283</v>
      </c>
      <c r="K98" s="27">
        <v>29347</v>
      </c>
      <c r="L98" s="27" t="s">
        <v>284</v>
      </c>
      <c r="M98" s="28" t="s">
        <v>276</v>
      </c>
      <c r="N98" s="28" t="s">
        <v>277</v>
      </c>
      <c r="O98" s="29" t="s">
        <v>278</v>
      </c>
      <c r="P98" s="29" t="s">
        <v>209</v>
      </c>
    </row>
    <row r="99" spans="1:16" ht="12.75" customHeight="1" thickBot="1" x14ac:dyDescent="0.25">
      <c r="A99" s="15" t="str">
        <f t="shared" si="12"/>
        <v> AOEB 7 </v>
      </c>
      <c r="B99" s="6" t="str">
        <f t="shared" si="13"/>
        <v>I</v>
      </c>
      <c r="C99" s="15">
        <f t="shared" si="14"/>
        <v>51873.622100000001</v>
      </c>
      <c r="D99" s="13" t="str">
        <f t="shared" si="15"/>
        <v>vis</v>
      </c>
      <c r="E99" s="26">
        <f>VLOOKUP(C99,Active!C$21:E$970,3,FALSE)</f>
        <v>29862.806660180846</v>
      </c>
      <c r="F99" s="6" t="s">
        <v>77</v>
      </c>
      <c r="G99" s="13" t="str">
        <f t="shared" si="16"/>
        <v>51873.6221</v>
      </c>
      <c r="H99" s="15">
        <f t="shared" si="17"/>
        <v>29863</v>
      </c>
      <c r="I99" s="27" t="s">
        <v>297</v>
      </c>
      <c r="J99" s="28" t="s">
        <v>298</v>
      </c>
      <c r="K99" s="27">
        <v>29863</v>
      </c>
      <c r="L99" s="27" t="s">
        <v>299</v>
      </c>
      <c r="M99" s="28" t="s">
        <v>276</v>
      </c>
      <c r="N99" s="28" t="s">
        <v>277</v>
      </c>
      <c r="O99" s="29" t="s">
        <v>212</v>
      </c>
      <c r="P99" s="29" t="s">
        <v>209</v>
      </c>
    </row>
    <row r="100" spans="1:16" ht="12.75" customHeight="1" thickBot="1" x14ac:dyDescent="0.25">
      <c r="A100" s="15" t="str">
        <f t="shared" si="12"/>
        <v> AOEB 7 </v>
      </c>
      <c r="B100" s="6" t="str">
        <f t="shared" si="13"/>
        <v>I</v>
      </c>
      <c r="C100" s="15">
        <f t="shared" si="14"/>
        <v>52230.745300000002</v>
      </c>
      <c r="D100" s="13" t="str">
        <f t="shared" si="15"/>
        <v>CCD</v>
      </c>
      <c r="E100" s="26">
        <f>VLOOKUP(C100,Active!C$21:E$970,3,FALSE)</f>
        <v>30317.803503056984</v>
      </c>
      <c r="F100" s="6" t="str">
        <f>LEFT(M100,1)</f>
        <v>C</v>
      </c>
      <c r="G100" s="13" t="str">
        <f t="shared" si="16"/>
        <v>52230.7453</v>
      </c>
      <c r="H100" s="15">
        <f t="shared" si="17"/>
        <v>30318</v>
      </c>
      <c r="I100" s="27" t="s">
        <v>307</v>
      </c>
      <c r="J100" s="28" t="s">
        <v>308</v>
      </c>
      <c r="K100" s="27">
        <v>30318</v>
      </c>
      <c r="L100" s="27" t="s">
        <v>309</v>
      </c>
      <c r="M100" s="28" t="s">
        <v>276</v>
      </c>
      <c r="N100" s="28" t="s">
        <v>277</v>
      </c>
      <c r="O100" s="29" t="s">
        <v>212</v>
      </c>
      <c r="P100" s="29" t="s">
        <v>209</v>
      </c>
    </row>
    <row r="101" spans="1:16" ht="12.75" customHeight="1" thickBot="1" x14ac:dyDescent="0.25">
      <c r="A101" s="15" t="str">
        <f t="shared" si="12"/>
        <v>IBVS 5493 </v>
      </c>
      <c r="B101" s="6" t="str">
        <f t="shared" si="13"/>
        <v>I</v>
      </c>
      <c r="C101" s="15">
        <f t="shared" si="14"/>
        <v>52890.834499999997</v>
      </c>
      <c r="D101" s="13" t="str">
        <f t="shared" si="15"/>
        <v>PE</v>
      </c>
      <c r="E101" s="26" t="e">
        <f>VLOOKUP(C101,Active!C$21:E$970,3,FALSE)</f>
        <v>#N/A</v>
      </c>
      <c r="F101" s="6" t="str">
        <f>LEFT(M101,1)</f>
        <v>E</v>
      </c>
      <c r="G101" s="13" t="str">
        <f t="shared" si="16"/>
        <v>52890.8345</v>
      </c>
      <c r="H101" s="15">
        <f t="shared" si="17"/>
        <v>31159</v>
      </c>
      <c r="I101" s="27" t="s">
        <v>314</v>
      </c>
      <c r="J101" s="28" t="s">
        <v>315</v>
      </c>
      <c r="K101" s="27">
        <v>31159</v>
      </c>
      <c r="L101" s="27" t="s">
        <v>316</v>
      </c>
      <c r="M101" s="28" t="s">
        <v>255</v>
      </c>
      <c r="N101" s="28" t="s">
        <v>317</v>
      </c>
      <c r="O101" s="29" t="s">
        <v>318</v>
      </c>
      <c r="P101" s="30" t="s">
        <v>319</v>
      </c>
    </row>
    <row r="102" spans="1:16" ht="12.75" customHeight="1" thickBot="1" x14ac:dyDescent="0.25">
      <c r="A102" s="15" t="str">
        <f t="shared" si="12"/>
        <v> AOEB 12 </v>
      </c>
      <c r="B102" s="6" t="str">
        <f t="shared" si="13"/>
        <v>I</v>
      </c>
      <c r="C102" s="15">
        <f t="shared" si="14"/>
        <v>52957.548799999997</v>
      </c>
      <c r="D102" s="13" t="str">
        <f t="shared" si="15"/>
        <v>CCD</v>
      </c>
      <c r="E102" s="26">
        <f>VLOOKUP(C102,Active!C$21:E$970,3,FALSE)</f>
        <v>31243.795703763419</v>
      </c>
      <c r="F102" s="6" t="str">
        <f>LEFT(M102,1)</f>
        <v>C</v>
      </c>
      <c r="G102" s="13" t="str">
        <f t="shared" si="16"/>
        <v>52957.5488</v>
      </c>
      <c r="H102" s="15">
        <f t="shared" si="17"/>
        <v>31244</v>
      </c>
      <c r="I102" s="27" t="s">
        <v>320</v>
      </c>
      <c r="J102" s="28" t="s">
        <v>321</v>
      </c>
      <c r="K102" s="27">
        <v>31244</v>
      </c>
      <c r="L102" s="27" t="s">
        <v>322</v>
      </c>
      <c r="M102" s="28" t="s">
        <v>276</v>
      </c>
      <c r="N102" s="28" t="s">
        <v>277</v>
      </c>
      <c r="O102" s="29" t="s">
        <v>212</v>
      </c>
      <c r="P102" s="29" t="s">
        <v>323</v>
      </c>
    </row>
    <row r="103" spans="1:16" ht="12.75" customHeight="1" thickBot="1" x14ac:dyDescent="0.25">
      <c r="A103" s="15" t="str">
        <f t="shared" si="12"/>
        <v> AOEB 12 </v>
      </c>
      <c r="B103" s="6" t="str">
        <f t="shared" si="13"/>
        <v>I</v>
      </c>
      <c r="C103" s="15">
        <f t="shared" si="14"/>
        <v>53201.648099999999</v>
      </c>
      <c r="D103" s="13" t="str">
        <f t="shared" si="15"/>
        <v>vis</v>
      </c>
      <c r="E103" s="26">
        <f>VLOOKUP(C103,Active!C$21:E$970,3,FALSE)</f>
        <v>31554.793171439211</v>
      </c>
      <c r="F103" s="6" t="s">
        <v>77</v>
      </c>
      <c r="G103" s="13" t="str">
        <f t="shared" si="16"/>
        <v>53201.6481</v>
      </c>
      <c r="H103" s="15">
        <f t="shared" si="17"/>
        <v>31555</v>
      </c>
      <c r="I103" s="27" t="s">
        <v>329</v>
      </c>
      <c r="J103" s="28" t="s">
        <v>330</v>
      </c>
      <c r="K103" s="27">
        <v>31555</v>
      </c>
      <c r="L103" s="27" t="s">
        <v>331</v>
      </c>
      <c r="M103" s="28" t="s">
        <v>276</v>
      </c>
      <c r="N103" s="28" t="s">
        <v>277</v>
      </c>
      <c r="O103" s="29" t="s">
        <v>212</v>
      </c>
      <c r="P103" s="29" t="s">
        <v>323</v>
      </c>
    </row>
    <row r="104" spans="1:16" ht="12.75" customHeight="1" thickBot="1" x14ac:dyDescent="0.25">
      <c r="A104" s="15" t="str">
        <f t="shared" si="12"/>
        <v> AOEB 12 </v>
      </c>
      <c r="B104" s="6" t="str">
        <f t="shared" si="13"/>
        <v>I</v>
      </c>
      <c r="C104" s="15">
        <f t="shared" si="14"/>
        <v>53256.591500000002</v>
      </c>
      <c r="D104" s="13" t="str">
        <f t="shared" si="15"/>
        <v>vis</v>
      </c>
      <c r="E104" s="26">
        <f>VLOOKUP(C104,Active!C$21:E$970,3,FALSE)</f>
        <v>31624.794430211765</v>
      </c>
      <c r="F104" s="6" t="s">
        <v>77</v>
      </c>
      <c r="G104" s="13" t="str">
        <f t="shared" si="16"/>
        <v>53256.5915</v>
      </c>
      <c r="H104" s="15">
        <f t="shared" si="17"/>
        <v>31625</v>
      </c>
      <c r="I104" s="27" t="s">
        <v>332</v>
      </c>
      <c r="J104" s="28" t="s">
        <v>333</v>
      </c>
      <c r="K104" s="27">
        <v>31625</v>
      </c>
      <c r="L104" s="27" t="s">
        <v>334</v>
      </c>
      <c r="M104" s="28" t="s">
        <v>276</v>
      </c>
      <c r="N104" s="28" t="s">
        <v>277</v>
      </c>
      <c r="O104" s="29" t="s">
        <v>212</v>
      </c>
      <c r="P104" s="29" t="s">
        <v>323</v>
      </c>
    </row>
    <row r="105" spans="1:16" ht="12.75" customHeight="1" thickBot="1" x14ac:dyDescent="0.25">
      <c r="A105" s="15" t="str">
        <f t="shared" si="12"/>
        <v> AOEB 12 </v>
      </c>
      <c r="B105" s="6" t="str">
        <f t="shared" si="13"/>
        <v>I</v>
      </c>
      <c r="C105" s="15">
        <f t="shared" si="14"/>
        <v>54015.574399999998</v>
      </c>
      <c r="D105" s="13" t="str">
        <f t="shared" si="15"/>
        <v>vis</v>
      </c>
      <c r="E105" s="26">
        <f>VLOOKUP(C105,Active!C$21:E$970,3,FALSE)</f>
        <v>32591.78515861298</v>
      </c>
      <c r="F105" s="6" t="s">
        <v>77</v>
      </c>
      <c r="G105" s="13" t="str">
        <f t="shared" si="16"/>
        <v>54015.5744</v>
      </c>
      <c r="H105" s="15">
        <f t="shared" si="17"/>
        <v>32592</v>
      </c>
      <c r="I105" s="27" t="s">
        <v>345</v>
      </c>
      <c r="J105" s="28" t="s">
        <v>346</v>
      </c>
      <c r="K105" s="27" t="s">
        <v>347</v>
      </c>
      <c r="L105" s="27" t="s">
        <v>348</v>
      </c>
      <c r="M105" s="28" t="s">
        <v>276</v>
      </c>
      <c r="N105" s="28" t="s">
        <v>277</v>
      </c>
      <c r="O105" s="29" t="s">
        <v>212</v>
      </c>
      <c r="P105" s="29" t="s">
        <v>323</v>
      </c>
    </row>
    <row r="106" spans="1:16" ht="12.75" customHeight="1" thickBot="1" x14ac:dyDescent="0.25">
      <c r="A106" s="15" t="str">
        <f t="shared" si="12"/>
        <v> AOEB 12 </v>
      </c>
      <c r="B106" s="6" t="str">
        <f t="shared" si="13"/>
        <v>I</v>
      </c>
      <c r="C106" s="15">
        <f t="shared" si="14"/>
        <v>54310.6898</v>
      </c>
      <c r="D106" s="13" t="str">
        <f t="shared" si="15"/>
        <v>vis</v>
      </c>
      <c r="E106" s="26">
        <f>VLOOKUP(C106,Active!C$21:E$970,3,FALSE)</f>
        <v>32967.780264179157</v>
      </c>
      <c r="F106" s="6" t="s">
        <v>77</v>
      </c>
      <c r="G106" s="13" t="str">
        <f t="shared" si="16"/>
        <v>54310.6898</v>
      </c>
      <c r="H106" s="15">
        <f t="shared" si="17"/>
        <v>32968</v>
      </c>
      <c r="I106" s="27" t="s">
        <v>359</v>
      </c>
      <c r="J106" s="28" t="s">
        <v>360</v>
      </c>
      <c r="K106" s="27" t="s">
        <v>361</v>
      </c>
      <c r="L106" s="27" t="s">
        <v>362</v>
      </c>
      <c r="M106" s="28" t="s">
        <v>276</v>
      </c>
      <c r="N106" s="28" t="s">
        <v>277</v>
      </c>
      <c r="O106" s="29" t="s">
        <v>212</v>
      </c>
      <c r="P106" s="29" t="s">
        <v>323</v>
      </c>
    </row>
    <row r="107" spans="1:16" ht="12.75" customHeight="1" thickBot="1" x14ac:dyDescent="0.25">
      <c r="A107" s="15" t="str">
        <f t="shared" si="12"/>
        <v>BAVM 212 </v>
      </c>
      <c r="B107" s="6" t="str">
        <f t="shared" si="13"/>
        <v>I</v>
      </c>
      <c r="C107" s="15">
        <f t="shared" si="14"/>
        <v>55063.397100000002</v>
      </c>
      <c r="D107" s="13" t="str">
        <f t="shared" si="15"/>
        <v>vis</v>
      </c>
      <c r="E107" s="26">
        <f>VLOOKUP(C107,Active!C$21:E$970,3,FALSE)</f>
        <v>33926.775493584086</v>
      </c>
      <c r="F107" s="6" t="s">
        <v>77</v>
      </c>
      <c r="G107" s="13" t="str">
        <f t="shared" si="16"/>
        <v>55063.3971</v>
      </c>
      <c r="H107" s="15">
        <f t="shared" si="17"/>
        <v>33927</v>
      </c>
      <c r="I107" s="27" t="s">
        <v>393</v>
      </c>
      <c r="J107" s="28" t="s">
        <v>394</v>
      </c>
      <c r="K107" s="27" t="s">
        <v>395</v>
      </c>
      <c r="L107" s="27" t="s">
        <v>396</v>
      </c>
      <c r="M107" s="28" t="s">
        <v>276</v>
      </c>
      <c r="N107" s="28" t="s">
        <v>338</v>
      </c>
      <c r="O107" s="29" t="s">
        <v>257</v>
      </c>
      <c r="P107" s="30" t="s">
        <v>397</v>
      </c>
    </row>
    <row r="108" spans="1:16" ht="12.75" customHeight="1" thickBot="1" x14ac:dyDescent="0.25">
      <c r="A108" s="15" t="str">
        <f t="shared" si="12"/>
        <v>BAVM 225 </v>
      </c>
      <c r="B108" s="6" t="str">
        <f t="shared" si="13"/>
        <v>II</v>
      </c>
      <c r="C108" s="15">
        <f t="shared" si="14"/>
        <v>55787.464699999997</v>
      </c>
      <c r="D108" s="13" t="str">
        <f t="shared" si="15"/>
        <v>vis</v>
      </c>
      <c r="E108" s="26">
        <f>VLOOKUP(C108,Active!C$21:E$970,3,FALSE)</f>
        <v>34849.281990022566</v>
      </c>
      <c r="F108" s="6" t="s">
        <v>77</v>
      </c>
      <c r="G108" s="13" t="str">
        <f t="shared" si="16"/>
        <v>55787.4647</v>
      </c>
      <c r="H108" s="15">
        <f t="shared" si="17"/>
        <v>34849.5</v>
      </c>
      <c r="I108" s="27" t="s">
        <v>423</v>
      </c>
      <c r="J108" s="28" t="s">
        <v>424</v>
      </c>
      <c r="K108" s="27" t="s">
        <v>425</v>
      </c>
      <c r="L108" s="27" t="s">
        <v>426</v>
      </c>
      <c r="M108" s="28" t="s">
        <v>276</v>
      </c>
      <c r="N108" s="28" t="s">
        <v>338</v>
      </c>
      <c r="O108" s="29" t="s">
        <v>257</v>
      </c>
      <c r="P108" s="30" t="s">
        <v>427</v>
      </c>
    </row>
    <row r="109" spans="1:16" x14ac:dyDescent="0.2">
      <c r="B109" s="6"/>
      <c r="F109" s="6"/>
    </row>
    <row r="110" spans="1:16" x14ac:dyDescent="0.2">
      <c r="B110" s="6"/>
      <c r="F110" s="6"/>
    </row>
    <row r="111" spans="1:16" x14ac:dyDescent="0.2">
      <c r="B111" s="6"/>
      <c r="F111" s="6"/>
    </row>
    <row r="112" spans="1:16" x14ac:dyDescent="0.2">
      <c r="B112" s="6"/>
      <c r="F112" s="6"/>
    </row>
    <row r="113" spans="2:6" x14ac:dyDescent="0.2">
      <c r="B113" s="6"/>
      <c r="F113" s="6"/>
    </row>
    <row r="114" spans="2:6" x14ac:dyDescent="0.2">
      <c r="B114" s="6"/>
      <c r="F114" s="6"/>
    </row>
    <row r="115" spans="2:6" x14ac:dyDescent="0.2">
      <c r="B115" s="6"/>
      <c r="F115" s="6"/>
    </row>
    <row r="116" spans="2:6" x14ac:dyDescent="0.2">
      <c r="B116" s="6"/>
      <c r="F116" s="6"/>
    </row>
    <row r="117" spans="2:6" x14ac:dyDescent="0.2">
      <c r="B117" s="6"/>
      <c r="F117" s="6"/>
    </row>
    <row r="118" spans="2:6" x14ac:dyDescent="0.2">
      <c r="B118" s="6"/>
      <c r="F118" s="6"/>
    </row>
    <row r="119" spans="2:6" x14ac:dyDescent="0.2">
      <c r="B119" s="6"/>
      <c r="F119" s="6"/>
    </row>
    <row r="120" spans="2:6" x14ac:dyDescent="0.2">
      <c r="B120" s="6"/>
      <c r="F120" s="6"/>
    </row>
    <row r="121" spans="2:6" x14ac:dyDescent="0.2">
      <c r="B121" s="6"/>
      <c r="F121" s="6"/>
    </row>
    <row r="122" spans="2:6" x14ac:dyDescent="0.2">
      <c r="B122" s="6"/>
      <c r="F122" s="6"/>
    </row>
    <row r="123" spans="2:6" x14ac:dyDescent="0.2">
      <c r="B123" s="6"/>
      <c r="F123" s="6"/>
    </row>
    <row r="124" spans="2:6" x14ac:dyDescent="0.2">
      <c r="B124" s="6"/>
      <c r="F124" s="6"/>
    </row>
    <row r="125" spans="2:6" x14ac:dyDescent="0.2">
      <c r="B125" s="6"/>
      <c r="F125" s="6"/>
    </row>
    <row r="126" spans="2:6" x14ac:dyDescent="0.2">
      <c r="B126" s="6"/>
      <c r="F126" s="6"/>
    </row>
    <row r="127" spans="2:6" x14ac:dyDescent="0.2">
      <c r="B127" s="6"/>
      <c r="F127" s="6"/>
    </row>
    <row r="128" spans="2:6" x14ac:dyDescent="0.2">
      <c r="B128" s="6"/>
      <c r="F128" s="6"/>
    </row>
    <row r="129" spans="2:6" x14ac:dyDescent="0.2">
      <c r="B129" s="6"/>
      <c r="F129" s="6"/>
    </row>
    <row r="130" spans="2:6" x14ac:dyDescent="0.2">
      <c r="B130" s="6"/>
      <c r="F130" s="6"/>
    </row>
    <row r="131" spans="2:6" x14ac:dyDescent="0.2">
      <c r="B131" s="6"/>
      <c r="F131" s="6"/>
    </row>
    <row r="132" spans="2:6" x14ac:dyDescent="0.2">
      <c r="B132" s="6"/>
      <c r="F132" s="6"/>
    </row>
    <row r="133" spans="2:6" x14ac:dyDescent="0.2">
      <c r="B133" s="6"/>
      <c r="F133" s="6"/>
    </row>
    <row r="134" spans="2:6" x14ac:dyDescent="0.2">
      <c r="B134" s="6"/>
      <c r="F134" s="6"/>
    </row>
    <row r="135" spans="2:6" x14ac:dyDescent="0.2">
      <c r="B135" s="6"/>
      <c r="F135" s="6"/>
    </row>
    <row r="136" spans="2:6" x14ac:dyDescent="0.2">
      <c r="B136" s="6"/>
      <c r="F136" s="6"/>
    </row>
    <row r="137" spans="2:6" x14ac:dyDescent="0.2">
      <c r="B137" s="6"/>
      <c r="F137" s="6"/>
    </row>
    <row r="138" spans="2:6" x14ac:dyDescent="0.2">
      <c r="B138" s="6"/>
      <c r="F138" s="6"/>
    </row>
    <row r="139" spans="2:6" x14ac:dyDescent="0.2">
      <c r="B139" s="6"/>
      <c r="F139" s="6"/>
    </row>
    <row r="140" spans="2:6" x14ac:dyDescent="0.2">
      <c r="B140" s="6"/>
      <c r="F140" s="6"/>
    </row>
    <row r="141" spans="2:6" x14ac:dyDescent="0.2">
      <c r="B141" s="6"/>
      <c r="F141" s="6"/>
    </row>
    <row r="142" spans="2:6" x14ac:dyDescent="0.2">
      <c r="B142" s="6"/>
      <c r="F142" s="6"/>
    </row>
    <row r="143" spans="2:6" x14ac:dyDescent="0.2">
      <c r="B143" s="6"/>
      <c r="F143" s="6"/>
    </row>
    <row r="144" spans="2:6" x14ac:dyDescent="0.2">
      <c r="B144" s="6"/>
      <c r="F144" s="6"/>
    </row>
    <row r="145" spans="2:6" x14ac:dyDescent="0.2">
      <c r="B145" s="6"/>
      <c r="F145" s="6"/>
    </row>
    <row r="146" spans="2:6" x14ac:dyDescent="0.2">
      <c r="B146" s="6"/>
      <c r="F146" s="6"/>
    </row>
    <row r="147" spans="2:6" x14ac:dyDescent="0.2">
      <c r="B147" s="6"/>
      <c r="F147" s="6"/>
    </row>
    <row r="148" spans="2:6" x14ac:dyDescent="0.2">
      <c r="B148" s="6"/>
      <c r="F148" s="6"/>
    </row>
    <row r="149" spans="2:6" x14ac:dyDescent="0.2">
      <c r="B149" s="6"/>
      <c r="F149" s="6"/>
    </row>
    <row r="150" spans="2:6" x14ac:dyDescent="0.2">
      <c r="B150" s="6"/>
      <c r="F150" s="6"/>
    </row>
    <row r="151" spans="2:6" x14ac:dyDescent="0.2">
      <c r="B151" s="6"/>
      <c r="F151" s="6"/>
    </row>
    <row r="152" spans="2:6" x14ac:dyDescent="0.2">
      <c r="B152" s="6"/>
      <c r="F152" s="6"/>
    </row>
    <row r="153" spans="2:6" x14ac:dyDescent="0.2">
      <c r="B153" s="6"/>
      <c r="F153" s="6"/>
    </row>
    <row r="154" spans="2:6" x14ac:dyDescent="0.2">
      <c r="B154" s="6"/>
      <c r="F154" s="6"/>
    </row>
    <row r="155" spans="2:6" x14ac:dyDescent="0.2">
      <c r="B155" s="6"/>
      <c r="F155" s="6"/>
    </row>
    <row r="156" spans="2:6" x14ac:dyDescent="0.2">
      <c r="B156" s="6"/>
      <c r="F156" s="6"/>
    </row>
    <row r="157" spans="2:6" x14ac:dyDescent="0.2">
      <c r="B157" s="6"/>
      <c r="F157" s="6"/>
    </row>
    <row r="158" spans="2:6" x14ac:dyDescent="0.2">
      <c r="B158" s="6"/>
      <c r="F158" s="6"/>
    </row>
    <row r="159" spans="2:6" x14ac:dyDescent="0.2">
      <c r="B159" s="6"/>
      <c r="F159" s="6"/>
    </row>
    <row r="160" spans="2:6" x14ac:dyDescent="0.2">
      <c r="B160" s="6"/>
      <c r="F160" s="6"/>
    </row>
    <row r="161" spans="2:6" x14ac:dyDescent="0.2">
      <c r="B161" s="6"/>
      <c r="F161" s="6"/>
    </row>
    <row r="162" spans="2:6" x14ac:dyDescent="0.2">
      <c r="B162" s="6"/>
      <c r="F162" s="6"/>
    </row>
    <row r="163" spans="2:6" x14ac:dyDescent="0.2">
      <c r="B163" s="6"/>
      <c r="F163" s="6"/>
    </row>
    <row r="164" spans="2:6" x14ac:dyDescent="0.2">
      <c r="B164" s="6"/>
      <c r="F164" s="6"/>
    </row>
    <row r="165" spans="2:6" x14ac:dyDescent="0.2">
      <c r="B165" s="6"/>
      <c r="F165" s="6"/>
    </row>
    <row r="166" spans="2:6" x14ac:dyDescent="0.2">
      <c r="B166" s="6"/>
      <c r="F166" s="6"/>
    </row>
    <row r="167" spans="2:6" x14ac:dyDescent="0.2">
      <c r="B167" s="6"/>
      <c r="F167" s="6"/>
    </row>
    <row r="168" spans="2:6" x14ac:dyDescent="0.2">
      <c r="B168" s="6"/>
      <c r="F168" s="6"/>
    </row>
    <row r="169" spans="2:6" x14ac:dyDescent="0.2">
      <c r="B169" s="6"/>
      <c r="F169" s="6"/>
    </row>
    <row r="170" spans="2:6" x14ac:dyDescent="0.2">
      <c r="B170" s="6"/>
      <c r="F170" s="6"/>
    </row>
    <row r="171" spans="2:6" x14ac:dyDescent="0.2">
      <c r="B171" s="6"/>
      <c r="F171" s="6"/>
    </row>
    <row r="172" spans="2:6" x14ac:dyDescent="0.2">
      <c r="B172" s="6"/>
      <c r="F172" s="6"/>
    </row>
    <row r="173" spans="2:6" x14ac:dyDescent="0.2">
      <c r="B173" s="6"/>
      <c r="F173" s="6"/>
    </row>
    <row r="174" spans="2:6" x14ac:dyDescent="0.2">
      <c r="B174" s="6"/>
      <c r="F174" s="6"/>
    </row>
    <row r="175" spans="2:6" x14ac:dyDescent="0.2">
      <c r="B175" s="6"/>
      <c r="F175" s="6"/>
    </row>
    <row r="176" spans="2:6" x14ac:dyDescent="0.2">
      <c r="B176" s="6"/>
      <c r="F176" s="6"/>
    </row>
    <row r="177" spans="2:6" x14ac:dyDescent="0.2">
      <c r="B177" s="6"/>
      <c r="F177" s="6"/>
    </row>
    <row r="178" spans="2:6" x14ac:dyDescent="0.2">
      <c r="B178" s="6"/>
      <c r="F178" s="6"/>
    </row>
    <row r="179" spans="2:6" x14ac:dyDescent="0.2">
      <c r="B179" s="6"/>
      <c r="F179" s="6"/>
    </row>
    <row r="180" spans="2:6" x14ac:dyDescent="0.2">
      <c r="B180" s="6"/>
      <c r="F180" s="6"/>
    </row>
    <row r="181" spans="2:6" x14ac:dyDescent="0.2">
      <c r="B181" s="6"/>
      <c r="F181" s="6"/>
    </row>
    <row r="182" spans="2:6" x14ac:dyDescent="0.2">
      <c r="B182" s="6"/>
      <c r="F182" s="6"/>
    </row>
    <row r="183" spans="2:6" x14ac:dyDescent="0.2">
      <c r="B183" s="6"/>
      <c r="F183" s="6"/>
    </row>
    <row r="184" spans="2:6" x14ac:dyDescent="0.2">
      <c r="B184" s="6"/>
      <c r="F184" s="6"/>
    </row>
    <row r="185" spans="2:6" x14ac:dyDescent="0.2">
      <c r="B185" s="6"/>
      <c r="F185" s="6"/>
    </row>
    <row r="186" spans="2:6" x14ac:dyDescent="0.2">
      <c r="B186" s="6"/>
      <c r="F186" s="6"/>
    </row>
    <row r="187" spans="2:6" x14ac:dyDescent="0.2">
      <c r="B187" s="6"/>
      <c r="F187" s="6"/>
    </row>
    <row r="188" spans="2:6" x14ac:dyDescent="0.2">
      <c r="B188" s="6"/>
      <c r="F188" s="6"/>
    </row>
    <row r="189" spans="2:6" x14ac:dyDescent="0.2">
      <c r="B189" s="6"/>
      <c r="F189" s="6"/>
    </row>
    <row r="190" spans="2:6" x14ac:dyDescent="0.2">
      <c r="B190" s="6"/>
      <c r="F190" s="6"/>
    </row>
    <row r="191" spans="2:6" x14ac:dyDescent="0.2">
      <c r="B191" s="6"/>
      <c r="F191" s="6"/>
    </row>
    <row r="192" spans="2:6" x14ac:dyDescent="0.2">
      <c r="B192" s="6"/>
      <c r="F192" s="6"/>
    </row>
    <row r="193" spans="2:6" x14ac:dyDescent="0.2">
      <c r="B193" s="6"/>
      <c r="F193" s="6"/>
    </row>
    <row r="194" spans="2:6" x14ac:dyDescent="0.2">
      <c r="B194" s="6"/>
      <c r="F194" s="6"/>
    </row>
    <row r="195" spans="2:6" x14ac:dyDescent="0.2">
      <c r="B195" s="6"/>
      <c r="F195" s="6"/>
    </row>
    <row r="196" spans="2:6" x14ac:dyDescent="0.2">
      <c r="B196" s="6"/>
      <c r="F196" s="6"/>
    </row>
    <row r="197" spans="2:6" x14ac:dyDescent="0.2">
      <c r="B197" s="6"/>
      <c r="F197" s="6"/>
    </row>
    <row r="198" spans="2:6" x14ac:dyDescent="0.2">
      <c r="B198" s="6"/>
      <c r="F198" s="6"/>
    </row>
    <row r="199" spans="2:6" x14ac:dyDescent="0.2">
      <c r="B199" s="6"/>
      <c r="F199" s="6"/>
    </row>
    <row r="200" spans="2:6" x14ac:dyDescent="0.2">
      <c r="B200" s="6"/>
      <c r="F200" s="6"/>
    </row>
    <row r="201" spans="2:6" x14ac:dyDescent="0.2">
      <c r="B201" s="6"/>
      <c r="F201" s="6"/>
    </row>
    <row r="202" spans="2:6" x14ac:dyDescent="0.2">
      <c r="B202" s="6"/>
      <c r="F202" s="6"/>
    </row>
    <row r="203" spans="2:6" x14ac:dyDescent="0.2">
      <c r="B203" s="6"/>
      <c r="F203" s="6"/>
    </row>
    <row r="204" spans="2:6" x14ac:dyDescent="0.2">
      <c r="B204" s="6"/>
      <c r="F204" s="6"/>
    </row>
    <row r="205" spans="2:6" x14ac:dyDescent="0.2">
      <c r="B205" s="6"/>
      <c r="F205" s="6"/>
    </row>
    <row r="206" spans="2:6" x14ac:dyDescent="0.2">
      <c r="B206" s="6"/>
      <c r="F206" s="6"/>
    </row>
    <row r="207" spans="2:6" x14ac:dyDescent="0.2">
      <c r="B207" s="6"/>
      <c r="F207" s="6"/>
    </row>
    <row r="208" spans="2:6" x14ac:dyDescent="0.2">
      <c r="B208" s="6"/>
      <c r="F208" s="6"/>
    </row>
    <row r="209" spans="2:6" x14ac:dyDescent="0.2">
      <c r="B209" s="6"/>
      <c r="F209" s="6"/>
    </row>
    <row r="210" spans="2:6" x14ac:dyDescent="0.2">
      <c r="B210" s="6"/>
      <c r="F210" s="6"/>
    </row>
    <row r="211" spans="2:6" x14ac:dyDescent="0.2">
      <c r="B211" s="6"/>
      <c r="F211" s="6"/>
    </row>
    <row r="212" spans="2:6" x14ac:dyDescent="0.2">
      <c r="B212" s="6"/>
      <c r="F212" s="6"/>
    </row>
    <row r="213" spans="2:6" x14ac:dyDescent="0.2">
      <c r="B213" s="6"/>
      <c r="F213" s="6"/>
    </row>
    <row r="214" spans="2:6" x14ac:dyDescent="0.2">
      <c r="B214" s="6"/>
      <c r="F214" s="6"/>
    </row>
    <row r="215" spans="2:6" x14ac:dyDescent="0.2">
      <c r="B215" s="6"/>
      <c r="F215" s="6"/>
    </row>
    <row r="216" spans="2:6" x14ac:dyDescent="0.2">
      <c r="B216" s="6"/>
      <c r="F216" s="6"/>
    </row>
    <row r="217" spans="2:6" x14ac:dyDescent="0.2">
      <c r="B217" s="6"/>
      <c r="F217" s="6"/>
    </row>
    <row r="218" spans="2:6" x14ac:dyDescent="0.2">
      <c r="B218" s="6"/>
      <c r="F218" s="6"/>
    </row>
    <row r="219" spans="2:6" x14ac:dyDescent="0.2">
      <c r="B219" s="6"/>
      <c r="F219" s="6"/>
    </row>
    <row r="220" spans="2:6" x14ac:dyDescent="0.2">
      <c r="B220" s="6"/>
      <c r="F220" s="6"/>
    </row>
    <row r="221" spans="2:6" x14ac:dyDescent="0.2">
      <c r="B221" s="6"/>
      <c r="F221" s="6"/>
    </row>
    <row r="222" spans="2:6" x14ac:dyDescent="0.2">
      <c r="B222" s="6"/>
      <c r="F222" s="6"/>
    </row>
    <row r="223" spans="2:6" x14ac:dyDescent="0.2">
      <c r="B223" s="6"/>
      <c r="F223" s="6"/>
    </row>
    <row r="224" spans="2:6" x14ac:dyDescent="0.2">
      <c r="B224" s="6"/>
      <c r="F224" s="6"/>
    </row>
    <row r="225" spans="2:6" x14ac:dyDescent="0.2">
      <c r="B225" s="6"/>
      <c r="F225" s="6"/>
    </row>
    <row r="226" spans="2:6" x14ac:dyDescent="0.2">
      <c r="B226" s="6"/>
      <c r="F226" s="6"/>
    </row>
    <row r="227" spans="2:6" x14ac:dyDescent="0.2">
      <c r="B227" s="6"/>
      <c r="F227" s="6"/>
    </row>
    <row r="228" spans="2:6" x14ac:dyDescent="0.2">
      <c r="B228" s="6"/>
      <c r="F228" s="6"/>
    </row>
    <row r="229" spans="2:6" x14ac:dyDescent="0.2">
      <c r="B229" s="6"/>
      <c r="F229" s="6"/>
    </row>
    <row r="230" spans="2:6" x14ac:dyDescent="0.2">
      <c r="B230" s="6"/>
      <c r="F230" s="6"/>
    </row>
    <row r="231" spans="2:6" x14ac:dyDescent="0.2">
      <c r="B231" s="6"/>
      <c r="F231" s="6"/>
    </row>
    <row r="232" spans="2:6" x14ac:dyDescent="0.2">
      <c r="B232" s="6"/>
      <c r="F232" s="6"/>
    </row>
    <row r="233" spans="2:6" x14ac:dyDescent="0.2">
      <c r="B233" s="6"/>
      <c r="F233" s="6"/>
    </row>
    <row r="234" spans="2:6" x14ac:dyDescent="0.2">
      <c r="B234" s="6"/>
      <c r="F234" s="6"/>
    </row>
    <row r="235" spans="2:6" x14ac:dyDescent="0.2">
      <c r="B235" s="6"/>
      <c r="F235" s="6"/>
    </row>
    <row r="236" spans="2:6" x14ac:dyDescent="0.2">
      <c r="B236" s="6"/>
      <c r="F236" s="6"/>
    </row>
    <row r="237" spans="2:6" x14ac:dyDescent="0.2">
      <c r="B237" s="6"/>
      <c r="F237" s="6"/>
    </row>
    <row r="238" spans="2:6" x14ac:dyDescent="0.2">
      <c r="B238" s="6"/>
      <c r="F238" s="6"/>
    </row>
    <row r="239" spans="2:6" x14ac:dyDescent="0.2">
      <c r="B239" s="6"/>
      <c r="F239" s="6"/>
    </row>
    <row r="240" spans="2:6" x14ac:dyDescent="0.2">
      <c r="B240" s="6"/>
      <c r="F240" s="6"/>
    </row>
    <row r="241" spans="2:6" x14ac:dyDescent="0.2">
      <c r="B241" s="6"/>
      <c r="F241" s="6"/>
    </row>
    <row r="242" spans="2:6" x14ac:dyDescent="0.2">
      <c r="B242" s="6"/>
      <c r="F242" s="6"/>
    </row>
    <row r="243" spans="2:6" x14ac:dyDescent="0.2">
      <c r="B243" s="6"/>
      <c r="F243" s="6"/>
    </row>
    <row r="244" spans="2:6" x14ac:dyDescent="0.2">
      <c r="B244" s="6"/>
      <c r="F244" s="6"/>
    </row>
    <row r="245" spans="2:6" x14ac:dyDescent="0.2">
      <c r="B245" s="6"/>
      <c r="F245" s="6"/>
    </row>
    <row r="246" spans="2:6" x14ac:dyDescent="0.2">
      <c r="B246" s="6"/>
      <c r="F246" s="6"/>
    </row>
    <row r="247" spans="2:6" x14ac:dyDescent="0.2">
      <c r="B247" s="6"/>
      <c r="F247" s="6"/>
    </row>
    <row r="248" spans="2:6" x14ac:dyDescent="0.2">
      <c r="B248" s="6"/>
      <c r="F248" s="6"/>
    </row>
    <row r="249" spans="2:6" x14ac:dyDescent="0.2">
      <c r="B249" s="6"/>
      <c r="F249" s="6"/>
    </row>
    <row r="250" spans="2:6" x14ac:dyDescent="0.2">
      <c r="B250" s="6"/>
      <c r="F250" s="6"/>
    </row>
    <row r="251" spans="2:6" x14ac:dyDescent="0.2">
      <c r="B251" s="6"/>
      <c r="F251" s="6"/>
    </row>
    <row r="252" spans="2:6" x14ac:dyDescent="0.2">
      <c r="B252" s="6"/>
      <c r="F252" s="6"/>
    </row>
    <row r="253" spans="2:6" x14ac:dyDescent="0.2">
      <c r="B253" s="6"/>
      <c r="F253" s="6"/>
    </row>
    <row r="254" spans="2:6" x14ac:dyDescent="0.2">
      <c r="B254" s="6"/>
      <c r="F254" s="6"/>
    </row>
    <row r="255" spans="2:6" x14ac:dyDescent="0.2">
      <c r="B255" s="6"/>
      <c r="F255" s="6"/>
    </row>
    <row r="256" spans="2:6" x14ac:dyDescent="0.2">
      <c r="B256" s="6"/>
      <c r="F256" s="6"/>
    </row>
    <row r="257" spans="2:6" x14ac:dyDescent="0.2">
      <c r="B257" s="6"/>
      <c r="F257" s="6"/>
    </row>
    <row r="258" spans="2:6" x14ac:dyDescent="0.2">
      <c r="B258" s="6"/>
      <c r="F258" s="6"/>
    </row>
    <row r="259" spans="2:6" x14ac:dyDescent="0.2">
      <c r="B259" s="6"/>
      <c r="F259" s="6"/>
    </row>
    <row r="260" spans="2:6" x14ac:dyDescent="0.2">
      <c r="B260" s="6"/>
      <c r="F260" s="6"/>
    </row>
    <row r="261" spans="2:6" x14ac:dyDescent="0.2">
      <c r="B261" s="6"/>
      <c r="F261" s="6"/>
    </row>
    <row r="262" spans="2:6" x14ac:dyDescent="0.2">
      <c r="B262" s="6"/>
      <c r="F262" s="6"/>
    </row>
    <row r="263" spans="2:6" x14ac:dyDescent="0.2">
      <c r="B263" s="6"/>
      <c r="F263" s="6"/>
    </row>
    <row r="264" spans="2:6" x14ac:dyDescent="0.2">
      <c r="B264" s="6"/>
      <c r="F264" s="6"/>
    </row>
    <row r="265" spans="2:6" x14ac:dyDescent="0.2">
      <c r="B265" s="6"/>
      <c r="F265" s="6"/>
    </row>
    <row r="266" spans="2:6" x14ac:dyDescent="0.2">
      <c r="B266" s="6"/>
      <c r="F266" s="6"/>
    </row>
    <row r="267" spans="2:6" x14ac:dyDescent="0.2">
      <c r="B267" s="6"/>
      <c r="F267" s="6"/>
    </row>
    <row r="268" spans="2:6" x14ac:dyDescent="0.2">
      <c r="B268" s="6"/>
      <c r="F268" s="6"/>
    </row>
    <row r="269" spans="2:6" x14ac:dyDescent="0.2">
      <c r="B269" s="6"/>
      <c r="F269" s="6"/>
    </row>
    <row r="270" spans="2:6" x14ac:dyDescent="0.2">
      <c r="B270" s="6"/>
      <c r="F270" s="6"/>
    </row>
    <row r="271" spans="2:6" x14ac:dyDescent="0.2">
      <c r="B271" s="6"/>
      <c r="F271" s="6"/>
    </row>
    <row r="272" spans="2:6" x14ac:dyDescent="0.2">
      <c r="B272" s="6"/>
      <c r="F272" s="6"/>
    </row>
    <row r="273" spans="2:6" x14ac:dyDescent="0.2">
      <c r="B273" s="6"/>
      <c r="F273" s="6"/>
    </row>
    <row r="274" spans="2:6" x14ac:dyDescent="0.2">
      <c r="B274" s="6"/>
      <c r="F274" s="6"/>
    </row>
    <row r="275" spans="2:6" x14ac:dyDescent="0.2">
      <c r="B275" s="6"/>
      <c r="F275" s="6"/>
    </row>
    <row r="276" spans="2:6" x14ac:dyDescent="0.2">
      <c r="B276" s="6"/>
      <c r="F276" s="6"/>
    </row>
    <row r="277" spans="2:6" x14ac:dyDescent="0.2">
      <c r="B277" s="6"/>
      <c r="F277" s="6"/>
    </row>
    <row r="278" spans="2:6" x14ac:dyDescent="0.2">
      <c r="B278" s="6"/>
      <c r="F278" s="6"/>
    </row>
    <row r="279" spans="2:6" x14ac:dyDescent="0.2">
      <c r="B279" s="6"/>
      <c r="F279" s="6"/>
    </row>
    <row r="280" spans="2:6" x14ac:dyDescent="0.2">
      <c r="B280" s="6"/>
      <c r="F280" s="6"/>
    </row>
    <row r="281" spans="2:6" x14ac:dyDescent="0.2">
      <c r="B281" s="6"/>
      <c r="F281" s="6"/>
    </row>
    <row r="282" spans="2:6" x14ac:dyDescent="0.2">
      <c r="B282" s="6"/>
      <c r="F282" s="6"/>
    </row>
    <row r="283" spans="2:6" x14ac:dyDescent="0.2">
      <c r="B283" s="6"/>
      <c r="F283" s="6"/>
    </row>
    <row r="284" spans="2:6" x14ac:dyDescent="0.2">
      <c r="B284" s="6"/>
      <c r="F284" s="6"/>
    </row>
    <row r="285" spans="2:6" x14ac:dyDescent="0.2">
      <c r="B285" s="6"/>
      <c r="F285" s="6"/>
    </row>
    <row r="286" spans="2:6" x14ac:dyDescent="0.2">
      <c r="B286" s="6"/>
      <c r="F286" s="6"/>
    </row>
    <row r="287" spans="2:6" x14ac:dyDescent="0.2">
      <c r="B287" s="6"/>
      <c r="F287" s="6"/>
    </row>
    <row r="288" spans="2:6" x14ac:dyDescent="0.2">
      <c r="B288" s="6"/>
      <c r="F288" s="6"/>
    </row>
    <row r="289" spans="2:6" x14ac:dyDescent="0.2">
      <c r="B289" s="6"/>
      <c r="F289" s="6"/>
    </row>
    <row r="290" spans="2:6" x14ac:dyDescent="0.2">
      <c r="B290" s="6"/>
      <c r="F290" s="6"/>
    </row>
    <row r="291" spans="2:6" x14ac:dyDescent="0.2">
      <c r="B291" s="6"/>
      <c r="F291" s="6"/>
    </row>
    <row r="292" spans="2:6" x14ac:dyDescent="0.2">
      <c r="B292" s="6"/>
      <c r="F292" s="6"/>
    </row>
    <row r="293" spans="2:6" x14ac:dyDescent="0.2">
      <c r="B293" s="6"/>
      <c r="F293" s="6"/>
    </row>
    <row r="294" spans="2:6" x14ac:dyDescent="0.2">
      <c r="B294" s="6"/>
      <c r="F294" s="6"/>
    </row>
    <row r="295" spans="2:6" x14ac:dyDescent="0.2">
      <c r="B295" s="6"/>
      <c r="F295" s="6"/>
    </row>
    <row r="296" spans="2:6" x14ac:dyDescent="0.2">
      <c r="B296" s="6"/>
      <c r="F296" s="6"/>
    </row>
    <row r="297" spans="2:6" x14ac:dyDescent="0.2">
      <c r="B297" s="6"/>
      <c r="F297" s="6"/>
    </row>
    <row r="298" spans="2:6" x14ac:dyDescent="0.2">
      <c r="B298" s="6"/>
      <c r="F298" s="6"/>
    </row>
    <row r="299" spans="2:6" x14ac:dyDescent="0.2">
      <c r="B299" s="6"/>
      <c r="F299" s="6"/>
    </row>
    <row r="300" spans="2:6" x14ac:dyDescent="0.2">
      <c r="B300" s="6"/>
      <c r="F300" s="6"/>
    </row>
    <row r="301" spans="2:6" x14ac:dyDescent="0.2">
      <c r="B301" s="6"/>
      <c r="F301" s="6"/>
    </row>
    <row r="302" spans="2:6" x14ac:dyDescent="0.2">
      <c r="B302" s="6"/>
      <c r="F302" s="6"/>
    </row>
    <row r="303" spans="2:6" x14ac:dyDescent="0.2">
      <c r="B303" s="6"/>
      <c r="F303" s="6"/>
    </row>
    <row r="304" spans="2:6" x14ac:dyDescent="0.2">
      <c r="B304" s="6"/>
      <c r="F304" s="6"/>
    </row>
    <row r="305" spans="2:6" x14ac:dyDescent="0.2">
      <c r="B305" s="6"/>
      <c r="F305" s="6"/>
    </row>
    <row r="306" spans="2:6" x14ac:dyDescent="0.2">
      <c r="B306" s="6"/>
      <c r="F306" s="6"/>
    </row>
    <row r="307" spans="2:6" x14ac:dyDescent="0.2">
      <c r="B307" s="6"/>
      <c r="F307" s="6"/>
    </row>
    <row r="308" spans="2:6" x14ac:dyDescent="0.2">
      <c r="B308" s="6"/>
      <c r="F308" s="6"/>
    </row>
    <row r="309" spans="2:6" x14ac:dyDescent="0.2">
      <c r="B309" s="6"/>
      <c r="F309" s="6"/>
    </row>
    <row r="310" spans="2:6" x14ac:dyDescent="0.2">
      <c r="B310" s="6"/>
      <c r="F310" s="6"/>
    </row>
    <row r="311" spans="2:6" x14ac:dyDescent="0.2">
      <c r="B311" s="6"/>
      <c r="F311" s="6"/>
    </row>
    <row r="312" spans="2:6" x14ac:dyDescent="0.2">
      <c r="B312" s="6"/>
      <c r="F312" s="6"/>
    </row>
    <row r="313" spans="2:6" x14ac:dyDescent="0.2">
      <c r="B313" s="6"/>
      <c r="F313" s="6"/>
    </row>
    <row r="314" spans="2:6" x14ac:dyDescent="0.2">
      <c r="B314" s="6"/>
      <c r="F314" s="6"/>
    </row>
    <row r="315" spans="2:6" x14ac:dyDescent="0.2">
      <c r="B315" s="6"/>
      <c r="F315" s="6"/>
    </row>
    <row r="316" spans="2:6" x14ac:dyDescent="0.2">
      <c r="B316" s="6"/>
      <c r="F316" s="6"/>
    </row>
    <row r="317" spans="2:6" x14ac:dyDescent="0.2">
      <c r="B317" s="6"/>
      <c r="F317" s="6"/>
    </row>
    <row r="318" spans="2:6" x14ac:dyDescent="0.2">
      <c r="B318" s="6"/>
      <c r="F318" s="6"/>
    </row>
    <row r="319" spans="2:6" x14ac:dyDescent="0.2">
      <c r="B319" s="6"/>
      <c r="F319" s="6"/>
    </row>
    <row r="320" spans="2:6" x14ac:dyDescent="0.2">
      <c r="B320" s="6"/>
      <c r="F320" s="6"/>
    </row>
    <row r="321" spans="2:6" x14ac:dyDescent="0.2">
      <c r="B321" s="6"/>
      <c r="F321" s="6"/>
    </row>
    <row r="322" spans="2:6" x14ac:dyDescent="0.2">
      <c r="B322" s="6"/>
      <c r="F322" s="6"/>
    </row>
    <row r="323" spans="2:6" x14ac:dyDescent="0.2">
      <c r="B323" s="6"/>
      <c r="F323" s="6"/>
    </row>
    <row r="324" spans="2:6" x14ac:dyDescent="0.2">
      <c r="B324" s="6"/>
      <c r="F324" s="6"/>
    </row>
    <row r="325" spans="2:6" x14ac:dyDescent="0.2">
      <c r="B325" s="6"/>
      <c r="F325" s="6"/>
    </row>
    <row r="326" spans="2:6" x14ac:dyDescent="0.2">
      <c r="B326" s="6"/>
      <c r="F326" s="6"/>
    </row>
    <row r="327" spans="2:6" x14ac:dyDescent="0.2">
      <c r="B327" s="6"/>
      <c r="F327" s="6"/>
    </row>
    <row r="328" spans="2:6" x14ac:dyDescent="0.2">
      <c r="B328" s="6"/>
      <c r="F328" s="6"/>
    </row>
    <row r="329" spans="2:6" x14ac:dyDescent="0.2">
      <c r="B329" s="6"/>
      <c r="F329" s="6"/>
    </row>
    <row r="330" spans="2:6" x14ac:dyDescent="0.2">
      <c r="B330" s="6"/>
      <c r="F330" s="6"/>
    </row>
    <row r="331" spans="2:6" x14ac:dyDescent="0.2">
      <c r="B331" s="6"/>
      <c r="F331" s="6"/>
    </row>
    <row r="332" spans="2:6" x14ac:dyDescent="0.2">
      <c r="B332" s="6"/>
      <c r="F332" s="6"/>
    </row>
    <row r="333" spans="2:6" x14ac:dyDescent="0.2">
      <c r="B333" s="6"/>
      <c r="F333" s="6"/>
    </row>
    <row r="334" spans="2:6" x14ac:dyDescent="0.2">
      <c r="B334" s="6"/>
      <c r="F334" s="6"/>
    </row>
    <row r="335" spans="2:6" x14ac:dyDescent="0.2">
      <c r="B335" s="6"/>
      <c r="F335" s="6"/>
    </row>
    <row r="336" spans="2:6" x14ac:dyDescent="0.2">
      <c r="B336" s="6"/>
      <c r="F336" s="6"/>
    </row>
    <row r="337" spans="2:6" x14ac:dyDescent="0.2">
      <c r="B337" s="6"/>
      <c r="F337" s="6"/>
    </row>
    <row r="338" spans="2:6" x14ac:dyDescent="0.2">
      <c r="B338" s="6"/>
      <c r="F338" s="6"/>
    </row>
    <row r="339" spans="2:6" x14ac:dyDescent="0.2">
      <c r="B339" s="6"/>
      <c r="F339" s="6"/>
    </row>
    <row r="340" spans="2:6" x14ac:dyDescent="0.2">
      <c r="B340" s="6"/>
      <c r="F340" s="6"/>
    </row>
    <row r="341" spans="2:6" x14ac:dyDescent="0.2">
      <c r="B341" s="6"/>
      <c r="F341" s="6"/>
    </row>
    <row r="342" spans="2:6" x14ac:dyDescent="0.2">
      <c r="B342" s="6"/>
      <c r="F342" s="6"/>
    </row>
    <row r="343" spans="2:6" x14ac:dyDescent="0.2">
      <c r="B343" s="6"/>
      <c r="F343" s="6"/>
    </row>
    <row r="344" spans="2:6" x14ac:dyDescent="0.2">
      <c r="B344" s="6"/>
      <c r="F344" s="6"/>
    </row>
    <row r="345" spans="2:6" x14ac:dyDescent="0.2">
      <c r="B345" s="6"/>
      <c r="F345" s="6"/>
    </row>
    <row r="346" spans="2:6" x14ac:dyDescent="0.2">
      <c r="B346" s="6"/>
      <c r="F346" s="6"/>
    </row>
    <row r="347" spans="2:6" x14ac:dyDescent="0.2">
      <c r="B347" s="6"/>
      <c r="F347" s="6"/>
    </row>
    <row r="348" spans="2:6" x14ac:dyDescent="0.2">
      <c r="B348" s="6"/>
      <c r="F348" s="6"/>
    </row>
    <row r="349" spans="2:6" x14ac:dyDescent="0.2">
      <c r="B349" s="6"/>
      <c r="F349" s="6"/>
    </row>
    <row r="350" spans="2:6" x14ac:dyDescent="0.2">
      <c r="B350" s="6"/>
      <c r="F350" s="6"/>
    </row>
    <row r="351" spans="2:6" x14ac:dyDescent="0.2">
      <c r="B351" s="6"/>
      <c r="F351" s="6"/>
    </row>
    <row r="352" spans="2:6" x14ac:dyDescent="0.2">
      <c r="B352" s="6"/>
      <c r="F352" s="6"/>
    </row>
    <row r="353" spans="2:6" x14ac:dyDescent="0.2">
      <c r="B353" s="6"/>
      <c r="F353" s="6"/>
    </row>
    <row r="354" spans="2:6" x14ac:dyDescent="0.2">
      <c r="B354" s="6"/>
      <c r="F354" s="6"/>
    </row>
    <row r="355" spans="2:6" x14ac:dyDescent="0.2">
      <c r="B355" s="6"/>
      <c r="F355" s="6"/>
    </row>
    <row r="356" spans="2:6" x14ac:dyDescent="0.2">
      <c r="B356" s="6"/>
      <c r="F356" s="6"/>
    </row>
    <row r="357" spans="2:6" x14ac:dyDescent="0.2">
      <c r="B357" s="6"/>
      <c r="F357" s="6"/>
    </row>
    <row r="358" spans="2:6" x14ac:dyDescent="0.2">
      <c r="B358" s="6"/>
      <c r="F358" s="6"/>
    </row>
    <row r="359" spans="2:6" x14ac:dyDescent="0.2">
      <c r="B359" s="6"/>
      <c r="F359" s="6"/>
    </row>
    <row r="360" spans="2:6" x14ac:dyDescent="0.2">
      <c r="B360" s="6"/>
      <c r="F360" s="6"/>
    </row>
    <row r="361" spans="2:6" x14ac:dyDescent="0.2">
      <c r="B361" s="6"/>
      <c r="F361" s="6"/>
    </row>
    <row r="362" spans="2:6" x14ac:dyDescent="0.2">
      <c r="B362" s="6"/>
      <c r="F362" s="6"/>
    </row>
    <row r="363" spans="2:6" x14ac:dyDescent="0.2">
      <c r="B363" s="6"/>
      <c r="F363" s="6"/>
    </row>
    <row r="364" spans="2:6" x14ac:dyDescent="0.2">
      <c r="B364" s="6"/>
      <c r="F364" s="6"/>
    </row>
    <row r="365" spans="2:6" x14ac:dyDescent="0.2">
      <c r="B365" s="6"/>
      <c r="F365" s="6"/>
    </row>
    <row r="366" spans="2:6" x14ac:dyDescent="0.2">
      <c r="B366" s="6"/>
      <c r="F366" s="6"/>
    </row>
    <row r="367" spans="2:6" x14ac:dyDescent="0.2">
      <c r="B367" s="6"/>
      <c r="F367" s="6"/>
    </row>
    <row r="368" spans="2:6" x14ac:dyDescent="0.2">
      <c r="B368" s="6"/>
      <c r="F368" s="6"/>
    </row>
    <row r="369" spans="2:6" x14ac:dyDescent="0.2">
      <c r="B369" s="6"/>
      <c r="F369" s="6"/>
    </row>
    <row r="370" spans="2:6" x14ac:dyDescent="0.2">
      <c r="B370" s="6"/>
      <c r="F370" s="6"/>
    </row>
    <row r="371" spans="2:6" x14ac:dyDescent="0.2">
      <c r="B371" s="6"/>
      <c r="F371" s="6"/>
    </row>
    <row r="372" spans="2:6" x14ac:dyDescent="0.2">
      <c r="B372" s="6"/>
      <c r="F372" s="6"/>
    </row>
    <row r="373" spans="2:6" x14ac:dyDescent="0.2">
      <c r="B373" s="6"/>
      <c r="F373" s="6"/>
    </row>
    <row r="374" spans="2:6" x14ac:dyDescent="0.2">
      <c r="B374" s="6"/>
      <c r="F374" s="6"/>
    </row>
    <row r="375" spans="2:6" x14ac:dyDescent="0.2">
      <c r="B375" s="6"/>
      <c r="F375" s="6"/>
    </row>
    <row r="376" spans="2:6" x14ac:dyDescent="0.2">
      <c r="B376" s="6"/>
      <c r="F376" s="6"/>
    </row>
    <row r="377" spans="2:6" x14ac:dyDescent="0.2">
      <c r="B377" s="6"/>
      <c r="F377" s="6"/>
    </row>
    <row r="378" spans="2:6" x14ac:dyDescent="0.2">
      <c r="B378" s="6"/>
      <c r="F378" s="6"/>
    </row>
    <row r="379" spans="2:6" x14ac:dyDescent="0.2">
      <c r="B379" s="6"/>
      <c r="F379" s="6"/>
    </row>
    <row r="380" spans="2:6" x14ac:dyDescent="0.2">
      <c r="B380" s="6"/>
      <c r="F380" s="6"/>
    </row>
    <row r="381" spans="2:6" x14ac:dyDescent="0.2">
      <c r="B381" s="6"/>
      <c r="F381" s="6"/>
    </row>
    <row r="382" spans="2:6" x14ac:dyDescent="0.2">
      <c r="B382" s="6"/>
      <c r="F382" s="6"/>
    </row>
    <row r="383" spans="2:6" x14ac:dyDescent="0.2">
      <c r="B383" s="6"/>
      <c r="F383" s="6"/>
    </row>
    <row r="384" spans="2:6" x14ac:dyDescent="0.2">
      <c r="B384" s="6"/>
      <c r="F384" s="6"/>
    </row>
    <row r="385" spans="2:6" x14ac:dyDescent="0.2">
      <c r="B385" s="6"/>
      <c r="F385" s="6"/>
    </row>
    <row r="386" spans="2:6" x14ac:dyDescent="0.2">
      <c r="B386" s="6"/>
      <c r="F386" s="6"/>
    </row>
    <row r="387" spans="2:6" x14ac:dyDescent="0.2">
      <c r="B387" s="6"/>
      <c r="F387" s="6"/>
    </row>
    <row r="388" spans="2:6" x14ac:dyDescent="0.2">
      <c r="B388" s="6"/>
      <c r="F388" s="6"/>
    </row>
    <row r="389" spans="2:6" x14ac:dyDescent="0.2">
      <c r="B389" s="6"/>
      <c r="F389" s="6"/>
    </row>
    <row r="390" spans="2:6" x14ac:dyDescent="0.2">
      <c r="B390" s="6"/>
      <c r="F390" s="6"/>
    </row>
    <row r="391" spans="2:6" x14ac:dyDescent="0.2">
      <c r="B391" s="6"/>
      <c r="F391" s="6"/>
    </row>
    <row r="392" spans="2:6" x14ac:dyDescent="0.2">
      <c r="B392" s="6"/>
      <c r="F392" s="6"/>
    </row>
    <row r="393" spans="2:6" x14ac:dyDescent="0.2">
      <c r="B393" s="6"/>
      <c r="F393" s="6"/>
    </row>
    <row r="394" spans="2:6" x14ac:dyDescent="0.2">
      <c r="B394" s="6"/>
      <c r="F394" s="6"/>
    </row>
    <row r="395" spans="2:6" x14ac:dyDescent="0.2">
      <c r="B395" s="6"/>
      <c r="F395" s="6"/>
    </row>
    <row r="396" spans="2:6" x14ac:dyDescent="0.2">
      <c r="B396" s="6"/>
      <c r="F396" s="6"/>
    </row>
    <row r="397" spans="2:6" x14ac:dyDescent="0.2">
      <c r="B397" s="6"/>
      <c r="F397" s="6"/>
    </row>
    <row r="398" spans="2:6" x14ac:dyDescent="0.2">
      <c r="B398" s="6"/>
      <c r="F398" s="6"/>
    </row>
    <row r="399" spans="2:6" x14ac:dyDescent="0.2">
      <c r="B399" s="6"/>
      <c r="F399" s="6"/>
    </row>
    <row r="400" spans="2:6" x14ac:dyDescent="0.2">
      <c r="B400" s="6"/>
      <c r="F400" s="6"/>
    </row>
    <row r="401" spans="2:6" x14ac:dyDescent="0.2">
      <c r="B401" s="6"/>
      <c r="F401" s="6"/>
    </row>
    <row r="402" spans="2:6" x14ac:dyDescent="0.2">
      <c r="B402" s="6"/>
      <c r="F402" s="6"/>
    </row>
    <row r="403" spans="2:6" x14ac:dyDescent="0.2">
      <c r="B403" s="6"/>
      <c r="F403" s="6"/>
    </row>
    <row r="404" spans="2:6" x14ac:dyDescent="0.2">
      <c r="B404" s="6"/>
      <c r="F404" s="6"/>
    </row>
    <row r="405" spans="2:6" x14ac:dyDescent="0.2">
      <c r="B405" s="6"/>
      <c r="F405" s="6"/>
    </row>
    <row r="406" spans="2:6" x14ac:dyDescent="0.2">
      <c r="B406" s="6"/>
      <c r="F406" s="6"/>
    </row>
    <row r="407" spans="2:6" x14ac:dyDescent="0.2">
      <c r="B407" s="6"/>
      <c r="F407" s="6"/>
    </row>
    <row r="408" spans="2:6" x14ac:dyDescent="0.2">
      <c r="B408" s="6"/>
      <c r="F408" s="6"/>
    </row>
    <row r="409" spans="2:6" x14ac:dyDescent="0.2">
      <c r="B409" s="6"/>
      <c r="F409" s="6"/>
    </row>
    <row r="410" spans="2:6" x14ac:dyDescent="0.2">
      <c r="B410" s="6"/>
      <c r="F410" s="6"/>
    </row>
    <row r="411" spans="2:6" x14ac:dyDescent="0.2">
      <c r="B411" s="6"/>
      <c r="F411" s="6"/>
    </row>
    <row r="412" spans="2:6" x14ac:dyDescent="0.2">
      <c r="B412" s="6"/>
      <c r="F412" s="6"/>
    </row>
    <row r="413" spans="2:6" x14ac:dyDescent="0.2">
      <c r="B413" s="6"/>
      <c r="F413" s="6"/>
    </row>
    <row r="414" spans="2:6" x14ac:dyDescent="0.2">
      <c r="B414" s="6"/>
      <c r="F414" s="6"/>
    </row>
    <row r="415" spans="2:6" x14ac:dyDescent="0.2">
      <c r="B415" s="6"/>
      <c r="F415" s="6"/>
    </row>
    <row r="416" spans="2:6" x14ac:dyDescent="0.2">
      <c r="B416" s="6"/>
      <c r="F416" s="6"/>
    </row>
    <row r="417" spans="2:6" x14ac:dyDescent="0.2">
      <c r="B417" s="6"/>
      <c r="F417" s="6"/>
    </row>
    <row r="418" spans="2:6" x14ac:dyDescent="0.2">
      <c r="B418" s="6"/>
      <c r="F418" s="6"/>
    </row>
    <row r="419" spans="2:6" x14ac:dyDescent="0.2">
      <c r="B419" s="6"/>
      <c r="F419" s="6"/>
    </row>
    <row r="420" spans="2:6" x14ac:dyDescent="0.2">
      <c r="B420" s="6"/>
      <c r="F420" s="6"/>
    </row>
    <row r="421" spans="2:6" x14ac:dyDescent="0.2">
      <c r="B421" s="6"/>
      <c r="F421" s="6"/>
    </row>
    <row r="422" spans="2:6" x14ac:dyDescent="0.2">
      <c r="B422" s="6"/>
      <c r="F422" s="6"/>
    </row>
    <row r="423" spans="2:6" x14ac:dyDescent="0.2">
      <c r="B423" s="6"/>
      <c r="F423" s="6"/>
    </row>
    <row r="424" spans="2:6" x14ac:dyDescent="0.2">
      <c r="B424" s="6"/>
      <c r="F424" s="6"/>
    </row>
    <row r="425" spans="2:6" x14ac:dyDescent="0.2">
      <c r="B425" s="6"/>
      <c r="F425" s="6"/>
    </row>
    <row r="426" spans="2:6" x14ac:dyDescent="0.2">
      <c r="B426" s="6"/>
      <c r="F426" s="6"/>
    </row>
    <row r="427" spans="2:6" x14ac:dyDescent="0.2">
      <c r="B427" s="6"/>
      <c r="F427" s="6"/>
    </row>
    <row r="428" spans="2:6" x14ac:dyDescent="0.2">
      <c r="B428" s="6"/>
      <c r="F428" s="6"/>
    </row>
    <row r="429" spans="2:6" x14ac:dyDescent="0.2">
      <c r="B429" s="6"/>
      <c r="F429" s="6"/>
    </row>
    <row r="430" spans="2:6" x14ac:dyDescent="0.2">
      <c r="B430" s="6"/>
      <c r="F430" s="6"/>
    </row>
    <row r="431" spans="2:6" x14ac:dyDescent="0.2">
      <c r="B431" s="6"/>
      <c r="F431" s="6"/>
    </row>
    <row r="432" spans="2:6" x14ac:dyDescent="0.2">
      <c r="B432" s="6"/>
      <c r="F432" s="6"/>
    </row>
    <row r="433" spans="2:6" x14ac:dyDescent="0.2">
      <c r="B433" s="6"/>
      <c r="F433" s="6"/>
    </row>
    <row r="434" spans="2:6" x14ac:dyDescent="0.2">
      <c r="B434" s="6"/>
      <c r="F434" s="6"/>
    </row>
    <row r="435" spans="2:6" x14ac:dyDescent="0.2">
      <c r="B435" s="6"/>
      <c r="F435" s="6"/>
    </row>
    <row r="436" spans="2:6" x14ac:dyDescent="0.2">
      <c r="B436" s="6"/>
      <c r="F436" s="6"/>
    </row>
    <row r="437" spans="2:6" x14ac:dyDescent="0.2">
      <c r="B437" s="6"/>
      <c r="F437" s="6"/>
    </row>
    <row r="438" spans="2:6" x14ac:dyDescent="0.2">
      <c r="B438" s="6"/>
      <c r="F438" s="6"/>
    </row>
    <row r="439" spans="2:6" x14ac:dyDescent="0.2">
      <c r="B439" s="6"/>
      <c r="F439" s="6"/>
    </row>
    <row r="440" spans="2:6" x14ac:dyDescent="0.2">
      <c r="B440" s="6"/>
      <c r="F440" s="6"/>
    </row>
    <row r="441" spans="2:6" x14ac:dyDescent="0.2">
      <c r="B441" s="6"/>
      <c r="F441" s="6"/>
    </row>
    <row r="442" spans="2:6" x14ac:dyDescent="0.2">
      <c r="B442" s="6"/>
      <c r="F442" s="6"/>
    </row>
    <row r="443" spans="2:6" x14ac:dyDescent="0.2">
      <c r="B443" s="6"/>
      <c r="F443" s="6"/>
    </row>
    <row r="444" spans="2:6" x14ac:dyDescent="0.2">
      <c r="B444" s="6"/>
      <c r="F444" s="6"/>
    </row>
    <row r="445" spans="2:6" x14ac:dyDescent="0.2">
      <c r="B445" s="6"/>
      <c r="F445" s="6"/>
    </row>
    <row r="446" spans="2:6" x14ac:dyDescent="0.2">
      <c r="B446" s="6"/>
      <c r="F446" s="6"/>
    </row>
    <row r="447" spans="2:6" x14ac:dyDescent="0.2">
      <c r="B447" s="6"/>
      <c r="F447" s="6"/>
    </row>
    <row r="448" spans="2:6" x14ac:dyDescent="0.2">
      <c r="B448" s="6"/>
      <c r="F448" s="6"/>
    </row>
    <row r="449" spans="2:6" x14ac:dyDescent="0.2">
      <c r="B449" s="6"/>
      <c r="F449" s="6"/>
    </row>
    <row r="450" spans="2:6" x14ac:dyDescent="0.2">
      <c r="B450" s="6"/>
      <c r="F450" s="6"/>
    </row>
    <row r="451" spans="2:6" x14ac:dyDescent="0.2">
      <c r="B451" s="6"/>
      <c r="F451" s="6"/>
    </row>
    <row r="452" spans="2:6" x14ac:dyDescent="0.2">
      <c r="B452" s="6"/>
      <c r="F452" s="6"/>
    </row>
    <row r="453" spans="2:6" x14ac:dyDescent="0.2">
      <c r="B453" s="6"/>
      <c r="F453" s="6"/>
    </row>
    <row r="454" spans="2:6" x14ac:dyDescent="0.2">
      <c r="B454" s="6"/>
      <c r="F454" s="6"/>
    </row>
    <row r="455" spans="2:6" x14ac:dyDescent="0.2">
      <c r="B455" s="6"/>
      <c r="F455" s="6"/>
    </row>
    <row r="456" spans="2:6" x14ac:dyDescent="0.2">
      <c r="B456" s="6"/>
      <c r="F456" s="6"/>
    </row>
    <row r="457" spans="2:6" x14ac:dyDescent="0.2">
      <c r="B457" s="6"/>
      <c r="F457" s="6"/>
    </row>
    <row r="458" spans="2:6" x14ac:dyDescent="0.2">
      <c r="B458" s="6"/>
      <c r="F458" s="6"/>
    </row>
    <row r="459" spans="2:6" x14ac:dyDescent="0.2">
      <c r="B459" s="6"/>
      <c r="F459" s="6"/>
    </row>
    <row r="460" spans="2:6" x14ac:dyDescent="0.2">
      <c r="B460" s="6"/>
      <c r="F460" s="6"/>
    </row>
    <row r="461" spans="2:6" x14ac:dyDescent="0.2">
      <c r="B461" s="6"/>
      <c r="F461" s="6"/>
    </row>
    <row r="462" spans="2:6" x14ac:dyDescent="0.2">
      <c r="B462" s="6"/>
      <c r="F462" s="6"/>
    </row>
    <row r="463" spans="2:6" x14ac:dyDescent="0.2">
      <c r="B463" s="6"/>
      <c r="F463" s="6"/>
    </row>
    <row r="464" spans="2:6" x14ac:dyDescent="0.2">
      <c r="B464" s="6"/>
      <c r="F464" s="6"/>
    </row>
    <row r="465" spans="2:6" x14ac:dyDescent="0.2">
      <c r="B465" s="6"/>
      <c r="F465" s="6"/>
    </row>
    <row r="466" spans="2:6" x14ac:dyDescent="0.2">
      <c r="B466" s="6"/>
      <c r="F466" s="6"/>
    </row>
    <row r="467" spans="2:6" x14ac:dyDescent="0.2">
      <c r="B467" s="6"/>
      <c r="F467" s="6"/>
    </row>
    <row r="468" spans="2:6" x14ac:dyDescent="0.2">
      <c r="B468" s="6"/>
      <c r="F468" s="6"/>
    </row>
    <row r="469" spans="2:6" x14ac:dyDescent="0.2">
      <c r="B469" s="6"/>
      <c r="F469" s="6"/>
    </row>
    <row r="470" spans="2:6" x14ac:dyDescent="0.2">
      <c r="B470" s="6"/>
      <c r="F470" s="6"/>
    </row>
    <row r="471" spans="2:6" x14ac:dyDescent="0.2">
      <c r="B471" s="6"/>
      <c r="F471" s="6"/>
    </row>
    <row r="472" spans="2:6" x14ac:dyDescent="0.2">
      <c r="B472" s="6"/>
      <c r="F472" s="6"/>
    </row>
    <row r="473" spans="2:6" x14ac:dyDescent="0.2">
      <c r="B473" s="6"/>
      <c r="F473" s="6"/>
    </row>
    <row r="474" spans="2:6" x14ac:dyDescent="0.2">
      <c r="B474" s="6"/>
      <c r="F474" s="6"/>
    </row>
    <row r="475" spans="2:6" x14ac:dyDescent="0.2">
      <c r="B475" s="6"/>
      <c r="F475" s="6"/>
    </row>
    <row r="476" spans="2:6" x14ac:dyDescent="0.2">
      <c r="B476" s="6"/>
      <c r="F476" s="6"/>
    </row>
    <row r="477" spans="2:6" x14ac:dyDescent="0.2">
      <c r="B477" s="6"/>
      <c r="F477" s="6"/>
    </row>
    <row r="478" spans="2:6" x14ac:dyDescent="0.2">
      <c r="B478" s="6"/>
      <c r="F478" s="6"/>
    </row>
    <row r="479" spans="2:6" x14ac:dyDescent="0.2">
      <c r="B479" s="6"/>
      <c r="F479" s="6"/>
    </row>
    <row r="480" spans="2:6" x14ac:dyDescent="0.2">
      <c r="B480" s="6"/>
      <c r="F480" s="6"/>
    </row>
    <row r="481" spans="2:6" x14ac:dyDescent="0.2">
      <c r="B481" s="6"/>
      <c r="F481" s="6"/>
    </row>
    <row r="482" spans="2:6" x14ac:dyDescent="0.2">
      <c r="B482" s="6"/>
      <c r="F482" s="6"/>
    </row>
    <row r="483" spans="2:6" x14ac:dyDescent="0.2">
      <c r="B483" s="6"/>
      <c r="F483" s="6"/>
    </row>
    <row r="484" spans="2:6" x14ac:dyDescent="0.2">
      <c r="B484" s="6"/>
      <c r="F484" s="6"/>
    </row>
    <row r="485" spans="2:6" x14ac:dyDescent="0.2">
      <c r="B485" s="6"/>
      <c r="F485" s="6"/>
    </row>
    <row r="486" spans="2:6" x14ac:dyDescent="0.2">
      <c r="B486" s="6"/>
      <c r="F486" s="6"/>
    </row>
    <row r="487" spans="2:6" x14ac:dyDescent="0.2">
      <c r="B487" s="6"/>
      <c r="F487" s="6"/>
    </row>
    <row r="488" spans="2:6" x14ac:dyDescent="0.2">
      <c r="B488" s="6"/>
      <c r="F488" s="6"/>
    </row>
    <row r="489" spans="2:6" x14ac:dyDescent="0.2">
      <c r="B489" s="6"/>
      <c r="F489" s="6"/>
    </row>
    <row r="490" spans="2:6" x14ac:dyDescent="0.2">
      <c r="B490" s="6"/>
      <c r="F490" s="6"/>
    </row>
    <row r="491" spans="2:6" x14ac:dyDescent="0.2">
      <c r="B491" s="6"/>
      <c r="F491" s="6"/>
    </row>
    <row r="492" spans="2:6" x14ac:dyDescent="0.2">
      <c r="B492" s="6"/>
      <c r="F492" s="6"/>
    </row>
    <row r="493" spans="2:6" x14ac:dyDescent="0.2">
      <c r="B493" s="6"/>
      <c r="F493" s="6"/>
    </row>
    <row r="494" spans="2:6" x14ac:dyDescent="0.2">
      <c r="B494" s="6"/>
      <c r="F494" s="6"/>
    </row>
    <row r="495" spans="2:6" x14ac:dyDescent="0.2">
      <c r="B495" s="6"/>
      <c r="F495" s="6"/>
    </row>
    <row r="496" spans="2:6" x14ac:dyDescent="0.2">
      <c r="B496" s="6"/>
      <c r="F496" s="6"/>
    </row>
    <row r="497" spans="2:6" x14ac:dyDescent="0.2">
      <c r="B497" s="6"/>
      <c r="F497" s="6"/>
    </row>
    <row r="498" spans="2:6" x14ac:dyDescent="0.2">
      <c r="B498" s="6"/>
      <c r="F498" s="6"/>
    </row>
    <row r="499" spans="2:6" x14ac:dyDescent="0.2">
      <c r="B499" s="6"/>
      <c r="F499" s="6"/>
    </row>
    <row r="500" spans="2:6" x14ac:dyDescent="0.2">
      <c r="B500" s="6"/>
      <c r="F500" s="6"/>
    </row>
    <row r="501" spans="2:6" x14ac:dyDescent="0.2">
      <c r="B501" s="6"/>
      <c r="F501" s="6"/>
    </row>
    <row r="502" spans="2:6" x14ac:dyDescent="0.2">
      <c r="B502" s="6"/>
      <c r="F502" s="6"/>
    </row>
    <row r="503" spans="2:6" x14ac:dyDescent="0.2">
      <c r="B503" s="6"/>
      <c r="F503" s="6"/>
    </row>
    <row r="504" spans="2:6" x14ac:dyDescent="0.2">
      <c r="B504" s="6"/>
      <c r="F504" s="6"/>
    </row>
    <row r="505" spans="2:6" x14ac:dyDescent="0.2">
      <c r="B505" s="6"/>
      <c r="F505" s="6"/>
    </row>
    <row r="506" spans="2:6" x14ac:dyDescent="0.2">
      <c r="B506" s="6"/>
      <c r="F506" s="6"/>
    </row>
    <row r="507" spans="2:6" x14ac:dyDescent="0.2">
      <c r="B507" s="6"/>
      <c r="F507" s="6"/>
    </row>
    <row r="508" spans="2:6" x14ac:dyDescent="0.2">
      <c r="B508" s="6"/>
      <c r="F508" s="6"/>
    </row>
    <row r="509" spans="2:6" x14ac:dyDescent="0.2">
      <c r="B509" s="6"/>
      <c r="F509" s="6"/>
    </row>
    <row r="510" spans="2:6" x14ac:dyDescent="0.2">
      <c r="B510" s="6"/>
      <c r="F510" s="6"/>
    </row>
    <row r="511" spans="2:6" x14ac:dyDescent="0.2">
      <c r="B511" s="6"/>
      <c r="F511" s="6"/>
    </row>
    <row r="512" spans="2:6" x14ac:dyDescent="0.2">
      <c r="B512" s="6"/>
      <c r="F512" s="6"/>
    </row>
    <row r="513" spans="2:6" x14ac:dyDescent="0.2">
      <c r="B513" s="6"/>
      <c r="F513" s="6"/>
    </row>
    <row r="514" spans="2:6" x14ac:dyDescent="0.2">
      <c r="B514" s="6"/>
      <c r="F514" s="6"/>
    </row>
    <row r="515" spans="2:6" x14ac:dyDescent="0.2">
      <c r="B515" s="6"/>
      <c r="F515" s="6"/>
    </row>
    <row r="516" spans="2:6" x14ac:dyDescent="0.2">
      <c r="B516" s="6"/>
      <c r="F516" s="6"/>
    </row>
    <row r="517" spans="2:6" x14ac:dyDescent="0.2">
      <c r="B517" s="6"/>
      <c r="F517" s="6"/>
    </row>
    <row r="518" spans="2:6" x14ac:dyDescent="0.2">
      <c r="B518" s="6"/>
      <c r="F518" s="6"/>
    </row>
    <row r="519" spans="2:6" x14ac:dyDescent="0.2">
      <c r="B519" s="6"/>
      <c r="F519" s="6"/>
    </row>
    <row r="520" spans="2:6" x14ac:dyDescent="0.2">
      <c r="B520" s="6"/>
      <c r="F520" s="6"/>
    </row>
    <row r="521" spans="2:6" x14ac:dyDescent="0.2">
      <c r="B521" s="6"/>
      <c r="F521" s="6"/>
    </row>
    <row r="522" spans="2:6" x14ac:dyDescent="0.2">
      <c r="B522" s="6"/>
      <c r="F522" s="6"/>
    </row>
    <row r="523" spans="2:6" x14ac:dyDescent="0.2">
      <c r="B523" s="6"/>
      <c r="F523" s="6"/>
    </row>
    <row r="524" spans="2:6" x14ac:dyDescent="0.2">
      <c r="B524" s="6"/>
      <c r="F524" s="6"/>
    </row>
    <row r="525" spans="2:6" x14ac:dyDescent="0.2">
      <c r="B525" s="6"/>
      <c r="F525" s="6"/>
    </row>
    <row r="526" spans="2:6" x14ac:dyDescent="0.2">
      <c r="B526" s="6"/>
      <c r="F526" s="6"/>
    </row>
    <row r="527" spans="2:6" x14ac:dyDescent="0.2">
      <c r="B527" s="6"/>
      <c r="F527" s="6"/>
    </row>
    <row r="528" spans="2:6" x14ac:dyDescent="0.2">
      <c r="B528" s="6"/>
      <c r="F528" s="6"/>
    </row>
    <row r="529" spans="2:6" x14ac:dyDescent="0.2">
      <c r="B529" s="6"/>
      <c r="F529" s="6"/>
    </row>
    <row r="530" spans="2:6" x14ac:dyDescent="0.2">
      <c r="B530" s="6"/>
      <c r="F530" s="6"/>
    </row>
    <row r="531" spans="2:6" x14ac:dyDescent="0.2">
      <c r="B531" s="6"/>
      <c r="F531" s="6"/>
    </row>
    <row r="532" spans="2:6" x14ac:dyDescent="0.2">
      <c r="B532" s="6"/>
      <c r="F532" s="6"/>
    </row>
    <row r="533" spans="2:6" x14ac:dyDescent="0.2">
      <c r="B533" s="6"/>
      <c r="F533" s="6"/>
    </row>
    <row r="534" spans="2:6" x14ac:dyDescent="0.2">
      <c r="B534" s="6"/>
      <c r="F534" s="6"/>
    </row>
    <row r="535" spans="2:6" x14ac:dyDescent="0.2">
      <c r="B535" s="6"/>
      <c r="F535" s="6"/>
    </row>
    <row r="536" spans="2:6" x14ac:dyDescent="0.2">
      <c r="B536" s="6"/>
      <c r="F536" s="6"/>
    </row>
    <row r="537" spans="2:6" x14ac:dyDescent="0.2">
      <c r="B537" s="6"/>
      <c r="F537" s="6"/>
    </row>
    <row r="538" spans="2:6" x14ac:dyDescent="0.2">
      <c r="B538" s="6"/>
      <c r="F538" s="6"/>
    </row>
    <row r="539" spans="2:6" x14ac:dyDescent="0.2">
      <c r="B539" s="6"/>
      <c r="F539" s="6"/>
    </row>
    <row r="540" spans="2:6" x14ac:dyDescent="0.2">
      <c r="B540" s="6"/>
      <c r="F540" s="6"/>
    </row>
    <row r="541" spans="2:6" x14ac:dyDescent="0.2">
      <c r="B541" s="6"/>
      <c r="F541" s="6"/>
    </row>
    <row r="542" spans="2:6" x14ac:dyDescent="0.2">
      <c r="B542" s="6"/>
      <c r="F542" s="6"/>
    </row>
    <row r="543" spans="2:6" x14ac:dyDescent="0.2">
      <c r="B543" s="6"/>
      <c r="F543" s="6"/>
    </row>
    <row r="544" spans="2:6" x14ac:dyDescent="0.2">
      <c r="B544" s="6"/>
      <c r="F544" s="6"/>
    </row>
    <row r="545" spans="2:6" x14ac:dyDescent="0.2">
      <c r="B545" s="6"/>
      <c r="F545" s="6"/>
    </row>
    <row r="546" spans="2:6" x14ac:dyDescent="0.2">
      <c r="B546" s="6"/>
      <c r="F546" s="6"/>
    </row>
    <row r="547" spans="2:6" x14ac:dyDescent="0.2">
      <c r="B547" s="6"/>
      <c r="F547" s="6"/>
    </row>
    <row r="548" spans="2:6" x14ac:dyDescent="0.2">
      <c r="B548" s="6"/>
      <c r="F548" s="6"/>
    </row>
    <row r="549" spans="2:6" x14ac:dyDescent="0.2">
      <c r="B549" s="6"/>
      <c r="F549" s="6"/>
    </row>
    <row r="550" spans="2:6" x14ac:dyDescent="0.2">
      <c r="B550" s="6"/>
      <c r="F550" s="6"/>
    </row>
    <row r="551" spans="2:6" x14ac:dyDescent="0.2">
      <c r="B551" s="6"/>
      <c r="F551" s="6"/>
    </row>
    <row r="552" spans="2:6" x14ac:dyDescent="0.2">
      <c r="B552" s="6"/>
      <c r="F552" s="6"/>
    </row>
    <row r="553" spans="2:6" x14ac:dyDescent="0.2">
      <c r="B553" s="6"/>
      <c r="F553" s="6"/>
    </row>
    <row r="554" spans="2:6" x14ac:dyDescent="0.2">
      <c r="B554" s="6"/>
      <c r="F554" s="6"/>
    </row>
    <row r="555" spans="2:6" x14ac:dyDescent="0.2">
      <c r="B555" s="6"/>
      <c r="F555" s="6"/>
    </row>
    <row r="556" spans="2:6" x14ac:dyDescent="0.2">
      <c r="B556" s="6"/>
      <c r="F556" s="6"/>
    </row>
    <row r="557" spans="2:6" x14ac:dyDescent="0.2">
      <c r="B557" s="6"/>
      <c r="F557" s="6"/>
    </row>
    <row r="558" spans="2:6" x14ac:dyDescent="0.2">
      <c r="B558" s="6"/>
      <c r="F558" s="6"/>
    </row>
    <row r="559" spans="2:6" x14ac:dyDescent="0.2">
      <c r="B559" s="6"/>
      <c r="F559" s="6"/>
    </row>
    <row r="560" spans="2:6" x14ac:dyDescent="0.2">
      <c r="B560" s="6"/>
      <c r="F560" s="6"/>
    </row>
    <row r="561" spans="2:6" x14ac:dyDescent="0.2">
      <c r="B561" s="6"/>
      <c r="F561" s="6"/>
    </row>
    <row r="562" spans="2:6" x14ac:dyDescent="0.2">
      <c r="B562" s="6"/>
      <c r="F562" s="6"/>
    </row>
    <row r="563" spans="2:6" x14ac:dyDescent="0.2">
      <c r="B563" s="6"/>
      <c r="F563" s="6"/>
    </row>
    <row r="564" spans="2:6" x14ac:dyDescent="0.2">
      <c r="B564" s="6"/>
      <c r="F564" s="6"/>
    </row>
    <row r="565" spans="2:6" x14ac:dyDescent="0.2">
      <c r="B565" s="6"/>
      <c r="F565" s="6"/>
    </row>
    <row r="566" spans="2:6" x14ac:dyDescent="0.2">
      <c r="B566" s="6"/>
      <c r="F566" s="6"/>
    </row>
    <row r="567" spans="2:6" x14ac:dyDescent="0.2">
      <c r="B567" s="6"/>
      <c r="F567" s="6"/>
    </row>
    <row r="568" spans="2:6" x14ac:dyDescent="0.2">
      <c r="B568" s="6"/>
      <c r="F568" s="6"/>
    </row>
    <row r="569" spans="2:6" x14ac:dyDescent="0.2">
      <c r="B569" s="6"/>
      <c r="F569" s="6"/>
    </row>
    <row r="570" spans="2:6" x14ac:dyDescent="0.2">
      <c r="B570" s="6"/>
      <c r="F570" s="6"/>
    </row>
    <row r="571" spans="2:6" x14ac:dyDescent="0.2">
      <c r="B571" s="6"/>
      <c r="F571" s="6"/>
    </row>
    <row r="572" spans="2:6" x14ac:dyDescent="0.2">
      <c r="B572" s="6"/>
      <c r="F572" s="6"/>
    </row>
    <row r="573" spans="2:6" x14ac:dyDescent="0.2">
      <c r="B573" s="6"/>
      <c r="F573" s="6"/>
    </row>
    <row r="574" spans="2:6" x14ac:dyDescent="0.2">
      <c r="B574" s="6"/>
      <c r="F574" s="6"/>
    </row>
    <row r="575" spans="2:6" x14ac:dyDescent="0.2">
      <c r="B575" s="6"/>
      <c r="F575" s="6"/>
    </row>
    <row r="576" spans="2:6" x14ac:dyDescent="0.2">
      <c r="B576" s="6"/>
      <c r="F576" s="6"/>
    </row>
    <row r="577" spans="2:6" x14ac:dyDescent="0.2">
      <c r="B577" s="6"/>
      <c r="F577" s="6"/>
    </row>
    <row r="578" spans="2:6" x14ac:dyDescent="0.2">
      <c r="B578" s="6"/>
      <c r="F578" s="6"/>
    </row>
    <row r="579" spans="2:6" x14ac:dyDescent="0.2">
      <c r="B579" s="6"/>
      <c r="F579" s="6"/>
    </row>
    <row r="580" spans="2:6" x14ac:dyDescent="0.2">
      <c r="B580" s="6"/>
      <c r="F580" s="6"/>
    </row>
    <row r="581" spans="2:6" x14ac:dyDescent="0.2">
      <c r="B581" s="6"/>
      <c r="F581" s="6"/>
    </row>
    <row r="582" spans="2:6" x14ac:dyDescent="0.2">
      <c r="B582" s="6"/>
      <c r="F582" s="6"/>
    </row>
    <row r="583" spans="2:6" x14ac:dyDescent="0.2">
      <c r="B583" s="6"/>
      <c r="F583" s="6"/>
    </row>
    <row r="584" spans="2:6" x14ac:dyDescent="0.2">
      <c r="B584" s="6"/>
      <c r="F584" s="6"/>
    </row>
    <row r="585" spans="2:6" x14ac:dyDescent="0.2">
      <c r="B585" s="6"/>
      <c r="F585" s="6"/>
    </row>
    <row r="586" spans="2:6" x14ac:dyDescent="0.2">
      <c r="B586" s="6"/>
      <c r="F586" s="6"/>
    </row>
    <row r="587" spans="2:6" x14ac:dyDescent="0.2">
      <c r="B587" s="6"/>
      <c r="F587" s="6"/>
    </row>
    <row r="588" spans="2:6" x14ac:dyDescent="0.2">
      <c r="B588" s="6"/>
      <c r="F588" s="6"/>
    </row>
    <row r="589" spans="2:6" x14ac:dyDescent="0.2">
      <c r="B589" s="6"/>
      <c r="F589" s="6"/>
    </row>
    <row r="590" spans="2:6" x14ac:dyDescent="0.2">
      <c r="B590" s="6"/>
      <c r="F590" s="6"/>
    </row>
    <row r="591" spans="2:6" x14ac:dyDescent="0.2">
      <c r="B591" s="6"/>
      <c r="F591" s="6"/>
    </row>
    <row r="592" spans="2:6" x14ac:dyDescent="0.2">
      <c r="B592" s="6"/>
      <c r="F592" s="6"/>
    </row>
    <row r="593" spans="2:6" x14ac:dyDescent="0.2">
      <c r="B593" s="6"/>
      <c r="F593" s="6"/>
    </row>
    <row r="594" spans="2:6" x14ac:dyDescent="0.2">
      <c r="B594" s="6"/>
      <c r="F594" s="6"/>
    </row>
    <row r="595" spans="2:6" x14ac:dyDescent="0.2">
      <c r="B595" s="6"/>
      <c r="F595" s="6"/>
    </row>
    <row r="596" spans="2:6" x14ac:dyDescent="0.2">
      <c r="B596" s="6"/>
      <c r="F596" s="6"/>
    </row>
    <row r="597" spans="2:6" x14ac:dyDescent="0.2">
      <c r="B597" s="6"/>
      <c r="F597" s="6"/>
    </row>
    <row r="598" spans="2:6" x14ac:dyDescent="0.2">
      <c r="B598" s="6"/>
      <c r="F598" s="6"/>
    </row>
    <row r="599" spans="2:6" x14ac:dyDescent="0.2">
      <c r="B599" s="6"/>
      <c r="F599" s="6"/>
    </row>
    <row r="600" spans="2:6" x14ac:dyDescent="0.2">
      <c r="B600" s="6"/>
      <c r="F600" s="6"/>
    </row>
    <row r="601" spans="2:6" x14ac:dyDescent="0.2">
      <c r="B601" s="6"/>
      <c r="F601" s="6"/>
    </row>
    <row r="602" spans="2:6" x14ac:dyDescent="0.2">
      <c r="B602" s="6"/>
      <c r="F602" s="6"/>
    </row>
    <row r="603" spans="2:6" x14ac:dyDescent="0.2">
      <c r="B603" s="6"/>
      <c r="F603" s="6"/>
    </row>
    <row r="604" spans="2:6" x14ac:dyDescent="0.2">
      <c r="B604" s="6"/>
      <c r="F604" s="6"/>
    </row>
    <row r="605" spans="2:6" x14ac:dyDescent="0.2">
      <c r="B605" s="6"/>
      <c r="F605" s="6"/>
    </row>
    <row r="606" spans="2:6" x14ac:dyDescent="0.2">
      <c r="B606" s="6"/>
      <c r="F606" s="6"/>
    </row>
    <row r="607" spans="2:6" x14ac:dyDescent="0.2">
      <c r="B607" s="6"/>
      <c r="F607" s="6"/>
    </row>
    <row r="608" spans="2:6" x14ac:dyDescent="0.2">
      <c r="B608" s="6"/>
      <c r="F608" s="6"/>
    </row>
    <row r="609" spans="2:6" x14ac:dyDescent="0.2">
      <c r="B609" s="6"/>
      <c r="F609" s="6"/>
    </row>
    <row r="610" spans="2:6" x14ac:dyDescent="0.2">
      <c r="B610" s="6"/>
      <c r="F610" s="6"/>
    </row>
    <row r="611" spans="2:6" x14ac:dyDescent="0.2">
      <c r="B611" s="6"/>
      <c r="F611" s="6"/>
    </row>
    <row r="612" spans="2:6" x14ac:dyDescent="0.2">
      <c r="B612" s="6"/>
      <c r="F612" s="6"/>
    </row>
    <row r="613" spans="2:6" x14ac:dyDescent="0.2">
      <c r="B613" s="6"/>
      <c r="F613" s="6"/>
    </row>
    <row r="614" spans="2:6" x14ac:dyDescent="0.2">
      <c r="B614" s="6"/>
      <c r="F614" s="6"/>
    </row>
    <row r="615" spans="2:6" x14ac:dyDescent="0.2">
      <c r="B615" s="6"/>
      <c r="F615" s="6"/>
    </row>
    <row r="616" spans="2:6" x14ac:dyDescent="0.2">
      <c r="B616" s="6"/>
      <c r="F616" s="6"/>
    </row>
    <row r="617" spans="2:6" x14ac:dyDescent="0.2">
      <c r="B617" s="6"/>
      <c r="F617" s="6"/>
    </row>
    <row r="618" spans="2:6" x14ac:dyDescent="0.2">
      <c r="B618" s="6"/>
      <c r="F618" s="6"/>
    </row>
    <row r="619" spans="2:6" x14ac:dyDescent="0.2">
      <c r="B619" s="6"/>
      <c r="F619" s="6"/>
    </row>
    <row r="620" spans="2:6" x14ac:dyDescent="0.2">
      <c r="B620" s="6"/>
      <c r="F620" s="6"/>
    </row>
    <row r="621" spans="2:6" x14ac:dyDescent="0.2">
      <c r="B621" s="6"/>
      <c r="F621" s="6"/>
    </row>
    <row r="622" spans="2:6" x14ac:dyDescent="0.2">
      <c r="B622" s="6"/>
      <c r="F622" s="6"/>
    </row>
    <row r="623" spans="2:6" x14ac:dyDescent="0.2">
      <c r="B623" s="6"/>
      <c r="F623" s="6"/>
    </row>
    <row r="624" spans="2:6" x14ac:dyDescent="0.2">
      <c r="B624" s="6"/>
      <c r="F624" s="6"/>
    </row>
    <row r="625" spans="2:6" x14ac:dyDescent="0.2">
      <c r="B625" s="6"/>
      <c r="F625" s="6"/>
    </row>
    <row r="626" spans="2:6" x14ac:dyDescent="0.2">
      <c r="B626" s="6"/>
      <c r="F626" s="6"/>
    </row>
    <row r="627" spans="2:6" x14ac:dyDescent="0.2">
      <c r="B627" s="6"/>
      <c r="F627" s="6"/>
    </row>
    <row r="628" spans="2:6" x14ac:dyDescent="0.2">
      <c r="B628" s="6"/>
      <c r="F628" s="6"/>
    </row>
    <row r="629" spans="2:6" x14ac:dyDescent="0.2">
      <c r="B629" s="6"/>
      <c r="F629" s="6"/>
    </row>
    <row r="630" spans="2:6" x14ac:dyDescent="0.2">
      <c r="B630" s="6"/>
      <c r="F630" s="6"/>
    </row>
    <row r="631" spans="2:6" x14ac:dyDescent="0.2">
      <c r="B631" s="6"/>
      <c r="F631" s="6"/>
    </row>
    <row r="632" spans="2:6" x14ac:dyDescent="0.2">
      <c r="B632" s="6"/>
      <c r="F632" s="6"/>
    </row>
    <row r="633" spans="2:6" x14ac:dyDescent="0.2">
      <c r="B633" s="6"/>
      <c r="F633" s="6"/>
    </row>
    <row r="634" spans="2:6" x14ac:dyDescent="0.2">
      <c r="B634" s="6"/>
      <c r="F634" s="6"/>
    </row>
    <row r="635" spans="2:6" x14ac:dyDescent="0.2">
      <c r="B635" s="6"/>
      <c r="F635" s="6"/>
    </row>
    <row r="636" spans="2:6" x14ac:dyDescent="0.2">
      <c r="B636" s="6"/>
      <c r="F636" s="6"/>
    </row>
    <row r="637" spans="2:6" x14ac:dyDescent="0.2">
      <c r="B637" s="6"/>
      <c r="F637" s="6"/>
    </row>
    <row r="638" spans="2:6" x14ac:dyDescent="0.2">
      <c r="B638" s="6"/>
      <c r="F638" s="6"/>
    </row>
    <row r="639" spans="2:6" x14ac:dyDescent="0.2">
      <c r="B639" s="6"/>
      <c r="F639" s="6"/>
    </row>
    <row r="640" spans="2:6" x14ac:dyDescent="0.2">
      <c r="B640" s="6"/>
      <c r="F640" s="6"/>
    </row>
    <row r="641" spans="2:6" x14ac:dyDescent="0.2">
      <c r="B641" s="6"/>
      <c r="F641" s="6"/>
    </row>
    <row r="642" spans="2:6" x14ac:dyDescent="0.2">
      <c r="B642" s="6"/>
      <c r="F642" s="6"/>
    </row>
    <row r="643" spans="2:6" x14ac:dyDescent="0.2">
      <c r="B643" s="6"/>
      <c r="F643" s="6"/>
    </row>
    <row r="644" spans="2:6" x14ac:dyDescent="0.2">
      <c r="B644" s="6"/>
      <c r="F644" s="6"/>
    </row>
    <row r="645" spans="2:6" x14ac:dyDescent="0.2">
      <c r="B645" s="6"/>
      <c r="F645" s="6"/>
    </row>
    <row r="646" spans="2:6" x14ac:dyDescent="0.2">
      <c r="B646" s="6"/>
      <c r="F646" s="6"/>
    </row>
    <row r="647" spans="2:6" x14ac:dyDescent="0.2">
      <c r="B647" s="6"/>
      <c r="F647" s="6"/>
    </row>
    <row r="648" spans="2:6" x14ac:dyDescent="0.2">
      <c r="B648" s="6"/>
      <c r="F648" s="6"/>
    </row>
    <row r="649" spans="2:6" x14ac:dyDescent="0.2">
      <c r="B649" s="6"/>
      <c r="F649" s="6"/>
    </row>
    <row r="650" spans="2:6" x14ac:dyDescent="0.2">
      <c r="B650" s="6"/>
      <c r="F650" s="6"/>
    </row>
    <row r="651" spans="2:6" x14ac:dyDescent="0.2">
      <c r="B651" s="6"/>
      <c r="F651" s="6"/>
    </row>
    <row r="652" spans="2:6" x14ac:dyDescent="0.2">
      <c r="B652" s="6"/>
      <c r="F652" s="6"/>
    </row>
    <row r="653" spans="2:6" x14ac:dyDescent="0.2">
      <c r="B653" s="6"/>
      <c r="F653" s="6"/>
    </row>
    <row r="654" spans="2:6" x14ac:dyDescent="0.2">
      <c r="B654" s="6"/>
      <c r="F654" s="6"/>
    </row>
    <row r="655" spans="2:6" x14ac:dyDescent="0.2">
      <c r="B655" s="6"/>
      <c r="F655" s="6"/>
    </row>
    <row r="656" spans="2:6" x14ac:dyDescent="0.2">
      <c r="B656" s="6"/>
      <c r="F656" s="6"/>
    </row>
    <row r="657" spans="2:6" x14ac:dyDescent="0.2">
      <c r="B657" s="6"/>
      <c r="F657" s="6"/>
    </row>
    <row r="658" spans="2:6" x14ac:dyDescent="0.2">
      <c r="B658" s="6"/>
      <c r="F658" s="6"/>
    </row>
    <row r="659" spans="2:6" x14ac:dyDescent="0.2">
      <c r="B659" s="6"/>
      <c r="F659" s="6"/>
    </row>
    <row r="660" spans="2:6" x14ac:dyDescent="0.2">
      <c r="B660" s="6"/>
      <c r="F660" s="6"/>
    </row>
    <row r="661" spans="2:6" x14ac:dyDescent="0.2">
      <c r="B661" s="6"/>
      <c r="F661" s="6"/>
    </row>
    <row r="662" spans="2:6" x14ac:dyDescent="0.2">
      <c r="B662" s="6"/>
      <c r="F662" s="6"/>
    </row>
    <row r="663" spans="2:6" x14ac:dyDescent="0.2">
      <c r="B663" s="6"/>
      <c r="F663" s="6"/>
    </row>
    <row r="664" spans="2:6" x14ac:dyDescent="0.2">
      <c r="B664" s="6"/>
      <c r="F664" s="6"/>
    </row>
    <row r="665" spans="2:6" x14ac:dyDescent="0.2">
      <c r="B665" s="6"/>
      <c r="F665" s="6"/>
    </row>
    <row r="666" spans="2:6" x14ac:dyDescent="0.2">
      <c r="B666" s="6"/>
      <c r="F666" s="6"/>
    </row>
    <row r="667" spans="2:6" x14ac:dyDescent="0.2">
      <c r="B667" s="6"/>
      <c r="F667" s="6"/>
    </row>
    <row r="668" spans="2:6" x14ac:dyDescent="0.2">
      <c r="B668" s="6"/>
      <c r="F668" s="6"/>
    </row>
    <row r="669" spans="2:6" x14ac:dyDescent="0.2">
      <c r="B669" s="6"/>
      <c r="F669" s="6"/>
    </row>
    <row r="670" spans="2:6" x14ac:dyDescent="0.2">
      <c r="B670" s="6"/>
      <c r="F670" s="6"/>
    </row>
    <row r="671" spans="2:6" x14ac:dyDescent="0.2">
      <c r="B671" s="6"/>
      <c r="F671" s="6"/>
    </row>
    <row r="672" spans="2:6" x14ac:dyDescent="0.2">
      <c r="B672" s="6"/>
      <c r="F672" s="6"/>
    </row>
    <row r="673" spans="2:6" x14ac:dyDescent="0.2">
      <c r="B673" s="6"/>
      <c r="F673" s="6"/>
    </row>
    <row r="674" spans="2:6" x14ac:dyDescent="0.2">
      <c r="B674" s="6"/>
      <c r="F674" s="6"/>
    </row>
    <row r="675" spans="2:6" x14ac:dyDescent="0.2">
      <c r="B675" s="6"/>
      <c r="F675" s="6"/>
    </row>
    <row r="676" spans="2:6" x14ac:dyDescent="0.2">
      <c r="B676" s="6"/>
      <c r="F676" s="6"/>
    </row>
    <row r="677" spans="2:6" x14ac:dyDescent="0.2">
      <c r="B677" s="6"/>
      <c r="F677" s="6"/>
    </row>
    <row r="678" spans="2:6" x14ac:dyDescent="0.2">
      <c r="B678" s="6"/>
      <c r="F678" s="6"/>
    </row>
    <row r="679" spans="2:6" x14ac:dyDescent="0.2">
      <c r="B679" s="6"/>
      <c r="F679" s="6"/>
    </row>
    <row r="680" spans="2:6" x14ac:dyDescent="0.2">
      <c r="B680" s="6"/>
      <c r="F680" s="6"/>
    </row>
    <row r="681" spans="2:6" x14ac:dyDescent="0.2">
      <c r="B681" s="6"/>
      <c r="F681" s="6"/>
    </row>
    <row r="682" spans="2:6" x14ac:dyDescent="0.2">
      <c r="B682" s="6"/>
      <c r="F682" s="6"/>
    </row>
    <row r="683" spans="2:6" x14ac:dyDescent="0.2">
      <c r="B683" s="6"/>
      <c r="F683" s="6"/>
    </row>
    <row r="684" spans="2:6" x14ac:dyDescent="0.2">
      <c r="B684" s="6"/>
      <c r="F684" s="6"/>
    </row>
    <row r="685" spans="2:6" x14ac:dyDescent="0.2">
      <c r="B685" s="6"/>
      <c r="F685" s="6"/>
    </row>
    <row r="686" spans="2:6" x14ac:dyDescent="0.2">
      <c r="B686" s="6"/>
      <c r="F686" s="6"/>
    </row>
    <row r="687" spans="2:6" x14ac:dyDescent="0.2">
      <c r="B687" s="6"/>
      <c r="F687" s="6"/>
    </row>
    <row r="688" spans="2:6" x14ac:dyDescent="0.2">
      <c r="B688" s="6"/>
      <c r="F688" s="6"/>
    </row>
    <row r="689" spans="2:6" x14ac:dyDescent="0.2">
      <c r="B689" s="6"/>
      <c r="F689" s="6"/>
    </row>
    <row r="690" spans="2:6" x14ac:dyDescent="0.2">
      <c r="B690" s="6"/>
      <c r="F690" s="6"/>
    </row>
    <row r="691" spans="2:6" x14ac:dyDescent="0.2">
      <c r="B691" s="6"/>
      <c r="F691" s="6"/>
    </row>
    <row r="692" spans="2:6" x14ac:dyDescent="0.2">
      <c r="B692" s="6"/>
      <c r="F692" s="6"/>
    </row>
    <row r="693" spans="2:6" x14ac:dyDescent="0.2">
      <c r="B693" s="6"/>
      <c r="F693" s="6"/>
    </row>
    <row r="694" spans="2:6" x14ac:dyDescent="0.2">
      <c r="B694" s="6"/>
      <c r="F694" s="6"/>
    </row>
    <row r="695" spans="2:6" x14ac:dyDescent="0.2">
      <c r="B695" s="6"/>
      <c r="F695" s="6"/>
    </row>
    <row r="696" spans="2:6" x14ac:dyDescent="0.2">
      <c r="B696" s="6"/>
      <c r="F696" s="6"/>
    </row>
    <row r="697" spans="2:6" x14ac:dyDescent="0.2">
      <c r="B697" s="6"/>
      <c r="F697" s="6"/>
    </row>
    <row r="698" spans="2:6" x14ac:dyDescent="0.2">
      <c r="B698" s="6"/>
      <c r="F698" s="6"/>
    </row>
    <row r="699" spans="2:6" x14ac:dyDescent="0.2">
      <c r="B699" s="6"/>
      <c r="F699" s="6"/>
    </row>
    <row r="700" spans="2:6" x14ac:dyDescent="0.2">
      <c r="B700" s="6"/>
      <c r="F700" s="6"/>
    </row>
    <row r="701" spans="2:6" x14ac:dyDescent="0.2">
      <c r="B701" s="6"/>
      <c r="F701" s="6"/>
    </row>
    <row r="702" spans="2:6" x14ac:dyDescent="0.2">
      <c r="B702" s="6"/>
      <c r="F702" s="6"/>
    </row>
    <row r="703" spans="2:6" x14ac:dyDescent="0.2">
      <c r="B703" s="6"/>
      <c r="F703" s="6"/>
    </row>
    <row r="704" spans="2:6" x14ac:dyDescent="0.2">
      <c r="B704" s="6"/>
      <c r="F704" s="6"/>
    </row>
    <row r="705" spans="2:6" x14ac:dyDescent="0.2">
      <c r="B705" s="6"/>
      <c r="F705" s="6"/>
    </row>
    <row r="706" spans="2:6" x14ac:dyDescent="0.2">
      <c r="B706" s="6"/>
      <c r="F706" s="6"/>
    </row>
    <row r="707" spans="2:6" x14ac:dyDescent="0.2">
      <c r="B707" s="6"/>
      <c r="F707" s="6"/>
    </row>
    <row r="708" spans="2:6" x14ac:dyDescent="0.2">
      <c r="B708" s="6"/>
      <c r="F708" s="6"/>
    </row>
    <row r="709" spans="2:6" x14ac:dyDescent="0.2">
      <c r="B709" s="6"/>
      <c r="F709" s="6"/>
    </row>
    <row r="710" spans="2:6" x14ac:dyDescent="0.2">
      <c r="B710" s="6"/>
      <c r="F710" s="6"/>
    </row>
    <row r="711" spans="2:6" x14ac:dyDescent="0.2">
      <c r="B711" s="6"/>
      <c r="F711" s="6"/>
    </row>
    <row r="712" spans="2:6" x14ac:dyDescent="0.2">
      <c r="B712" s="6"/>
      <c r="F712" s="6"/>
    </row>
    <row r="713" spans="2:6" x14ac:dyDescent="0.2">
      <c r="B713" s="6"/>
      <c r="F713" s="6"/>
    </row>
    <row r="714" spans="2:6" x14ac:dyDescent="0.2">
      <c r="B714" s="6"/>
      <c r="F714" s="6"/>
    </row>
    <row r="715" spans="2:6" x14ac:dyDescent="0.2">
      <c r="B715" s="6"/>
      <c r="F715" s="6"/>
    </row>
    <row r="716" spans="2:6" x14ac:dyDescent="0.2">
      <c r="B716" s="6"/>
      <c r="F716" s="6"/>
    </row>
    <row r="717" spans="2:6" x14ac:dyDescent="0.2">
      <c r="B717" s="6"/>
      <c r="F717" s="6"/>
    </row>
    <row r="718" spans="2:6" x14ac:dyDescent="0.2">
      <c r="B718" s="6"/>
      <c r="F718" s="6"/>
    </row>
    <row r="719" spans="2:6" x14ac:dyDescent="0.2">
      <c r="B719" s="6"/>
      <c r="F719" s="6"/>
    </row>
    <row r="720" spans="2:6" x14ac:dyDescent="0.2">
      <c r="B720" s="6"/>
      <c r="F720" s="6"/>
    </row>
    <row r="721" spans="2:6" x14ac:dyDescent="0.2">
      <c r="B721" s="6"/>
      <c r="F721" s="6"/>
    </row>
    <row r="722" spans="2:6" x14ac:dyDescent="0.2">
      <c r="B722" s="6"/>
      <c r="F722" s="6"/>
    </row>
    <row r="723" spans="2:6" x14ac:dyDescent="0.2">
      <c r="B723" s="6"/>
      <c r="F723" s="6"/>
    </row>
    <row r="724" spans="2:6" x14ac:dyDescent="0.2">
      <c r="B724" s="6"/>
      <c r="F724" s="6"/>
    </row>
    <row r="725" spans="2:6" x14ac:dyDescent="0.2">
      <c r="B725" s="6"/>
      <c r="F725" s="6"/>
    </row>
    <row r="726" spans="2:6" x14ac:dyDescent="0.2">
      <c r="B726" s="6"/>
      <c r="F726" s="6"/>
    </row>
    <row r="727" spans="2:6" x14ac:dyDescent="0.2">
      <c r="B727" s="6"/>
      <c r="F727" s="6"/>
    </row>
    <row r="728" spans="2:6" x14ac:dyDescent="0.2">
      <c r="B728" s="6"/>
      <c r="F728" s="6"/>
    </row>
    <row r="729" spans="2:6" x14ac:dyDescent="0.2">
      <c r="B729" s="6"/>
      <c r="F729" s="6"/>
    </row>
    <row r="730" spans="2:6" x14ac:dyDescent="0.2">
      <c r="B730" s="6"/>
      <c r="F730" s="6"/>
    </row>
    <row r="731" spans="2:6" x14ac:dyDescent="0.2">
      <c r="B731" s="6"/>
      <c r="F731" s="6"/>
    </row>
    <row r="732" spans="2:6" x14ac:dyDescent="0.2">
      <c r="B732" s="6"/>
      <c r="F732" s="6"/>
    </row>
    <row r="733" spans="2:6" x14ac:dyDescent="0.2">
      <c r="B733" s="6"/>
      <c r="F733" s="6"/>
    </row>
    <row r="734" spans="2:6" x14ac:dyDescent="0.2">
      <c r="B734" s="6"/>
      <c r="F734" s="6"/>
    </row>
    <row r="735" spans="2:6" x14ac:dyDescent="0.2">
      <c r="B735" s="6"/>
      <c r="F735" s="6"/>
    </row>
    <row r="736" spans="2:6" x14ac:dyDescent="0.2">
      <c r="B736" s="6"/>
      <c r="F736" s="6"/>
    </row>
    <row r="737" spans="2:6" x14ac:dyDescent="0.2">
      <c r="B737" s="6"/>
      <c r="F737" s="6"/>
    </row>
    <row r="738" spans="2:6" x14ac:dyDescent="0.2">
      <c r="B738" s="6"/>
      <c r="F738" s="6"/>
    </row>
    <row r="739" spans="2:6" x14ac:dyDescent="0.2">
      <c r="B739" s="6"/>
      <c r="F739" s="6"/>
    </row>
    <row r="740" spans="2:6" x14ac:dyDescent="0.2">
      <c r="B740" s="6"/>
      <c r="F740" s="6"/>
    </row>
    <row r="741" spans="2:6" x14ac:dyDescent="0.2">
      <c r="B741" s="6"/>
      <c r="F741" s="6"/>
    </row>
    <row r="742" spans="2:6" x14ac:dyDescent="0.2">
      <c r="B742" s="6"/>
      <c r="F742" s="6"/>
    </row>
    <row r="743" spans="2:6" x14ac:dyDescent="0.2">
      <c r="B743" s="6"/>
      <c r="F743" s="6"/>
    </row>
    <row r="744" spans="2:6" x14ac:dyDescent="0.2">
      <c r="B744" s="6"/>
      <c r="F744" s="6"/>
    </row>
    <row r="745" spans="2:6" x14ac:dyDescent="0.2">
      <c r="B745" s="6"/>
      <c r="F745" s="6"/>
    </row>
    <row r="746" spans="2:6" x14ac:dyDescent="0.2">
      <c r="B746" s="6"/>
      <c r="F746" s="6"/>
    </row>
    <row r="747" spans="2:6" x14ac:dyDescent="0.2">
      <c r="B747" s="6"/>
      <c r="F747" s="6"/>
    </row>
    <row r="748" spans="2:6" x14ac:dyDescent="0.2">
      <c r="B748" s="6"/>
      <c r="F748" s="6"/>
    </row>
    <row r="749" spans="2:6" x14ac:dyDescent="0.2">
      <c r="B749" s="6"/>
      <c r="F749" s="6"/>
    </row>
    <row r="750" spans="2:6" x14ac:dyDescent="0.2">
      <c r="B750" s="6"/>
      <c r="F750" s="6"/>
    </row>
    <row r="751" spans="2:6" x14ac:dyDescent="0.2">
      <c r="B751" s="6"/>
      <c r="F751" s="6"/>
    </row>
    <row r="752" spans="2:6" x14ac:dyDescent="0.2">
      <c r="B752" s="6"/>
      <c r="F752" s="6"/>
    </row>
    <row r="753" spans="2:6" x14ac:dyDescent="0.2">
      <c r="B753" s="6"/>
      <c r="F753" s="6"/>
    </row>
    <row r="754" spans="2:6" x14ac:dyDescent="0.2">
      <c r="B754" s="6"/>
      <c r="F754" s="6"/>
    </row>
    <row r="755" spans="2:6" x14ac:dyDescent="0.2">
      <c r="B755" s="6"/>
      <c r="F755" s="6"/>
    </row>
    <row r="756" spans="2:6" x14ac:dyDescent="0.2">
      <c r="B756" s="6"/>
      <c r="F756" s="6"/>
    </row>
    <row r="757" spans="2:6" x14ac:dyDescent="0.2">
      <c r="B757" s="6"/>
      <c r="F757" s="6"/>
    </row>
    <row r="758" spans="2:6" x14ac:dyDescent="0.2">
      <c r="B758" s="6"/>
      <c r="F758" s="6"/>
    </row>
    <row r="759" spans="2:6" x14ac:dyDescent="0.2">
      <c r="B759" s="6"/>
      <c r="F759" s="6"/>
    </row>
    <row r="760" spans="2:6" x14ac:dyDescent="0.2">
      <c r="B760" s="6"/>
      <c r="F760" s="6"/>
    </row>
    <row r="761" spans="2:6" x14ac:dyDescent="0.2">
      <c r="B761" s="6"/>
      <c r="F761" s="6"/>
    </row>
    <row r="762" spans="2:6" x14ac:dyDescent="0.2">
      <c r="B762" s="6"/>
      <c r="F762" s="6"/>
    </row>
    <row r="763" spans="2:6" x14ac:dyDescent="0.2">
      <c r="B763" s="6"/>
      <c r="F763" s="6"/>
    </row>
    <row r="764" spans="2:6" x14ac:dyDescent="0.2">
      <c r="B764" s="6"/>
      <c r="F764" s="6"/>
    </row>
    <row r="765" spans="2:6" x14ac:dyDescent="0.2">
      <c r="B765" s="6"/>
      <c r="F765" s="6"/>
    </row>
    <row r="766" spans="2:6" x14ac:dyDescent="0.2">
      <c r="B766" s="6"/>
      <c r="F766" s="6"/>
    </row>
    <row r="767" spans="2:6" x14ac:dyDescent="0.2">
      <c r="B767" s="6"/>
      <c r="F767" s="6"/>
    </row>
    <row r="768" spans="2:6" x14ac:dyDescent="0.2">
      <c r="B768" s="6"/>
      <c r="F768" s="6"/>
    </row>
    <row r="769" spans="2:6" x14ac:dyDescent="0.2">
      <c r="B769" s="6"/>
      <c r="F769" s="6"/>
    </row>
    <row r="770" spans="2:6" x14ac:dyDescent="0.2">
      <c r="B770" s="6"/>
      <c r="F770" s="6"/>
    </row>
    <row r="771" spans="2:6" x14ac:dyDescent="0.2">
      <c r="B771" s="6"/>
      <c r="F771" s="6"/>
    </row>
    <row r="772" spans="2:6" x14ac:dyDescent="0.2">
      <c r="B772" s="6"/>
      <c r="F772" s="6"/>
    </row>
    <row r="773" spans="2:6" x14ac:dyDescent="0.2">
      <c r="B773" s="6"/>
      <c r="F773" s="6"/>
    </row>
    <row r="774" spans="2:6" x14ac:dyDescent="0.2">
      <c r="B774" s="6"/>
      <c r="F774" s="6"/>
    </row>
    <row r="775" spans="2:6" x14ac:dyDescent="0.2">
      <c r="B775" s="6"/>
      <c r="F775" s="6"/>
    </row>
    <row r="776" spans="2:6" x14ac:dyDescent="0.2">
      <c r="B776" s="6"/>
      <c r="F776" s="6"/>
    </row>
    <row r="777" spans="2:6" x14ac:dyDescent="0.2">
      <c r="B777" s="6"/>
      <c r="F777" s="6"/>
    </row>
    <row r="778" spans="2:6" x14ac:dyDescent="0.2">
      <c r="B778" s="6"/>
      <c r="F778" s="6"/>
    </row>
    <row r="779" spans="2:6" x14ac:dyDescent="0.2">
      <c r="B779" s="6"/>
      <c r="F779" s="6"/>
    </row>
    <row r="780" spans="2:6" x14ac:dyDescent="0.2">
      <c r="B780" s="6"/>
      <c r="F780" s="6"/>
    </row>
    <row r="781" spans="2:6" x14ac:dyDescent="0.2">
      <c r="B781" s="6"/>
      <c r="F781" s="6"/>
    </row>
    <row r="782" spans="2:6" x14ac:dyDescent="0.2">
      <c r="B782" s="6"/>
      <c r="F782" s="6"/>
    </row>
    <row r="783" spans="2:6" x14ac:dyDescent="0.2">
      <c r="B783" s="6"/>
      <c r="F783" s="6"/>
    </row>
    <row r="784" spans="2:6" x14ac:dyDescent="0.2">
      <c r="B784" s="6"/>
      <c r="F784" s="6"/>
    </row>
    <row r="785" spans="2:6" x14ac:dyDescent="0.2">
      <c r="B785" s="6"/>
      <c r="F785" s="6"/>
    </row>
    <row r="786" spans="2:6" x14ac:dyDescent="0.2">
      <c r="B786" s="6"/>
      <c r="F786" s="6"/>
    </row>
    <row r="787" spans="2:6" x14ac:dyDescent="0.2">
      <c r="B787" s="6"/>
      <c r="F787" s="6"/>
    </row>
    <row r="788" spans="2:6" x14ac:dyDescent="0.2">
      <c r="B788" s="6"/>
      <c r="F788" s="6"/>
    </row>
    <row r="789" spans="2:6" x14ac:dyDescent="0.2">
      <c r="B789" s="6"/>
      <c r="F789" s="6"/>
    </row>
    <row r="790" spans="2:6" x14ac:dyDescent="0.2">
      <c r="B790" s="6"/>
      <c r="F790" s="6"/>
    </row>
    <row r="791" spans="2:6" x14ac:dyDescent="0.2">
      <c r="B791" s="6"/>
      <c r="F791" s="6"/>
    </row>
    <row r="792" spans="2:6" x14ac:dyDescent="0.2">
      <c r="B792" s="6"/>
      <c r="F792" s="6"/>
    </row>
    <row r="793" spans="2:6" x14ac:dyDescent="0.2">
      <c r="B793" s="6"/>
      <c r="F793" s="6"/>
    </row>
  </sheetData>
  <phoneticPr fontId="19" type="noConversion"/>
  <hyperlinks>
    <hyperlink ref="A3" r:id="rId1" xr:uid="{00000000-0004-0000-0100-000000000000}"/>
    <hyperlink ref="P90" r:id="rId2" display="http://www.bav-astro.de/sfs/BAVM_link.php?BAVMnr=60" xr:uid="{00000000-0004-0000-0100-000001000000}"/>
    <hyperlink ref="P91" r:id="rId3" display="http://www.bav-astro.de/sfs/BAVM_link.php?BAVMnr=60" xr:uid="{00000000-0004-0000-0100-000002000000}"/>
    <hyperlink ref="P92" r:id="rId4" display="http://www.bav-astro.de/sfs/BAVM_link.php?BAVMnr=60" xr:uid="{00000000-0004-0000-0100-000003000000}"/>
    <hyperlink ref="P93" r:id="rId5" display="http://www.bav-astro.de/sfs/BAVM_link.php?BAVMnr=68" xr:uid="{00000000-0004-0000-0100-000004000000}"/>
    <hyperlink ref="P94" r:id="rId6" display="http://www.bav-astro.de/sfs/BAVM_link.php?BAVMnr=68" xr:uid="{00000000-0004-0000-0100-000005000000}"/>
    <hyperlink ref="P95" r:id="rId7" display="http://www.bav-astro.de/sfs/BAVM_link.php?BAVMnr=68" xr:uid="{00000000-0004-0000-0100-000006000000}"/>
    <hyperlink ref="P11" r:id="rId8" display="http://www.bav-astro.de/sfs/BAVM_link.php?BAVMnr=80" xr:uid="{00000000-0004-0000-0100-000007000000}"/>
    <hyperlink ref="P12" r:id="rId9" display="http://www.bav-astro.de/sfs/BAVM_link.php?BAVMnr=117" xr:uid="{00000000-0004-0000-0100-000008000000}"/>
    <hyperlink ref="P13" r:id="rId10" display="http://www.bav-astro.de/sfs/BAVM_link.php?BAVMnr=152" xr:uid="{00000000-0004-0000-0100-000009000000}"/>
    <hyperlink ref="P14" r:id="rId11" display="http://var.astro.cz/oejv/issues/oejv0074.pdf" xr:uid="{00000000-0004-0000-0100-00000A000000}"/>
    <hyperlink ref="P15" r:id="rId12" display="http://var.astro.cz/oejv/issues/oejv0074.pdf" xr:uid="{00000000-0004-0000-0100-00000B000000}"/>
    <hyperlink ref="P16" r:id="rId13" display="http://var.astro.cz/oejv/issues/oejv0074.pdf" xr:uid="{00000000-0004-0000-0100-00000C000000}"/>
    <hyperlink ref="P17" r:id="rId14" display="http://www.bav-astro.de/sfs/BAVM_link.php?BAVMnr=183" xr:uid="{00000000-0004-0000-0100-00000D000000}"/>
    <hyperlink ref="P18" r:id="rId15" display="http://var.astro.cz/oejv/issues/oejv0074.pdf" xr:uid="{00000000-0004-0000-0100-00000E000000}"/>
    <hyperlink ref="P101" r:id="rId16" display="http://www.konkoly.hu/cgi-bin/IBVS?5493" xr:uid="{00000000-0004-0000-0100-00000F000000}"/>
    <hyperlink ref="P20" r:id="rId17" display="http://www.bav-astro.de/sfs/BAVM_link.php?BAVMnr=178" xr:uid="{00000000-0004-0000-0100-000010000000}"/>
    <hyperlink ref="P22" r:id="rId18" display="http://www.bav-astro.de/sfs/BAVM_link.php?BAVMnr=183" xr:uid="{00000000-0004-0000-0100-000011000000}"/>
    <hyperlink ref="P23" r:id="rId19" display="http://www.bav-astro.de/sfs/BAVM_link.php?BAVMnr=186" xr:uid="{00000000-0004-0000-0100-000012000000}"/>
    <hyperlink ref="P24" r:id="rId20" display="http://www.aavso.org/sites/default/files/jaavso/v36n2/171.pdf" xr:uid="{00000000-0004-0000-0100-000013000000}"/>
    <hyperlink ref="P25" r:id="rId21" display="http://www.aavso.org/sites/default/files/jaavso/v36n2/171.pdf" xr:uid="{00000000-0004-0000-0100-000014000000}"/>
    <hyperlink ref="P26" r:id="rId22" display="http://www.aavso.org/sites/default/files/jaavso/v36n2/186.pdf" xr:uid="{00000000-0004-0000-0100-000015000000}"/>
    <hyperlink ref="P27" r:id="rId23" display="http://www.konkoly.hu/cgi-bin/IBVS?5875" xr:uid="{00000000-0004-0000-0100-000016000000}"/>
    <hyperlink ref="P28" r:id="rId24" display="http://www.konkoly.hu/cgi-bin/IBVS?5871" xr:uid="{00000000-0004-0000-0100-000017000000}"/>
    <hyperlink ref="P107" r:id="rId25" display="http://www.bav-astro.de/sfs/BAVM_link.php?BAVMnr=212" xr:uid="{00000000-0004-0000-0100-000018000000}"/>
    <hyperlink ref="P30" r:id="rId26" display="http://www.konkoly.hu/cgi-bin/IBVS?5920" xr:uid="{00000000-0004-0000-0100-000019000000}"/>
    <hyperlink ref="P34" r:id="rId27" display="http://www.bav-astro.de/sfs/BAVM_link.php?BAVMnr=215" xr:uid="{00000000-0004-0000-0100-00001A000000}"/>
    <hyperlink ref="P108" r:id="rId28" display="http://www.bav-astro.de/sfs/BAVM_link.php?BAVMnr=225" xr:uid="{00000000-0004-0000-0100-00001B000000}"/>
    <hyperlink ref="P38" r:id="rId29" display="http://www.bav-astro.de/sfs/BAVM_link.php?BAVMnr=234" xr:uid="{00000000-0004-0000-0100-00001C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workbookViewId="0">
      <selection activeCell="C8" sqref="C8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4" ht="20.25" x14ac:dyDescent="0.3">
      <c r="A1" s="1" t="s">
        <v>32</v>
      </c>
    </row>
    <row r="2" spans="1:4" x14ac:dyDescent="0.2">
      <c r="A2" t="s">
        <v>28</v>
      </c>
      <c r="B2" t="s">
        <v>33</v>
      </c>
    </row>
    <row r="4" spans="1:4" x14ac:dyDescent="0.2">
      <c r="A4" s="8" t="s">
        <v>2</v>
      </c>
      <c r="C4" s="3">
        <v>28434.556</v>
      </c>
      <c r="D4" s="4">
        <v>0.78489160000000002</v>
      </c>
    </row>
    <row r="6" spans="1:4" x14ac:dyDescent="0.2">
      <c r="A6" s="8" t="s">
        <v>3</v>
      </c>
    </row>
    <row r="7" spans="1:4" x14ac:dyDescent="0.2">
      <c r="A7" t="s">
        <v>4</v>
      </c>
      <c r="C7">
        <f>+C4</f>
        <v>28434.556</v>
      </c>
    </row>
    <row r="8" spans="1:4" x14ac:dyDescent="0.2">
      <c r="A8" t="s">
        <v>5</v>
      </c>
      <c r="C8">
        <v>0.78488550332969609</v>
      </c>
    </row>
    <row r="10" spans="1:4" ht="13.5" thickBot="1" x14ac:dyDescent="0.25">
      <c r="C10" s="7" t="s">
        <v>23</v>
      </c>
      <c r="D10" s="7" t="s">
        <v>24</v>
      </c>
    </row>
    <row r="11" spans="1:4" x14ac:dyDescent="0.2">
      <c r="A11" t="s">
        <v>18</v>
      </c>
      <c r="C11">
        <f>INTERCEPT(G21:G32,F21:F32)</f>
        <v>3.0397782907377574E-2</v>
      </c>
      <c r="D11" s="6"/>
    </row>
    <row r="12" spans="1:4" x14ac:dyDescent="0.2">
      <c r="A12" t="s">
        <v>19</v>
      </c>
      <c r="C12">
        <f>SLOPE(G21:G32,F21:F32)</f>
        <v>-3.59726907689632E-16</v>
      </c>
      <c r="D12" s="6"/>
    </row>
    <row r="13" spans="1:4" x14ac:dyDescent="0.2">
      <c r="A13" t="s">
        <v>22</v>
      </c>
      <c r="C13" s="6" t="s">
        <v>16</v>
      </c>
      <c r="D13" s="6"/>
    </row>
    <row r="14" spans="1:4" x14ac:dyDescent="0.2">
      <c r="A14" t="s">
        <v>27</v>
      </c>
    </row>
    <row r="15" spans="1:4" x14ac:dyDescent="0.2">
      <c r="A15" s="5" t="s">
        <v>20</v>
      </c>
      <c r="C15" s="12">
        <v>52991.300999999999</v>
      </c>
    </row>
    <row r="16" spans="1:4" x14ac:dyDescent="0.2">
      <c r="A16" s="8" t="s">
        <v>6</v>
      </c>
      <c r="C16">
        <f>+C8+C12</f>
        <v>0.78488550332969576</v>
      </c>
    </row>
    <row r="17" spans="1:17" ht="13.5" thickBot="1" x14ac:dyDescent="0.25"/>
    <row r="18" spans="1:17" x14ac:dyDescent="0.2">
      <c r="A18" s="8" t="s">
        <v>7</v>
      </c>
      <c r="C18" s="3">
        <f>+C15</f>
        <v>52991.300999999999</v>
      </c>
      <c r="D18" s="4">
        <f>+C16</f>
        <v>0.78488550332969576</v>
      </c>
    </row>
    <row r="19" spans="1:17" ht="13.5" thickTop="1" x14ac:dyDescent="0.2"/>
    <row r="20" spans="1:17" ht="13.5" thickBot="1" x14ac:dyDescent="0.25">
      <c r="A20" s="7" t="s">
        <v>8</v>
      </c>
      <c r="B20" s="7" t="s">
        <v>9</v>
      </c>
      <c r="C20" s="7" t="s">
        <v>10</v>
      </c>
      <c r="D20" s="7" t="s">
        <v>15</v>
      </c>
      <c r="E20" s="7" t="s">
        <v>11</v>
      </c>
      <c r="F20" s="7" t="s">
        <v>12</v>
      </c>
      <c r="G20" s="7" t="s">
        <v>13</v>
      </c>
      <c r="H20" s="10" t="s">
        <v>14</v>
      </c>
      <c r="I20" s="10" t="s">
        <v>37</v>
      </c>
      <c r="J20" s="10" t="s">
        <v>38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17</v>
      </c>
    </row>
    <row r="21" spans="1:17" x14ac:dyDescent="0.2">
      <c r="A21" t="s">
        <v>14</v>
      </c>
      <c r="C21">
        <v>28434.556</v>
      </c>
      <c r="D21" s="6" t="s">
        <v>16</v>
      </c>
      <c r="E21">
        <f t="shared" ref="E21:E26" si="0">+(C21-C$7)/C$8</f>
        <v>0</v>
      </c>
      <c r="F21">
        <f t="shared" ref="F21:F26" si="1">ROUND(2*E21,0)/2</f>
        <v>0</v>
      </c>
      <c r="H21" s="14">
        <v>0</v>
      </c>
      <c r="O21">
        <f t="shared" ref="O21:O26" si="2">+C$11+C$12*F21</f>
        <v>3.0397782907377574E-2</v>
      </c>
      <c r="Q21" s="2">
        <f t="shared" ref="Q21:Q26" si="3">+C21-15018.5</f>
        <v>13416.056</v>
      </c>
    </row>
    <row r="22" spans="1:17" x14ac:dyDescent="0.2">
      <c r="A22" t="s">
        <v>36</v>
      </c>
      <c r="C22">
        <v>49637.483500000002</v>
      </c>
      <c r="D22" s="6">
        <v>8.9999999999999998E-4</v>
      </c>
      <c r="E22">
        <f t="shared" si="0"/>
        <v>27014.03887579967</v>
      </c>
      <c r="F22">
        <f t="shared" si="1"/>
        <v>27014</v>
      </c>
      <c r="G22">
        <f>+C22-(C$7+F22*C$8)</f>
        <v>3.0513051591697149E-2</v>
      </c>
      <c r="I22">
        <f>+G22</f>
        <v>3.0513051591697149E-2</v>
      </c>
      <c r="O22">
        <f t="shared" si="2"/>
        <v>3.039778289765991E-2</v>
      </c>
      <c r="Q22" s="2">
        <f t="shared" si="3"/>
        <v>34618.983500000002</v>
      </c>
    </row>
    <row r="23" spans="1:17" x14ac:dyDescent="0.2">
      <c r="A23" t="s">
        <v>34</v>
      </c>
      <c r="B23" t="s">
        <v>35</v>
      </c>
      <c r="C23">
        <v>50692.372100000001</v>
      </c>
      <c r="D23" s="6">
        <v>8.9999999999999998E-4</v>
      </c>
      <c r="E23">
        <f t="shared" si="0"/>
        <v>28358.042039987155</v>
      </c>
      <c r="F23">
        <f t="shared" si="1"/>
        <v>28358</v>
      </c>
      <c r="G23">
        <f>+C23-(C$7+F23*C$8)</f>
        <v>3.2996576475852635E-2</v>
      </c>
      <c r="I23">
        <f>+G23</f>
        <v>3.2996576475852635E-2</v>
      </c>
      <c r="O23">
        <f t="shared" si="2"/>
        <v>3.0397782897176439E-2</v>
      </c>
      <c r="Q23" s="2">
        <f t="shared" si="3"/>
        <v>35673.872100000001</v>
      </c>
    </row>
    <row r="24" spans="1:17" x14ac:dyDescent="0.2">
      <c r="A24" s="11" t="s">
        <v>40</v>
      </c>
      <c r="B24" s="6" t="s">
        <v>41</v>
      </c>
      <c r="C24" s="12">
        <v>51773.544000000002</v>
      </c>
      <c r="D24" s="12">
        <v>2E-3</v>
      </c>
      <c r="E24">
        <f t="shared" si="0"/>
        <v>29735.531999240291</v>
      </c>
      <c r="F24">
        <f t="shared" si="1"/>
        <v>29735.5</v>
      </c>
      <c r="G24">
        <f>+C24-(C$7+F24*C$8)</f>
        <v>2.5115739823377226E-2</v>
      </c>
      <c r="I24">
        <f>+G24</f>
        <v>2.5115739823377226E-2</v>
      </c>
      <c r="O24">
        <f t="shared" si="2"/>
        <v>3.0397782896680915E-2</v>
      </c>
      <c r="Q24" s="2">
        <f t="shared" si="3"/>
        <v>36755.044000000002</v>
      </c>
    </row>
    <row r="25" spans="1:17" x14ac:dyDescent="0.2">
      <c r="A25" s="8" t="s">
        <v>39</v>
      </c>
      <c r="C25">
        <v>52890.834504472798</v>
      </c>
      <c r="D25" s="6">
        <v>4.0000000000000002E-4</v>
      </c>
      <c r="E25">
        <f t="shared" si="0"/>
        <v>31159.039631542008</v>
      </c>
      <c r="F25">
        <f t="shared" si="1"/>
        <v>31159</v>
      </c>
      <c r="G25">
        <f>+C25-(C$7+F25*C$8)</f>
        <v>3.1106222792004701E-2</v>
      </c>
      <c r="J25">
        <f>+G25</f>
        <v>3.1106222792004701E-2</v>
      </c>
      <c r="O25">
        <f t="shared" si="2"/>
        <v>3.0397782896168842E-2</v>
      </c>
      <c r="Q25" s="2">
        <f t="shared" si="3"/>
        <v>37872.334504472798</v>
      </c>
    </row>
    <row r="26" spans="1:17" x14ac:dyDescent="0.2">
      <c r="A26" s="13" t="s">
        <v>42</v>
      </c>
      <c r="B26" s="6" t="s">
        <v>35</v>
      </c>
      <c r="C26" s="12">
        <v>52991.300999999999</v>
      </c>
      <c r="D26" s="12">
        <v>2E-3</v>
      </c>
      <c r="E26">
        <f t="shared" si="0"/>
        <v>31287.041098126618</v>
      </c>
      <c r="F26">
        <f t="shared" si="1"/>
        <v>31287</v>
      </c>
      <c r="G26">
        <f>+C26-(C$7+F26*C$8)</f>
        <v>3.2257323800877202E-2</v>
      </c>
      <c r="I26">
        <f>+G26</f>
        <v>3.2257323800877202E-2</v>
      </c>
      <c r="O26">
        <f t="shared" si="2"/>
        <v>3.0397782896122799E-2</v>
      </c>
      <c r="Q26" s="2">
        <f t="shared" si="3"/>
        <v>37972.800999999999</v>
      </c>
    </row>
    <row r="27" spans="1:17" x14ac:dyDescent="0.2">
      <c r="D27" s="6"/>
      <c r="Q27" s="2"/>
    </row>
    <row r="28" spans="1:17" x14ac:dyDescent="0.2">
      <c r="D28" s="6"/>
      <c r="Q28" s="2"/>
    </row>
    <row r="29" spans="1:17" x14ac:dyDescent="0.2">
      <c r="D29" s="6"/>
      <c r="Q29" s="2"/>
    </row>
    <row r="30" spans="1:17" x14ac:dyDescent="0.2">
      <c r="D30" s="6"/>
      <c r="Q30" s="2"/>
    </row>
    <row r="31" spans="1:17" x14ac:dyDescent="0.2">
      <c r="D31" s="6"/>
      <c r="Q31" s="2"/>
    </row>
    <row r="32" spans="1:17" x14ac:dyDescent="0.2">
      <c r="D32" s="6"/>
      <c r="Q32" s="2"/>
    </row>
    <row r="33" spans="4:17" x14ac:dyDescent="0.2">
      <c r="D33" s="6"/>
      <c r="Q33" s="2"/>
    </row>
    <row r="34" spans="4:17" x14ac:dyDescent="0.2">
      <c r="D34" s="6"/>
    </row>
    <row r="35" spans="4:17" x14ac:dyDescent="0.2">
      <c r="D35" s="6"/>
    </row>
    <row r="36" spans="4:17" x14ac:dyDescent="0.2">
      <c r="D36" s="6"/>
    </row>
    <row r="37" spans="4:17" x14ac:dyDescent="0.2">
      <c r="D37" s="6"/>
    </row>
    <row r="38" spans="4:17" x14ac:dyDescent="0.2">
      <c r="D38" s="6"/>
    </row>
    <row r="39" spans="4:17" x14ac:dyDescent="0.2">
      <c r="D39" s="6"/>
    </row>
    <row r="40" spans="4:17" x14ac:dyDescent="0.2">
      <c r="D40" s="6"/>
    </row>
    <row r="41" spans="4:17" x14ac:dyDescent="0.2">
      <c r="D41" s="6"/>
    </row>
    <row r="42" spans="4:17" x14ac:dyDescent="0.2">
      <c r="D42" s="6"/>
    </row>
    <row r="43" spans="4:17" x14ac:dyDescent="0.2">
      <c r="D43" s="6"/>
    </row>
    <row r="44" spans="4:17" x14ac:dyDescent="0.2">
      <c r="D44" s="6"/>
    </row>
    <row r="45" spans="4:17" x14ac:dyDescent="0.2">
      <c r="D45" s="6"/>
    </row>
    <row r="46" spans="4:17" x14ac:dyDescent="0.2">
      <c r="D46" s="6"/>
    </row>
    <row r="47" spans="4:17" x14ac:dyDescent="0.2">
      <c r="D47" s="6"/>
    </row>
    <row r="48" spans="4:17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</sheetData>
  <sheetProtection sheet="1"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2024-01-19T04:23:11Z</dcterms:modified>
</cp:coreProperties>
</file>