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106D7E1-5EA2-4DBB-A5C6-375E9269A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57" i="1" l="1"/>
  <c r="F157" i="1" s="1"/>
  <c r="G157" i="1" s="1"/>
  <c r="K157" i="1" s="1"/>
  <c r="Q157" i="1"/>
  <c r="E155" i="1"/>
  <c r="F155" i="1" s="1"/>
  <c r="G155" i="1" s="1"/>
  <c r="K155" i="1" s="1"/>
  <c r="Q155" i="1"/>
  <c r="E156" i="1"/>
  <c r="F156" i="1" s="1"/>
  <c r="G156" i="1" s="1"/>
  <c r="K156" i="1" s="1"/>
  <c r="Q156" i="1"/>
  <c r="E152" i="1"/>
  <c r="F152" i="1" s="1"/>
  <c r="G152" i="1" s="1"/>
  <c r="K152" i="1" s="1"/>
  <c r="Q152" i="1"/>
  <c r="E153" i="1"/>
  <c r="F153" i="1" s="1"/>
  <c r="G153" i="1" s="1"/>
  <c r="K153" i="1" s="1"/>
  <c r="Q153" i="1"/>
  <c r="E154" i="1"/>
  <c r="F154" i="1" s="1"/>
  <c r="G154" i="1" s="1"/>
  <c r="K154" i="1" s="1"/>
  <c r="Q154" i="1"/>
  <c r="Q146" i="1"/>
  <c r="Q150" i="1"/>
  <c r="Q151" i="1"/>
  <c r="Q147" i="1"/>
  <c r="Q148" i="1"/>
  <c r="Q149" i="1"/>
  <c r="Q141" i="1"/>
  <c r="Q142" i="1"/>
  <c r="Q143" i="1"/>
  <c r="Q144" i="1"/>
  <c r="Q145" i="1"/>
  <c r="Q140" i="1"/>
  <c r="D9" i="1"/>
  <c r="C9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40" i="1"/>
  <c r="Q41" i="1"/>
  <c r="Q46" i="1"/>
  <c r="Q47" i="1"/>
  <c r="Q48" i="1"/>
  <c r="Q49" i="1"/>
  <c r="Q50" i="1"/>
  <c r="Q54" i="1"/>
  <c r="Q59" i="1"/>
  <c r="Q62" i="1"/>
  <c r="Q88" i="1"/>
  <c r="Q89" i="1"/>
  <c r="Q90" i="1"/>
  <c r="Q91" i="1"/>
  <c r="Q92" i="1"/>
  <c r="Q95" i="1"/>
  <c r="Q102" i="1"/>
  <c r="Q103" i="1"/>
  <c r="Q105" i="1"/>
  <c r="Q108" i="1"/>
  <c r="Q109" i="1"/>
  <c r="Q110" i="1"/>
  <c r="Q111" i="1"/>
  <c r="Q113" i="1"/>
  <c r="Q114" i="1"/>
  <c r="Q115" i="1"/>
  <c r="Q117" i="1"/>
  <c r="Q118" i="1"/>
  <c r="Q122" i="1"/>
  <c r="Q126" i="1"/>
  <c r="Q133" i="1"/>
  <c r="Q136" i="1"/>
  <c r="G75" i="2"/>
  <c r="C75" i="2"/>
  <c r="G74" i="2"/>
  <c r="C74" i="2"/>
  <c r="G121" i="2"/>
  <c r="C121" i="2"/>
  <c r="G73" i="2"/>
  <c r="C73" i="2"/>
  <c r="G120" i="2"/>
  <c r="C120" i="2"/>
  <c r="G72" i="2"/>
  <c r="C72" i="2"/>
  <c r="G71" i="2"/>
  <c r="C71" i="2"/>
  <c r="G70" i="2"/>
  <c r="C70" i="2"/>
  <c r="G69" i="2"/>
  <c r="C69" i="2"/>
  <c r="G68" i="2"/>
  <c r="C68" i="2"/>
  <c r="G67" i="2"/>
  <c r="C67" i="2"/>
  <c r="G119" i="2"/>
  <c r="C119" i="2"/>
  <c r="E119" i="2"/>
  <c r="G66" i="2"/>
  <c r="C66" i="2"/>
  <c r="G65" i="2"/>
  <c r="C65" i="2"/>
  <c r="G64" i="2"/>
  <c r="C64" i="2"/>
  <c r="G118" i="2"/>
  <c r="C118" i="2"/>
  <c r="G63" i="2"/>
  <c r="C63" i="2"/>
  <c r="G62" i="2"/>
  <c r="C62" i="2"/>
  <c r="G117" i="2"/>
  <c r="C117" i="2"/>
  <c r="G116" i="2"/>
  <c r="C116" i="2"/>
  <c r="G61" i="2"/>
  <c r="C61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60" i="2"/>
  <c r="C60" i="2"/>
  <c r="G108" i="2"/>
  <c r="C108" i="2"/>
  <c r="G107" i="2"/>
  <c r="C107" i="2"/>
  <c r="G106" i="2"/>
  <c r="C106" i="2"/>
  <c r="G59" i="2"/>
  <c r="C59" i="2"/>
  <c r="G58" i="2"/>
  <c r="C58" i="2"/>
  <c r="G57" i="2"/>
  <c r="C57" i="2"/>
  <c r="G56" i="2"/>
  <c r="C56" i="2"/>
  <c r="G55" i="2"/>
  <c r="C55" i="2"/>
  <c r="G54" i="2"/>
  <c r="C54" i="2"/>
  <c r="G105" i="2"/>
  <c r="C105" i="2"/>
  <c r="G53" i="2"/>
  <c r="C53" i="2"/>
  <c r="G52" i="2"/>
  <c r="C52" i="2"/>
  <c r="G104" i="2"/>
  <c r="C104" i="2"/>
  <c r="G103" i="2"/>
  <c r="C103" i="2"/>
  <c r="G102" i="2"/>
  <c r="C102" i="2"/>
  <c r="G101" i="2"/>
  <c r="C101" i="2"/>
  <c r="G100" i="2"/>
  <c r="C100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99" i="2"/>
  <c r="C99" i="2"/>
  <c r="G26" i="2"/>
  <c r="C26" i="2"/>
  <c r="G25" i="2"/>
  <c r="C25" i="2"/>
  <c r="G98" i="2"/>
  <c r="C98" i="2"/>
  <c r="G24" i="2"/>
  <c r="C24" i="2"/>
  <c r="G23" i="2"/>
  <c r="C23" i="2"/>
  <c r="G22" i="2"/>
  <c r="C22" i="2"/>
  <c r="G21" i="2"/>
  <c r="C21" i="2"/>
  <c r="G97" i="2"/>
  <c r="C97" i="2"/>
  <c r="G20" i="2"/>
  <c r="C20" i="2"/>
  <c r="G19" i="2"/>
  <c r="C19" i="2"/>
  <c r="G18" i="2"/>
  <c r="C18" i="2"/>
  <c r="G96" i="2"/>
  <c r="C96" i="2"/>
  <c r="G95" i="2"/>
  <c r="C95" i="2"/>
  <c r="G94" i="2"/>
  <c r="C94" i="2"/>
  <c r="G93" i="2"/>
  <c r="C93" i="2"/>
  <c r="G92" i="2"/>
  <c r="C92" i="2"/>
  <c r="G17" i="2"/>
  <c r="C17" i="2"/>
  <c r="G16" i="2"/>
  <c r="C16" i="2"/>
  <c r="G15" i="2"/>
  <c r="C15" i="2"/>
  <c r="G14" i="2"/>
  <c r="C14" i="2"/>
  <c r="G91" i="2"/>
  <c r="C91" i="2"/>
  <c r="G90" i="2"/>
  <c r="C90" i="2"/>
  <c r="G13" i="2"/>
  <c r="C13" i="2"/>
  <c r="G12" i="2"/>
  <c r="C12" i="2"/>
  <c r="G11" i="2"/>
  <c r="C11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H75" i="2"/>
  <c r="B75" i="2"/>
  <c r="D75" i="2"/>
  <c r="A75" i="2"/>
  <c r="H74" i="2"/>
  <c r="B74" i="2"/>
  <c r="D74" i="2"/>
  <c r="A74" i="2"/>
  <c r="H121" i="2"/>
  <c r="B121" i="2"/>
  <c r="D121" i="2"/>
  <c r="A121" i="2"/>
  <c r="H73" i="2"/>
  <c r="B73" i="2"/>
  <c r="D73" i="2"/>
  <c r="A73" i="2"/>
  <c r="H120" i="2"/>
  <c r="B120" i="2"/>
  <c r="D120" i="2"/>
  <c r="A120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119" i="2"/>
  <c r="B119" i="2"/>
  <c r="D119" i="2"/>
  <c r="A119" i="2"/>
  <c r="H66" i="2"/>
  <c r="B66" i="2"/>
  <c r="D66" i="2"/>
  <c r="A66" i="2"/>
  <c r="H65" i="2"/>
  <c r="B65" i="2"/>
  <c r="D65" i="2"/>
  <c r="A65" i="2"/>
  <c r="H64" i="2"/>
  <c r="B64" i="2"/>
  <c r="D64" i="2"/>
  <c r="A64" i="2"/>
  <c r="H118" i="2"/>
  <c r="B118" i="2"/>
  <c r="D118" i="2"/>
  <c r="A118" i="2"/>
  <c r="H63" i="2"/>
  <c r="B63" i="2"/>
  <c r="D63" i="2"/>
  <c r="A63" i="2"/>
  <c r="H62" i="2"/>
  <c r="B62" i="2"/>
  <c r="D62" i="2"/>
  <c r="A62" i="2"/>
  <c r="H117" i="2"/>
  <c r="B117" i="2"/>
  <c r="D117" i="2"/>
  <c r="A117" i="2"/>
  <c r="H116" i="2"/>
  <c r="B116" i="2"/>
  <c r="D116" i="2"/>
  <c r="A116" i="2"/>
  <c r="H61" i="2"/>
  <c r="B61" i="2"/>
  <c r="D61" i="2"/>
  <c r="A61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60" i="2"/>
  <c r="B60" i="2"/>
  <c r="D60" i="2"/>
  <c r="A60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105" i="2"/>
  <c r="B105" i="2"/>
  <c r="D105" i="2"/>
  <c r="A105" i="2"/>
  <c r="H53" i="2"/>
  <c r="B53" i="2"/>
  <c r="F53" i="2"/>
  <c r="D53" i="2"/>
  <c r="A53" i="2"/>
  <c r="H52" i="2"/>
  <c r="B52" i="2"/>
  <c r="F52" i="2"/>
  <c r="D52" i="2"/>
  <c r="A52" i="2"/>
  <c r="H104" i="2"/>
  <c r="F104" i="2"/>
  <c r="D104" i="2"/>
  <c r="B104" i="2"/>
  <c r="A104" i="2"/>
  <c r="H103" i="2"/>
  <c r="F103" i="2"/>
  <c r="D103" i="2"/>
  <c r="B103" i="2"/>
  <c r="A103" i="2"/>
  <c r="H102" i="2"/>
  <c r="B102" i="2"/>
  <c r="F102" i="2"/>
  <c r="D102" i="2"/>
  <c r="A102" i="2"/>
  <c r="H101" i="2"/>
  <c r="B101" i="2"/>
  <c r="D101" i="2"/>
  <c r="A101" i="2"/>
  <c r="H100" i="2"/>
  <c r="B100" i="2"/>
  <c r="D100" i="2"/>
  <c r="A100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99" i="2"/>
  <c r="B99" i="2"/>
  <c r="D99" i="2"/>
  <c r="A99" i="2"/>
  <c r="H26" i="2"/>
  <c r="B26" i="2"/>
  <c r="D26" i="2"/>
  <c r="A26" i="2"/>
  <c r="H25" i="2"/>
  <c r="B25" i="2"/>
  <c r="D25" i="2"/>
  <c r="A25" i="2"/>
  <c r="H98" i="2"/>
  <c r="B98" i="2"/>
  <c r="D98" i="2"/>
  <c r="A98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97" i="2"/>
  <c r="B97" i="2"/>
  <c r="D97" i="2"/>
  <c r="A97" i="2"/>
  <c r="H20" i="2"/>
  <c r="B20" i="2"/>
  <c r="D20" i="2"/>
  <c r="A20" i="2"/>
  <c r="H19" i="2"/>
  <c r="B19" i="2"/>
  <c r="D19" i="2"/>
  <c r="A19" i="2"/>
  <c r="H18" i="2"/>
  <c r="B18" i="2"/>
  <c r="D18" i="2"/>
  <c r="A18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91" i="2"/>
  <c r="B91" i="2"/>
  <c r="D91" i="2"/>
  <c r="A91" i="2"/>
  <c r="H90" i="2"/>
  <c r="B90" i="2"/>
  <c r="D90" i="2"/>
  <c r="A90" i="2"/>
  <c r="H13" i="2"/>
  <c r="B13" i="2"/>
  <c r="D13" i="2"/>
  <c r="A13" i="2"/>
  <c r="H12" i="2"/>
  <c r="B12" i="2"/>
  <c r="D12" i="2"/>
  <c r="A12" i="2"/>
  <c r="H11" i="2"/>
  <c r="B11" i="2"/>
  <c r="D11" i="2"/>
  <c r="A11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Q132" i="1"/>
  <c r="E146" i="1"/>
  <c r="F146" i="1" s="1"/>
  <c r="G146" i="1" s="1"/>
  <c r="K146" i="1" s="1"/>
  <c r="Q139" i="1"/>
  <c r="Q135" i="1"/>
  <c r="Q137" i="1"/>
  <c r="Q138" i="1"/>
  <c r="Q120" i="1"/>
  <c r="Q129" i="1"/>
  <c r="Q131" i="1"/>
  <c r="Q134" i="1"/>
  <c r="Q123" i="1"/>
  <c r="Q124" i="1"/>
  <c r="Q125" i="1"/>
  <c r="Q127" i="1"/>
  <c r="Q128" i="1"/>
  <c r="F16" i="1"/>
  <c r="F17" i="1" s="1"/>
  <c r="C17" i="1"/>
  <c r="Q130" i="1"/>
  <c r="Q119" i="1"/>
  <c r="Q99" i="1"/>
  <c r="Q100" i="1"/>
  <c r="Q101" i="1"/>
  <c r="Q104" i="1"/>
  <c r="Q106" i="1"/>
  <c r="Q112" i="1"/>
  <c r="Q121" i="1"/>
  <c r="Q107" i="1"/>
  <c r="Q116" i="1"/>
  <c r="Q36" i="1"/>
  <c r="Q38" i="1"/>
  <c r="Q83" i="1"/>
  <c r="Q84" i="1"/>
  <c r="Q85" i="1"/>
  <c r="Q86" i="1"/>
  <c r="Q87" i="1"/>
  <c r="Q93" i="1"/>
  <c r="Q94" i="1"/>
  <c r="Q96" i="1"/>
  <c r="Q97" i="1"/>
  <c r="Q98" i="1"/>
  <c r="Q44" i="1"/>
  <c r="Q45" i="1"/>
  <c r="Q51" i="1"/>
  <c r="Q76" i="1"/>
  <c r="Q80" i="1"/>
  <c r="Q82" i="1"/>
  <c r="Q42" i="1"/>
  <c r="Q43" i="1"/>
  <c r="Q52" i="1"/>
  <c r="Q53" i="1"/>
  <c r="Q55" i="1"/>
  <c r="Q56" i="1"/>
  <c r="Q57" i="1"/>
  <c r="Q58" i="1"/>
  <c r="Q60" i="1"/>
  <c r="Q61" i="1"/>
  <c r="Q63" i="1"/>
  <c r="Q64" i="1"/>
  <c r="Q65" i="1"/>
  <c r="Q66" i="1"/>
  <c r="Q67" i="1"/>
  <c r="Q68" i="1"/>
  <c r="Q71" i="1"/>
  <c r="Q72" i="1"/>
  <c r="Q73" i="1"/>
  <c r="Q74" i="1"/>
  <c r="Q75" i="1"/>
  <c r="Q77" i="1"/>
  <c r="Q78" i="1"/>
  <c r="Q79" i="1"/>
  <c r="Q81" i="1"/>
  <c r="Q69" i="1"/>
  <c r="Q70" i="1"/>
  <c r="Q37" i="1"/>
  <c r="Q39" i="1"/>
  <c r="Q23" i="1"/>
  <c r="E38" i="1"/>
  <c r="F38" i="1" s="1"/>
  <c r="G38" i="1" s="1"/>
  <c r="I38" i="1" s="1"/>
  <c r="E24" i="1"/>
  <c r="E78" i="2" s="1"/>
  <c r="E28" i="1"/>
  <c r="E30" i="1"/>
  <c r="F30" i="1" s="1"/>
  <c r="G30" i="1" s="1"/>
  <c r="I30" i="1" s="1"/>
  <c r="E40" i="1"/>
  <c r="F40" i="1" s="1"/>
  <c r="G40" i="1" s="1"/>
  <c r="I40" i="1" s="1"/>
  <c r="E46" i="1"/>
  <c r="F46" i="1" s="1"/>
  <c r="G46" i="1" s="1"/>
  <c r="I46" i="1" s="1"/>
  <c r="E92" i="2"/>
  <c r="E90" i="1"/>
  <c r="E102" i="2" s="1"/>
  <c r="E102" i="1"/>
  <c r="E106" i="2" s="1"/>
  <c r="E114" i="1"/>
  <c r="F114" i="1"/>
  <c r="G114" i="1" s="1"/>
  <c r="K114" i="1" s="1"/>
  <c r="E122" i="1"/>
  <c r="E118" i="2" s="1"/>
  <c r="E82" i="1"/>
  <c r="E46" i="2" s="1"/>
  <c r="E53" i="1"/>
  <c r="E58" i="1"/>
  <c r="E24" i="2" s="1"/>
  <c r="E64" i="1"/>
  <c r="F64" i="1" s="1"/>
  <c r="G64" i="1" s="1"/>
  <c r="I64" i="1" s="1"/>
  <c r="E68" i="1"/>
  <c r="E32" i="2"/>
  <c r="E74" i="1"/>
  <c r="F74" i="1" s="1"/>
  <c r="G74" i="1" s="1"/>
  <c r="I74" i="1" s="1"/>
  <c r="E79" i="1"/>
  <c r="E43" i="2" s="1"/>
  <c r="E121" i="1"/>
  <c r="E63" i="2" s="1"/>
  <c r="E130" i="1"/>
  <c r="E70" i="2" s="1"/>
  <c r="E125" i="1"/>
  <c r="F125" i="1" s="1"/>
  <c r="G125" i="1" s="1"/>
  <c r="K125" i="1" s="1"/>
  <c r="E131" i="1"/>
  <c r="F131" i="1" s="1"/>
  <c r="G131" i="1" s="1"/>
  <c r="K131" i="1" s="1"/>
  <c r="E135" i="1"/>
  <c r="F135" i="1" s="1"/>
  <c r="G135" i="1" s="1"/>
  <c r="K135" i="1" s="1"/>
  <c r="E39" i="1"/>
  <c r="F39" i="1" s="1"/>
  <c r="G39" i="1" s="1"/>
  <c r="I39" i="1" s="1"/>
  <c r="E96" i="1"/>
  <c r="F96" i="1" s="1"/>
  <c r="G96" i="1" s="1"/>
  <c r="I96" i="1" s="1"/>
  <c r="E51" i="1"/>
  <c r="E18" i="2" s="1"/>
  <c r="F51" i="1"/>
  <c r="G51" i="1" s="1"/>
  <c r="I51" i="1" s="1"/>
  <c r="E25" i="1"/>
  <c r="E79" i="2" s="1"/>
  <c r="E29" i="1"/>
  <c r="E83" i="2" s="1"/>
  <c r="E33" i="1"/>
  <c r="E87" i="2" s="1"/>
  <c r="E41" i="1"/>
  <c r="F41" i="1"/>
  <c r="G41" i="1" s="1"/>
  <c r="I41" i="1" s="1"/>
  <c r="E62" i="1"/>
  <c r="F62" i="1" s="1"/>
  <c r="G62" i="1" s="1"/>
  <c r="I62" i="1" s="1"/>
  <c r="E91" i="1"/>
  <c r="E103" i="2" s="1"/>
  <c r="E103" i="1"/>
  <c r="E107" i="2" s="1"/>
  <c r="E110" i="1"/>
  <c r="F110" i="1" s="1"/>
  <c r="G110" i="1" s="1"/>
  <c r="K110" i="1" s="1"/>
  <c r="E126" i="1"/>
  <c r="E136" i="1"/>
  <c r="F136" i="1" s="1"/>
  <c r="G136" i="1" s="1"/>
  <c r="K136" i="1" s="1"/>
  <c r="E42" i="1"/>
  <c r="E14" i="2" s="1"/>
  <c r="E55" i="1"/>
  <c r="F55" i="1" s="1"/>
  <c r="G55" i="1" s="1"/>
  <c r="I55" i="1" s="1"/>
  <c r="E60" i="1"/>
  <c r="E25" i="2" s="1"/>
  <c r="E65" i="1"/>
  <c r="F65" i="1" s="1"/>
  <c r="G65" i="1" s="1"/>
  <c r="I65" i="1" s="1"/>
  <c r="E71" i="1"/>
  <c r="F71" i="1" s="1"/>
  <c r="G71" i="1" s="1"/>
  <c r="I71" i="1" s="1"/>
  <c r="E75" i="1"/>
  <c r="E39" i="2" s="1"/>
  <c r="F75" i="1"/>
  <c r="G75" i="1" s="1"/>
  <c r="I75" i="1" s="1"/>
  <c r="E81" i="1"/>
  <c r="E37" i="1"/>
  <c r="F37" i="1" s="1"/>
  <c r="G37" i="1" s="1"/>
  <c r="I37" i="1" s="1"/>
  <c r="E132" i="1"/>
  <c r="E72" i="2" s="1"/>
  <c r="F132" i="1"/>
  <c r="G132" i="1" s="1"/>
  <c r="J132" i="1" s="1"/>
  <c r="E120" i="1"/>
  <c r="E62" i="2" s="1"/>
  <c r="E127" i="1"/>
  <c r="E67" i="2" s="1"/>
  <c r="E134" i="1"/>
  <c r="E73" i="2" s="1"/>
  <c r="E139" i="1"/>
  <c r="F139" i="1"/>
  <c r="G139" i="1" s="1"/>
  <c r="K139" i="1" s="1"/>
  <c r="E100" i="1"/>
  <c r="E58" i="2" s="1"/>
  <c r="F100" i="1"/>
  <c r="G100" i="1" s="1"/>
  <c r="K100" i="1" s="1"/>
  <c r="E23" i="1"/>
  <c r="F23" i="1" s="1"/>
  <c r="E106" i="1"/>
  <c r="F106" i="1"/>
  <c r="E83" i="1"/>
  <c r="F83" i="1"/>
  <c r="G83" i="1" s="1"/>
  <c r="I83" i="1" s="1"/>
  <c r="E87" i="1"/>
  <c r="E51" i="2" s="1"/>
  <c r="E97" i="1"/>
  <c r="F97" i="1" s="1"/>
  <c r="G97" i="1" s="1"/>
  <c r="I97" i="1" s="1"/>
  <c r="E26" i="1"/>
  <c r="E80" i="2" s="1"/>
  <c r="F26" i="1"/>
  <c r="G26" i="1" s="1"/>
  <c r="I26" i="1" s="1"/>
  <c r="E34" i="1"/>
  <c r="F34" i="1" s="1"/>
  <c r="G34" i="1" s="1"/>
  <c r="I34" i="1" s="1"/>
  <c r="E50" i="1"/>
  <c r="E96" i="2" s="1"/>
  <c r="E88" i="1"/>
  <c r="F88" i="1" s="1"/>
  <c r="G88" i="1" s="1"/>
  <c r="J88" i="1" s="1"/>
  <c r="E92" i="1"/>
  <c r="E104" i="2" s="1"/>
  <c r="E105" i="1"/>
  <c r="E108" i="2" s="1"/>
  <c r="E111" i="1"/>
  <c r="E112" i="2" s="1"/>
  <c r="F111" i="1"/>
  <c r="G111" i="1" s="1"/>
  <c r="I111" i="1" s="1"/>
  <c r="E117" i="1"/>
  <c r="F117" i="1" s="1"/>
  <c r="G117" i="1" s="1"/>
  <c r="K117" i="1" s="1"/>
  <c r="E133" i="1"/>
  <c r="F133" i="1" s="1"/>
  <c r="G133" i="1" s="1"/>
  <c r="K133" i="1" s="1"/>
  <c r="E76" i="1"/>
  <c r="F76" i="1" s="1"/>
  <c r="G76" i="1" s="1"/>
  <c r="I76" i="1" s="1"/>
  <c r="E43" i="1"/>
  <c r="E15" i="2" s="1"/>
  <c r="E56" i="1"/>
  <c r="E22" i="2" s="1"/>
  <c r="E61" i="1"/>
  <c r="E66" i="1"/>
  <c r="F66" i="1" s="1"/>
  <c r="G66" i="1" s="1"/>
  <c r="I66" i="1" s="1"/>
  <c r="E72" i="1"/>
  <c r="E36" i="2" s="1"/>
  <c r="E77" i="1"/>
  <c r="F77" i="1" s="1"/>
  <c r="G77" i="1" s="1"/>
  <c r="I77" i="1" s="1"/>
  <c r="E69" i="1"/>
  <c r="F69" i="1" s="1"/>
  <c r="G69" i="1" s="1"/>
  <c r="I69" i="1" s="1"/>
  <c r="E107" i="1"/>
  <c r="F107" i="1" s="1"/>
  <c r="G107" i="1" s="1"/>
  <c r="K107" i="1" s="1"/>
  <c r="E123" i="1"/>
  <c r="E64" i="2" s="1"/>
  <c r="E128" i="1"/>
  <c r="F128" i="1" s="1"/>
  <c r="G128" i="1" s="1"/>
  <c r="K128" i="1" s="1"/>
  <c r="E138" i="1"/>
  <c r="F138" i="1"/>
  <c r="G138" i="1" s="1"/>
  <c r="K138" i="1" s="1"/>
  <c r="E101" i="1"/>
  <c r="E59" i="2" s="1"/>
  <c r="F101" i="1"/>
  <c r="G101" i="1" s="1"/>
  <c r="K101" i="1" s="1"/>
  <c r="E84" i="1"/>
  <c r="F84" i="1" s="1"/>
  <c r="G84" i="1" s="1"/>
  <c r="I84" i="1" s="1"/>
  <c r="E93" i="1"/>
  <c r="F93" i="1" s="1"/>
  <c r="G93" i="1" s="1"/>
  <c r="I93" i="1" s="1"/>
  <c r="E98" i="1"/>
  <c r="E56" i="2" s="1"/>
  <c r="E140" i="1"/>
  <c r="F140" i="1" s="1"/>
  <c r="G140" i="1" s="1"/>
  <c r="K140" i="1" s="1"/>
  <c r="E21" i="1"/>
  <c r="F21" i="1" s="1"/>
  <c r="G21" i="1" s="1"/>
  <c r="I21" i="1" s="1"/>
  <c r="E22" i="1"/>
  <c r="E77" i="2" s="1"/>
  <c r="E27" i="1"/>
  <c r="F27" i="1" s="1"/>
  <c r="G27" i="1" s="1"/>
  <c r="I27" i="1" s="1"/>
  <c r="E31" i="1"/>
  <c r="E85" i="2"/>
  <c r="E35" i="1"/>
  <c r="F35" i="1" s="1"/>
  <c r="G35" i="1" s="1"/>
  <c r="I35" i="1" s="1"/>
  <c r="E47" i="1"/>
  <c r="F47" i="1"/>
  <c r="G47" i="1"/>
  <c r="I47" i="1" s="1"/>
  <c r="E54" i="1"/>
  <c r="E97" i="2" s="1"/>
  <c r="F54" i="1"/>
  <c r="G54" i="1" s="1"/>
  <c r="I54" i="1" s="1"/>
  <c r="E89" i="1"/>
  <c r="F89" i="1" s="1"/>
  <c r="G89" i="1" s="1"/>
  <c r="J89" i="1" s="1"/>
  <c r="E95" i="1"/>
  <c r="F95" i="1" s="1"/>
  <c r="G95" i="1" s="1"/>
  <c r="J95" i="1" s="1"/>
  <c r="E108" i="1"/>
  <c r="E109" i="2" s="1"/>
  <c r="E113" i="1"/>
  <c r="E113" i="2" s="1"/>
  <c r="E118" i="1"/>
  <c r="F118" i="1" s="1"/>
  <c r="G118" i="1" s="1"/>
  <c r="K118" i="1" s="1"/>
  <c r="E80" i="1"/>
  <c r="E44" i="2" s="1"/>
  <c r="E57" i="1"/>
  <c r="E23" i="2" s="1"/>
  <c r="E63" i="1"/>
  <c r="F63" i="1" s="1"/>
  <c r="G63" i="1" s="1"/>
  <c r="I63" i="1" s="1"/>
  <c r="E67" i="1"/>
  <c r="E31" i="2" s="1"/>
  <c r="E73" i="1"/>
  <c r="F73" i="1" s="1"/>
  <c r="G73" i="1" s="1"/>
  <c r="I73" i="1" s="1"/>
  <c r="E78" i="1"/>
  <c r="E42" i="2" s="1"/>
  <c r="E70" i="1"/>
  <c r="F70" i="1" s="1"/>
  <c r="G70" i="1" s="1"/>
  <c r="I70" i="1" s="1"/>
  <c r="E116" i="1"/>
  <c r="F116" i="1" s="1"/>
  <c r="G116" i="1" s="1"/>
  <c r="J116" i="1" s="1"/>
  <c r="E124" i="1"/>
  <c r="F124" i="1" s="1"/>
  <c r="G124" i="1" s="1"/>
  <c r="K124" i="1" s="1"/>
  <c r="E129" i="1"/>
  <c r="F129" i="1"/>
  <c r="G129" i="1"/>
  <c r="K129" i="1" s="1"/>
  <c r="E137" i="1"/>
  <c r="F137" i="1" s="1"/>
  <c r="G137" i="1" s="1"/>
  <c r="K137" i="1" s="1"/>
  <c r="E119" i="1"/>
  <c r="F119" i="1" s="1"/>
  <c r="G119" i="1" s="1"/>
  <c r="K119" i="1" s="1"/>
  <c r="E104" i="1"/>
  <c r="F104" i="1" s="1"/>
  <c r="E112" i="1"/>
  <c r="F112" i="1" s="1"/>
  <c r="E85" i="1"/>
  <c r="F85" i="1" s="1"/>
  <c r="G85" i="1" s="1"/>
  <c r="I85" i="1" s="1"/>
  <c r="E94" i="1"/>
  <c r="E53" i="2" s="1"/>
  <c r="E45" i="1"/>
  <c r="E17" i="2" s="1"/>
  <c r="E101" i="2"/>
  <c r="E55" i="2"/>
  <c r="F113" i="1"/>
  <c r="G113" i="1" s="1"/>
  <c r="K113" i="1" s="1"/>
  <c r="E41" i="2"/>
  <c r="E20" i="2"/>
  <c r="F53" i="1"/>
  <c r="G53" i="1" s="1"/>
  <c r="I53" i="1" s="1"/>
  <c r="F90" i="1"/>
  <c r="G90" i="1"/>
  <c r="J90" i="1" s="1"/>
  <c r="F24" i="1"/>
  <c r="G24" i="1" s="1"/>
  <c r="I24" i="1" s="1"/>
  <c r="E93" i="2"/>
  <c r="E69" i="2"/>
  <c r="E52" i="2"/>
  <c r="E74" i="2"/>
  <c r="E68" i="2"/>
  <c r="E111" i="2"/>
  <c r="E75" i="2"/>
  <c r="E91" i="2"/>
  <c r="F98" i="1"/>
  <c r="G98" i="1" s="1"/>
  <c r="I98" i="1" s="1"/>
  <c r="F126" i="1"/>
  <c r="G126" i="1" s="1"/>
  <c r="K126" i="1" s="1"/>
  <c r="F33" i="1"/>
  <c r="G33" i="1" s="1"/>
  <c r="I33" i="1" s="1"/>
  <c r="F108" i="1"/>
  <c r="G108" i="1" s="1"/>
  <c r="K108" i="1" s="1"/>
  <c r="F72" i="1"/>
  <c r="G72" i="1" s="1"/>
  <c r="I72" i="1" s="1"/>
  <c r="E37" i="2"/>
  <c r="F61" i="1"/>
  <c r="G61" i="1" s="1"/>
  <c r="I61" i="1" s="1"/>
  <c r="E26" i="2"/>
  <c r="F81" i="1"/>
  <c r="G81" i="1" s="1"/>
  <c r="I81" i="1" s="1"/>
  <c r="E45" i="2"/>
  <c r="E33" i="2"/>
  <c r="F68" i="1"/>
  <c r="G68" i="1" s="1"/>
  <c r="I68" i="1" s="1"/>
  <c r="E34" i="2"/>
  <c r="F58" i="1"/>
  <c r="G58" i="1" s="1"/>
  <c r="I58" i="1" s="1"/>
  <c r="E82" i="2"/>
  <c r="F28" i="1"/>
  <c r="G28" i="1" s="1"/>
  <c r="I28" i="1" s="1"/>
  <c r="E48" i="2"/>
  <c r="E66" i="2"/>
  <c r="E114" i="2"/>
  <c r="E35" i="2"/>
  <c r="E90" i="2"/>
  <c r="E84" i="2"/>
  <c r="F67" i="1"/>
  <c r="G67" i="1" s="1"/>
  <c r="I67" i="1" s="1"/>
  <c r="F31" i="1"/>
  <c r="G31" i="1" s="1"/>
  <c r="I31" i="1" s="1"/>
  <c r="F60" i="1"/>
  <c r="G60" i="1" s="1"/>
  <c r="I60" i="1" s="1"/>
  <c r="F103" i="1"/>
  <c r="G103" i="1" s="1"/>
  <c r="I103" i="1" s="1"/>
  <c r="E32" i="1"/>
  <c r="E86" i="2" s="1"/>
  <c r="E59" i="1"/>
  <c r="E98" i="2" s="1"/>
  <c r="E109" i="1"/>
  <c r="F109" i="1" s="1"/>
  <c r="G109" i="1" s="1"/>
  <c r="K109" i="1" s="1"/>
  <c r="E36" i="1"/>
  <c r="E11" i="2" s="1"/>
  <c r="E99" i="1"/>
  <c r="E57" i="2" s="1"/>
  <c r="E86" i="1"/>
  <c r="F86" i="1" s="1"/>
  <c r="G86" i="1" s="1"/>
  <c r="I86" i="1" s="1"/>
  <c r="E49" i="1"/>
  <c r="F49" i="1" s="1"/>
  <c r="G49" i="1" s="1"/>
  <c r="I49" i="1" s="1"/>
  <c r="E115" i="1"/>
  <c r="E115" i="2" s="1"/>
  <c r="E52" i="1"/>
  <c r="F52" i="1" s="1"/>
  <c r="G52" i="1" s="1"/>
  <c r="I52" i="1" s="1"/>
  <c r="E48" i="1"/>
  <c r="E94" i="2" s="1"/>
  <c r="F121" i="1"/>
  <c r="G121" i="1" s="1"/>
  <c r="J121" i="1" s="1"/>
  <c r="E44" i="1"/>
  <c r="E16" i="2" s="1"/>
  <c r="F44" i="1"/>
  <c r="G44" i="1" s="1"/>
  <c r="I44" i="1" s="1"/>
  <c r="F102" i="1"/>
  <c r="G102" i="1" s="1"/>
  <c r="K102" i="1" s="1"/>
  <c r="E141" i="1"/>
  <c r="F141" i="1" s="1"/>
  <c r="G141" i="1" s="1"/>
  <c r="K141" i="1" s="1"/>
  <c r="E47" i="2"/>
  <c r="E151" i="1"/>
  <c r="F151" i="1" s="1"/>
  <c r="G151" i="1" s="1"/>
  <c r="K151" i="1" s="1"/>
  <c r="E144" i="1"/>
  <c r="F144" i="1" s="1"/>
  <c r="G144" i="1" s="1"/>
  <c r="K144" i="1" s="1"/>
  <c r="E147" i="1"/>
  <c r="F147" i="1" s="1"/>
  <c r="G147" i="1" s="1"/>
  <c r="K147" i="1" s="1"/>
  <c r="E150" i="1"/>
  <c r="F150" i="1" s="1"/>
  <c r="G150" i="1" s="1"/>
  <c r="K150" i="1" s="1"/>
  <c r="E142" i="1"/>
  <c r="F142" i="1" s="1"/>
  <c r="G142" i="1" s="1"/>
  <c r="K142" i="1" s="1"/>
  <c r="E149" i="1"/>
  <c r="F149" i="1"/>
  <c r="G149" i="1" s="1"/>
  <c r="K149" i="1" s="1"/>
  <c r="E145" i="1"/>
  <c r="F145" i="1" s="1"/>
  <c r="G145" i="1" s="1"/>
  <c r="K145" i="1" s="1"/>
  <c r="E143" i="1"/>
  <c r="F143" i="1" s="1"/>
  <c r="G143" i="1" s="1"/>
  <c r="K143" i="1" s="1"/>
  <c r="E148" i="1"/>
  <c r="F148" i="1"/>
  <c r="G148" i="1" s="1"/>
  <c r="K148" i="1" s="1"/>
  <c r="F99" i="1"/>
  <c r="G99" i="1" s="1"/>
  <c r="K99" i="1" s="1"/>
  <c r="E50" i="2"/>
  <c r="E54" i="2" l="1"/>
  <c r="E105" i="2"/>
  <c r="F134" i="1"/>
  <c r="G134" i="1" s="1"/>
  <c r="K134" i="1" s="1"/>
  <c r="F79" i="1"/>
  <c r="G79" i="1" s="1"/>
  <c r="I79" i="1" s="1"/>
  <c r="F82" i="1"/>
  <c r="G82" i="1" s="1"/>
  <c r="I82" i="1" s="1"/>
  <c r="E120" i="2"/>
  <c r="F120" i="1"/>
  <c r="G120" i="1" s="1"/>
  <c r="K120" i="1" s="1"/>
  <c r="E61" i="2"/>
  <c r="E65" i="2"/>
  <c r="F92" i="1"/>
  <c r="G92" i="1" s="1"/>
  <c r="J92" i="1" s="1"/>
  <c r="F87" i="1"/>
  <c r="G87" i="1" s="1"/>
  <c r="I87" i="1" s="1"/>
  <c r="E29" i="2"/>
  <c r="F45" i="1"/>
  <c r="G45" i="1" s="1"/>
  <c r="I45" i="1" s="1"/>
  <c r="E81" i="2"/>
  <c r="E49" i="2"/>
  <c r="E13" i="2"/>
  <c r="F32" i="1"/>
  <c r="G32" i="1" s="1"/>
  <c r="I32" i="1" s="1"/>
  <c r="E60" i="2"/>
  <c r="E71" i="2"/>
  <c r="F43" i="1"/>
  <c r="G43" i="1" s="1"/>
  <c r="I43" i="1" s="1"/>
  <c r="E99" i="2"/>
  <c r="E76" i="2"/>
  <c r="F122" i="1"/>
  <c r="G122" i="1" s="1"/>
  <c r="K122" i="1" s="1"/>
  <c r="E27" i="2"/>
  <c r="F48" i="1"/>
  <c r="G48" i="1" s="1"/>
  <c r="I48" i="1" s="1"/>
  <c r="F57" i="1"/>
  <c r="G57" i="1" s="1"/>
  <c r="I57" i="1" s="1"/>
  <c r="E19" i="2"/>
  <c r="E110" i="2"/>
  <c r="F50" i="1"/>
  <c r="G50" i="1" s="1"/>
  <c r="I50" i="1" s="1"/>
  <c r="F25" i="1"/>
  <c r="G25" i="1" s="1"/>
  <c r="I25" i="1" s="1"/>
  <c r="F56" i="1"/>
  <c r="G56" i="1" s="1"/>
  <c r="I56" i="1" s="1"/>
  <c r="E21" i="2"/>
  <c r="F42" i="1"/>
  <c r="G42" i="1" s="1"/>
  <c r="I42" i="1" s="1"/>
  <c r="F115" i="1"/>
  <c r="G115" i="1" s="1"/>
  <c r="K115" i="1" s="1"/>
  <c r="F59" i="1"/>
  <c r="G59" i="1" s="1"/>
  <c r="I59" i="1" s="1"/>
  <c r="E40" i="2"/>
  <c r="E89" i="2"/>
  <c r="F94" i="1"/>
  <c r="G94" i="1" s="1"/>
  <c r="I94" i="1" s="1"/>
  <c r="E12" i="2"/>
  <c r="F80" i="1"/>
  <c r="G80" i="1" s="1"/>
  <c r="I80" i="1" s="1"/>
  <c r="E28" i="2"/>
  <c r="E95" i="2"/>
  <c r="E100" i="2"/>
  <c r="F78" i="1"/>
  <c r="G78" i="1" s="1"/>
  <c r="I78" i="1" s="1"/>
  <c r="F127" i="1"/>
  <c r="G127" i="1" s="1"/>
  <c r="K127" i="1" s="1"/>
  <c r="F123" i="1"/>
  <c r="G123" i="1" s="1"/>
  <c r="F29" i="1"/>
  <c r="G29" i="1" s="1"/>
  <c r="I29" i="1" s="1"/>
  <c r="F91" i="1"/>
  <c r="G91" i="1" s="1"/>
  <c r="J91" i="1" s="1"/>
  <c r="E116" i="2"/>
  <c r="E88" i="2"/>
  <c r="F36" i="1"/>
  <c r="G36" i="1" s="1"/>
  <c r="I36" i="1" s="1"/>
  <c r="F105" i="1"/>
  <c r="G105" i="1" s="1"/>
  <c r="I105" i="1" s="1"/>
  <c r="F22" i="1"/>
  <c r="G22" i="1" s="1"/>
  <c r="I22" i="1" s="1"/>
  <c r="F130" i="1"/>
  <c r="G130" i="1" s="1"/>
  <c r="J130" i="1" s="1"/>
  <c r="E30" i="2"/>
  <c r="E117" i="2"/>
  <c r="E38" i="2"/>
  <c r="E121" i="2"/>
  <c r="K123" i="1" l="1"/>
  <c r="C12" i="1"/>
  <c r="C16" i="1" l="1"/>
  <c r="D18" i="1" s="1"/>
  <c r="C11" i="1"/>
  <c r="O157" i="1" l="1"/>
  <c r="O149" i="1"/>
  <c r="O116" i="1"/>
  <c r="O138" i="1"/>
  <c r="O99" i="1"/>
  <c r="O145" i="1"/>
  <c r="O115" i="1"/>
  <c r="O131" i="1"/>
  <c r="O124" i="1"/>
  <c r="O109" i="1"/>
  <c r="O142" i="1"/>
  <c r="O144" i="1"/>
  <c r="O110" i="1"/>
  <c r="O108" i="1"/>
  <c r="O155" i="1"/>
  <c r="O107" i="1"/>
  <c r="O127" i="1"/>
  <c r="O153" i="1"/>
  <c r="O128" i="1"/>
  <c r="O129" i="1"/>
  <c r="O152" i="1"/>
  <c r="O133" i="1"/>
  <c r="O137" i="1"/>
  <c r="O121" i="1"/>
  <c r="O105" i="1"/>
  <c r="O126" i="1"/>
  <c r="O117" i="1"/>
  <c r="O112" i="1"/>
  <c r="O150" i="1"/>
  <c r="O106" i="1"/>
  <c r="O139" i="1"/>
  <c r="O101" i="1"/>
  <c r="O156" i="1"/>
  <c r="O119" i="1"/>
  <c r="O135" i="1"/>
  <c r="O120" i="1"/>
  <c r="O140" i="1"/>
  <c r="O134" i="1"/>
  <c r="O132" i="1"/>
  <c r="O146" i="1"/>
  <c r="O118" i="1"/>
  <c r="O103" i="1"/>
  <c r="O114" i="1"/>
  <c r="O100" i="1"/>
  <c r="O147" i="1"/>
  <c r="O123" i="1"/>
  <c r="O130" i="1"/>
  <c r="O122" i="1"/>
  <c r="O151" i="1"/>
  <c r="O141" i="1"/>
  <c r="O102" i="1"/>
  <c r="O111" i="1"/>
  <c r="O113" i="1"/>
  <c r="O154" i="1"/>
  <c r="O148" i="1"/>
  <c r="O136" i="1"/>
  <c r="O104" i="1"/>
  <c r="O125" i="1"/>
  <c r="O143" i="1"/>
  <c r="C15" i="1"/>
  <c r="C18" i="1" l="1"/>
  <c r="F18" i="1"/>
  <c r="F19" i="1" s="1"/>
</calcChain>
</file>

<file path=xl/sharedStrings.xml><?xml version="1.0" encoding="utf-8"?>
<sst xmlns="http://schemas.openxmlformats.org/spreadsheetml/2006/main" count="1153" uniqueCount="519">
  <si>
    <t>JAVSO..47..105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</si>
  <si>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</si>
  <si>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</si>
  <si>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</si>
  <si>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</si>
  <si>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</si>
  <si>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</si>
  <si>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</si>
  <si>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</si>
  <si>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</si>
  <si>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</si>
  <si>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</si>
  <si>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</si>
  <si>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</si>
  <si>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</si>
  <si>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</si>
  <si>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</si>
  <si>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</si>
  <si>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</si>
  <si>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</si>
  <si>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</si>
  <si>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</si>
  <si>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</si>
  <si>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</si>
  <si>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</si>
  <si>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</si>
  <si>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</si>
  <si>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ORION 126</t>
  </si>
  <si>
    <t>BBSAG Bull...31</t>
  </si>
  <si>
    <t>BRNO 17</t>
  </si>
  <si>
    <t>BBSAG Bull.16</t>
  </si>
  <si>
    <t>BBSAG Bull.25</t>
  </si>
  <si>
    <t>BBSAG Bull.51</t>
  </si>
  <si>
    <t>BRNO 26</t>
  </si>
  <si>
    <t>BRNO 27</t>
  </si>
  <si>
    <t>BRNO27</t>
  </si>
  <si>
    <t>BBSAG Bull.78</t>
  </si>
  <si>
    <t>BRNO 30</t>
  </si>
  <si>
    <t>BBSAG Bull.94</t>
  </si>
  <si>
    <t>BRNO 31</t>
  </si>
  <si>
    <t>BBSAG Bull.99</t>
  </si>
  <si>
    <t>BBSAG Bull.100</t>
  </si>
  <si>
    <t>BBSAG Bull.105</t>
  </si>
  <si>
    <t>BBSAG Bull.107</t>
  </si>
  <si>
    <t>BBSAG Bull.110</t>
  </si>
  <si>
    <t>BBSAG Bull.111</t>
  </si>
  <si>
    <t>BBSAG Bull.114</t>
  </si>
  <si>
    <t>BBSAG Bull.115</t>
  </si>
  <si>
    <t>BBSAG Bull.116</t>
  </si>
  <si>
    <t>BBSAG Bull.117</t>
  </si>
  <si>
    <t>EA/SD:</t>
  </si>
  <si>
    <t>IBVS 0328</t>
  </si>
  <si>
    <t># of data points:</t>
  </si>
  <si>
    <t>IBVS 5438</t>
  </si>
  <si>
    <t>I</t>
  </si>
  <si>
    <t>IBVS 5731</t>
  </si>
  <si>
    <t>IS Cas / GSC 04280-01578</t>
  </si>
  <si>
    <t>OEJV 0074</t>
  </si>
  <si>
    <t>vis</t>
  </si>
  <si>
    <t>IBVS 5874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</si>
  <si>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</si>
  <si>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</si>
  <si>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</si>
  <si>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</si>
  <si>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</si>
  <si>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</si>
  <si>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OEJV 0107</t>
  </si>
  <si>
    <t>IBVS 6010</t>
  </si>
  <si>
    <t>II</t>
  </si>
  <si>
    <t>Add cycle</t>
  </si>
  <si>
    <t>Old Cycle</t>
  </si>
  <si>
    <t>JAVSO..36..171</t>
  </si>
  <si>
    <t>JAVSO..39...94</t>
  </si>
  <si>
    <t>JAVSO..40....1</t>
  </si>
  <si>
    <t>JAVSO..37...44</t>
  </si>
  <si>
    <t>JAVSO..38..183</t>
  </si>
  <si>
    <t>JAVSO..40..975</t>
  </si>
  <si>
    <t>JAVSO..41..122</t>
  </si>
  <si>
    <t>JAVSO..41..328</t>
  </si>
  <si>
    <t>JAVSO..42..426</t>
  </si>
  <si>
    <t>IBVS 5984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</si>
  <si>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</si>
  <si>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</si>
  <si>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</si>
  <si>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</si>
  <si>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</si>
  <si>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</si>
  <si>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</si>
  <si>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</si>
  <si>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</si>
  <si>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</si>
  <si>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F </t>
  </si>
  <si>
    <t>2417469.362 </t>
  </si>
  <si>
    <t> 15.09.1906 20:41 </t>
  </si>
  <si>
    <t> -0.015 </t>
  </si>
  <si>
    <t>P </t>
  </si>
  <si>
    <t> N.F.Florja </t>
  </si>
  <si>
    <t> PSMO 16.240 </t>
  </si>
  <si>
    <t>2417793.438 </t>
  </si>
  <si>
    <t> 05.08.1907 22:30 </t>
  </si>
  <si>
    <t> -0.045 </t>
  </si>
  <si>
    <t>2428776.268 </t>
  </si>
  <si>
    <t> 30.08.1937 18:25 </t>
  </si>
  <si>
    <t> 0.005 </t>
  </si>
  <si>
    <t>2429146.436 </t>
  </si>
  <si>
    <t> 04.09.1938 22:27 </t>
  </si>
  <si>
    <t> 0.029 </t>
  </si>
  <si>
    <t>2429192.458 </t>
  </si>
  <si>
    <t> 20.10.1938 22:59 </t>
  </si>
  <si>
    <t> 0.013 </t>
  </si>
  <si>
    <t>2429461.300 </t>
  </si>
  <si>
    <t> 16.07.1939 19:12 </t>
  </si>
  <si>
    <t> -0.006 </t>
  </si>
  <si>
    <t>2433179.275 </t>
  </si>
  <si>
    <t> 19.09.1949 18:36 </t>
  </si>
  <si>
    <t> -0.044 </t>
  </si>
  <si>
    <t> R.G.Schneider </t>
  </si>
  <si>
    <t> PZ 12.314 </t>
  </si>
  <si>
    <t>2434223.441 </t>
  </si>
  <si>
    <t> 29.07.1952 22:35 </t>
  </si>
  <si>
    <t> -0.016 </t>
  </si>
  <si>
    <t>2435363.322 </t>
  </si>
  <si>
    <t> 12.09.1955 19:43 </t>
  </si>
  <si>
    <t> -0.031 </t>
  </si>
  <si>
    <t>2436057.612 </t>
  </si>
  <si>
    <t> 07.08.1957 02:41 </t>
  </si>
  <si>
    <t> 0.009 </t>
  </si>
  <si>
    <t> B.S.Whitney </t>
  </si>
  <si>
    <t> AJ 64.260 </t>
  </si>
  <si>
    <t>2436077.871 </t>
  </si>
  <si>
    <t> 27.08.1957 08:54 </t>
  </si>
  <si>
    <t> 0.011 </t>
  </si>
  <si>
    <t>2439033.509 </t>
  </si>
  <si>
    <t> 30.09.1965 00:12 </t>
  </si>
  <si>
    <t> 0.022 </t>
  </si>
  <si>
    <t> T.Berthold </t>
  </si>
  <si>
    <t> HABZ 55 </t>
  </si>
  <si>
    <t>2439057.456 </t>
  </si>
  <si>
    <t> 23.10.1965 22:56 </t>
  </si>
  <si>
    <t>2439381.503 </t>
  </si>
  <si>
    <t> 13.09.1966 00:04 </t>
  </si>
  <si>
    <t> -0.030 </t>
  </si>
  <si>
    <t>2440206.559 </t>
  </si>
  <si>
    <t> 16.12.1968 01:24 </t>
  </si>
  <si>
    <t>V </t>
  </si>
  <si>
    <t> P.Flin </t>
  </si>
  <si>
    <t>IBVS 328 </t>
  </si>
  <si>
    <t>2440232.342 </t>
  </si>
  <si>
    <t> 10.01.1969 20:12 </t>
  </si>
  <si>
    <t> 0.030 </t>
  </si>
  <si>
    <t>2441136.513 </t>
  </si>
  <si>
    <t> 04.07.1971 00:18 </t>
  </si>
  <si>
    <t> 0.019 </t>
  </si>
  <si>
    <t> R.Diethelm </t>
  </si>
  <si>
    <t> ORI 126 </t>
  </si>
  <si>
    <t>2441158.531 </t>
  </si>
  <si>
    <t> 26.07.1971 00:44 </t>
  </si>
  <si>
    <t> -0.061 </t>
  </si>
  <si>
    <t> L.Rosino et al. </t>
  </si>
  <si>
    <t> AAPS 24.5 </t>
  </si>
  <si>
    <t>2441650.284 </t>
  </si>
  <si>
    <t> 28.11.1972 18:48 </t>
  </si>
  <si>
    <t> 0.008 </t>
  </si>
  <si>
    <t>2441985.448 </t>
  </si>
  <si>
    <t> 29.10.1973 22:45 </t>
  </si>
  <si>
    <t> 0.017 </t>
  </si>
  <si>
    <t> J.Malek </t>
  </si>
  <si>
    <t> BRNO 17 </t>
  </si>
  <si>
    <t>2441985.450 </t>
  </si>
  <si>
    <t> 29.10.1973 22:48 </t>
  </si>
  <si>
    <t> Z.Urban </t>
  </si>
  <si>
    <t>2442241.422 </t>
  </si>
  <si>
    <t> 12.07.1974 22:07 </t>
  </si>
  <si>
    <t> 0.020 </t>
  </si>
  <si>
    <t> BBS 16 </t>
  </si>
  <si>
    <t>2442777.292 </t>
  </si>
  <si>
    <t> 30.12.1975 19:00 </t>
  </si>
  <si>
    <t> 0.010 </t>
  </si>
  <si>
    <t> BBS 25 </t>
  </si>
  <si>
    <t>2443432.872 </t>
  </si>
  <si>
    <t> 16.10.1977 08:55 </t>
  </si>
  <si>
    <t> 0.012 </t>
  </si>
  <si>
    <t> G.Wedemayer </t>
  </si>
  <si>
    <t> AOEB 9 </t>
  </si>
  <si>
    <t>2443701.739 </t>
  </si>
  <si>
    <t> 12.07.1978 05:44 </t>
  </si>
  <si>
    <t> 0.018 </t>
  </si>
  <si>
    <t> G.Samolyk </t>
  </si>
  <si>
    <t>2443701.745 </t>
  </si>
  <si>
    <t> 12.07.1978 05:52 </t>
  </si>
  <si>
    <t> 0.024 </t>
  </si>
  <si>
    <t>2444191.589 </t>
  </si>
  <si>
    <t> 14.11.1979 02:08 </t>
  </si>
  <si>
    <t> 0.026 </t>
  </si>
  <si>
    <t>2444445.708 </t>
  </si>
  <si>
    <t> 25.07.1980 04:59 </t>
  </si>
  <si>
    <t> 0.016 </t>
  </si>
  <si>
    <t>2444543.317 </t>
  </si>
  <si>
    <t> 30.10.1980 19:36 </t>
  </si>
  <si>
    <t> 0.025 </t>
  </si>
  <si>
    <t> H.Peter </t>
  </si>
  <si>
    <t> BBS 51 </t>
  </si>
  <si>
    <t>2444854.522 </t>
  </si>
  <si>
    <t> 07.09.1981 00:31 </t>
  </si>
  <si>
    <t> 0.014 </t>
  </si>
  <si>
    <t> J.Manek </t>
  </si>
  <si>
    <t> BRNO 26 </t>
  </si>
  <si>
    <t>2444854.532 </t>
  </si>
  <si>
    <t> 07.09.1981 00:46 </t>
  </si>
  <si>
    <t> V.Wagner </t>
  </si>
  <si>
    <t>2444957.658 </t>
  </si>
  <si>
    <t> 19.12.1981 03:47 </t>
  </si>
  <si>
    <t>2445204.403 </t>
  </si>
  <si>
    <t> 22.08.1982 21:40 </t>
  </si>
  <si>
    <t> K.Carbol </t>
  </si>
  <si>
    <t>2445204.406 </t>
  </si>
  <si>
    <t> 22.08.1982 21:44 </t>
  </si>
  <si>
    <t> M.Znojilova </t>
  </si>
  <si>
    <t>2445204.413 </t>
  </si>
  <si>
    <t> 22.08.1982 21:54 </t>
  </si>
  <si>
    <t> M.Slatinsky </t>
  </si>
  <si>
    <t>2445204.416 </t>
  </si>
  <si>
    <t> 22.08.1982 21:59 </t>
  </si>
  <si>
    <t> 0.021 </t>
  </si>
  <si>
    <t> J.Silhan </t>
  </si>
  <si>
    <t>2446038.618 </t>
  </si>
  <si>
    <t> 04.12.1984 02:49 </t>
  </si>
  <si>
    <t>2446296.418 </t>
  </si>
  <si>
    <t> 18.08.1985 22:01 </t>
  </si>
  <si>
    <t> 0.006 </t>
  </si>
  <si>
    <t> J.Safar </t>
  </si>
  <si>
    <t> BRNO 27 </t>
  </si>
  <si>
    <t>2446296.423 </t>
  </si>
  <si>
    <t> 18.08.1985 22:09 </t>
  </si>
  <si>
    <t> J.Borovicka </t>
  </si>
  <si>
    <t>2446296.424 </t>
  </si>
  <si>
    <t> 18.08.1985 22:10 </t>
  </si>
  <si>
    <t> M.Lenz </t>
  </si>
  <si>
    <t>2446296.425 </t>
  </si>
  <si>
    <t> 18.08.1985 22:12 </t>
  </si>
  <si>
    <t>2446296.426 </t>
  </si>
  <si>
    <t> 18.08.1985 22:13 </t>
  </si>
  <si>
    <t> P.Kubicek </t>
  </si>
  <si>
    <t> R.Pleskac </t>
  </si>
  <si>
    <t>2446296.430 </t>
  </si>
  <si>
    <t> 18.08.1985 22:19 </t>
  </si>
  <si>
    <t> M.Zejda </t>
  </si>
  <si>
    <t>2446296.434 </t>
  </si>
  <si>
    <t> 18.08.1985 22:24 </t>
  </si>
  <si>
    <t> P.Hajek </t>
  </si>
  <si>
    <t> D.Hanzl </t>
  </si>
  <si>
    <t> P.Neugebauer </t>
  </si>
  <si>
    <t>2446296.435 </t>
  </si>
  <si>
    <t> 18.08.1985 22:26 </t>
  </si>
  <si>
    <t> 0.023 </t>
  </si>
  <si>
    <t> P.Troubil </t>
  </si>
  <si>
    <t>2446296.439 </t>
  </si>
  <si>
    <t> 18.08.1985 22:32 </t>
  </si>
  <si>
    <t> 0.027 </t>
  </si>
  <si>
    <t> T.Cervinka </t>
  </si>
  <si>
    <t> P.Lutcha </t>
  </si>
  <si>
    <t>2446296.442 </t>
  </si>
  <si>
    <t> 18.08.1985 22:36 </t>
  </si>
  <si>
    <t> P.Svoboda </t>
  </si>
  <si>
    <t>2446296.449 </t>
  </si>
  <si>
    <t> 18.08.1985 22:46 </t>
  </si>
  <si>
    <t> 0.037 </t>
  </si>
  <si>
    <t> M.Varady </t>
  </si>
  <si>
    <t>2446331.413 </t>
  </si>
  <si>
    <t> 22.09.1985 21:54 </t>
  </si>
  <si>
    <t> BBS 78 </t>
  </si>
  <si>
    <t>2447388.437 </t>
  </si>
  <si>
    <t> 14.08.1988 22:29 </t>
  </si>
  <si>
    <t> A.Slatinsky </t>
  </si>
  <si>
    <t> BRNO 30 </t>
  </si>
  <si>
    <t>2447388.446 </t>
  </si>
  <si>
    <t> 14.08.1988 22:42 </t>
  </si>
  <si>
    <t> R.Santler </t>
  </si>
  <si>
    <t>2447771.497 </t>
  </si>
  <si>
    <t> 01.09.1989 23:55 </t>
  </si>
  <si>
    <t> 0.034 </t>
  </si>
  <si>
    <t> F.Hroch </t>
  </si>
  <si>
    <t>2447913.278 </t>
  </si>
  <si>
    <t> 21.01.1990 18:40 </t>
  </si>
  <si>
    <t>2448502.558 </t>
  </si>
  <si>
    <t> 03.09.1991 01:23 </t>
  </si>
  <si>
    <t> BRNO 31 </t>
  </si>
  <si>
    <t>2448539.389 </t>
  </si>
  <si>
    <t> 09.10.1991 21:20 </t>
  </si>
  <si>
    <t> 0.015 </t>
  </si>
  <si>
    <t> BBS 99 </t>
  </si>
  <si>
    <t>2448598.328 </t>
  </si>
  <si>
    <t> 07.12.1991 19:52 </t>
  </si>
  <si>
    <t> BBS 100 </t>
  </si>
  <si>
    <t>2449213.403 </t>
  </si>
  <si>
    <t> 13.08.1993 21:40 </t>
  </si>
  <si>
    <t> 0.035 </t>
  </si>
  <si>
    <t> BBS 105 </t>
  </si>
  <si>
    <t>2449561.443 </t>
  </si>
  <si>
    <t> 27.07.1994 22:37 </t>
  </si>
  <si>
    <t> BBS 107 </t>
  </si>
  <si>
    <t>2449933.436 </t>
  </si>
  <si>
    <t> 03.08.1995 22:27 </t>
  </si>
  <si>
    <t> BBS 110 </t>
  </si>
  <si>
    <t>2450040.250 </t>
  </si>
  <si>
    <t> 18.11.1995 18:00 </t>
  </si>
  <si>
    <t> 0.043 </t>
  </si>
  <si>
    <t> BBS 111 </t>
  </si>
  <si>
    <t>2450281.4649 </t>
  </si>
  <si>
    <t> 16.07.1996 23:09 </t>
  </si>
  <si>
    <t> 0.0201 </t>
  </si>
  <si>
    <t> M.Netolicky </t>
  </si>
  <si>
    <t> BRNO 32 </t>
  </si>
  <si>
    <t>2450281.4767 </t>
  </si>
  <si>
    <t> 16.07.1996 23:26 </t>
  </si>
  <si>
    <t> 0.0319 </t>
  </si>
  <si>
    <t> J.Cechal </t>
  </si>
  <si>
    <t>2450281.4816 </t>
  </si>
  <si>
    <t> 16.07.1996 23:33 </t>
  </si>
  <si>
    <t> 0.0368 </t>
  </si>
  <si>
    <t> K.Koss </t>
  </si>
  <si>
    <t>2450316.4695 </t>
  </si>
  <si>
    <t> 20.08.1996 23:16 </t>
  </si>
  <si>
    <t> 0.0360 </t>
  </si>
  <si>
    <t>2450316.4716 </t>
  </si>
  <si>
    <t> 20.08.1996 23:19 </t>
  </si>
  <si>
    <t> 0.0381 </t>
  </si>
  <si>
    <t>2450423.288 </t>
  </si>
  <si>
    <t> 05.12.1996 18:54 </t>
  </si>
  <si>
    <t> 0.047 </t>
  </si>
  <si>
    <t> BBS 114 </t>
  </si>
  <si>
    <t>2450642.428 </t>
  </si>
  <si>
    <t> 12.07.1997 22:16 </t>
  </si>
  <si>
    <t> BBS 115 </t>
  </si>
  <si>
    <t>2450688.4573 </t>
  </si>
  <si>
    <t> 27.08.1997 22:58 </t>
  </si>
  <si>
    <t> 0.0383 </t>
  </si>
  <si>
    <t>2450701.366 </t>
  </si>
  <si>
    <t> 09.09.1997 20:47 </t>
  </si>
  <si>
    <t> 0.056 </t>
  </si>
  <si>
    <t> BBS 116 </t>
  </si>
  <si>
    <t>2450747.384 </t>
  </si>
  <si>
    <t> 25.10.1997 21:12 </t>
  </si>
  <si>
    <t>2450841.3030 </t>
  </si>
  <si>
    <t> 27.01.1998 19:16 </t>
  </si>
  <si>
    <t> 0.0384 </t>
  </si>
  <si>
    <t>E </t>
  </si>
  <si>
    <t>?</t>
  </si>
  <si>
    <t> BBS 117 </t>
  </si>
  <si>
    <t>2451758.38295 </t>
  </si>
  <si>
    <t> 01.08.2000 21:11 </t>
  </si>
  <si>
    <t> 0.04520 </t>
  </si>
  <si>
    <t>C </t>
  </si>
  <si>
    <t>o</t>
  </si>
  <si>
    <t> J.Šafár </t>
  </si>
  <si>
    <t>OEJV 0074 </t>
  </si>
  <si>
    <t>2451780.48089 </t>
  </si>
  <si>
    <t> 23.08.2000 23:32 </t>
  </si>
  <si>
    <t> 0.04499 </t>
  </si>
  <si>
    <t>2451815.46959 </t>
  </si>
  <si>
    <t> 27.09.2000 23:16 </t>
  </si>
  <si>
    <t> 0.04495 </t>
  </si>
  <si>
    <t>2452522.6166 </t>
  </si>
  <si>
    <t> 05.09.2002 02:47 </t>
  </si>
  <si>
    <t> 0.0512 </t>
  </si>
  <si>
    <t>ns</t>
  </si>
  <si>
    <t>2452524.453 </t>
  </si>
  <si>
    <t> 06.09.2002 22:52 </t>
  </si>
  <si>
    <t> 0.046 </t>
  </si>
  <si>
    <t> M.Netolický </t>
  </si>
  <si>
    <t>2452524.454 </t>
  </si>
  <si>
    <t> 06.09.2002 22:53 </t>
  </si>
  <si>
    <t> V.Novotný </t>
  </si>
  <si>
    <t>2452535.5062 </t>
  </si>
  <si>
    <t> 18.09.2002 00:08 </t>
  </si>
  <si>
    <t> 0.0502 </t>
  </si>
  <si>
    <t> BBS 129 </t>
  </si>
  <si>
    <t>2452616.5345 </t>
  </si>
  <si>
    <t> 08.12.2002 00:49 </t>
  </si>
  <si>
    <t> 0.0520 </t>
  </si>
  <si>
    <t>2452616.5347 </t>
  </si>
  <si>
    <t> 0.0522 </t>
  </si>
  <si>
    <t> G.Lubcke </t>
  </si>
  <si>
    <t>2452708.6109 </t>
  </si>
  <si>
    <t> 10.03.2003 02:39 </t>
  </si>
  <si>
    <t> 0.0527 </t>
  </si>
  <si>
    <t>2452909.344 </t>
  </si>
  <si>
    <t> 26.09.2003 20:15 </t>
  </si>
  <si>
    <t> 0.061 </t>
  </si>
  <si>
    <t> M.Vrašták </t>
  </si>
  <si>
    <t>2452951.6923 </t>
  </si>
  <si>
    <t> 08.11.2003 04:36 </t>
  </si>
  <si>
    <t> 0.0545 </t>
  </si>
  <si>
    <t>2452975.6322 </t>
  </si>
  <si>
    <t> 02.12.2003 03:10 </t>
  </si>
  <si>
    <t> 0.0548 </t>
  </si>
  <si>
    <t>2453371.5593 </t>
  </si>
  <si>
    <t> 01.01.2005 01:25 </t>
  </si>
  <si>
    <t> 0.0567 </t>
  </si>
  <si>
    <t> AOEB 12 </t>
  </si>
  <si>
    <t>2453653.3125 </t>
  </si>
  <si>
    <t> 09.10.2005 19:30 </t>
  </si>
  <si>
    <t> 0.0585 </t>
  </si>
  <si>
    <t>-I</t>
  </si>
  <si>
    <t> F.Agerer </t>
  </si>
  <si>
    <t>BAVM 178 </t>
  </si>
  <si>
    <t>2453671.7274 </t>
  </si>
  <si>
    <t> 28.10.2005 05:27 </t>
  </si>
  <si>
    <t>13519</t>
  </si>
  <si>
    <t> 0.0583 </t>
  </si>
  <si>
    <t> J.Bialozynski </t>
  </si>
  <si>
    <t>2453859.5639 </t>
  </si>
  <si>
    <t> 04.05.2006 01:32 </t>
  </si>
  <si>
    <t>13621</t>
  </si>
  <si>
    <t> 0.0605 </t>
  </si>
  <si>
    <t>R</t>
  </si>
  <si>
    <t> M.Lehky </t>
  </si>
  <si>
    <t>OEJV 0107 </t>
  </si>
  <si>
    <t>2454391.7616 </t>
  </si>
  <si>
    <t> 18.10.2007 06:16 </t>
  </si>
  <si>
    <t>13910</t>
  </si>
  <si>
    <t> 0.0611 </t>
  </si>
  <si>
    <t>JAAVSO 36(2);171 </t>
  </si>
  <si>
    <t>2454509.6233 </t>
  </si>
  <si>
    <t> 13.02.2008 02:57 </t>
  </si>
  <si>
    <t>13974</t>
  </si>
  <si>
    <t> 0.0660 </t>
  </si>
  <si>
    <t> U.Schmidt </t>
  </si>
  <si>
    <t>BAVM 201 </t>
  </si>
  <si>
    <t>2454684.5654 </t>
  </si>
  <si>
    <t> 06.08.2008 01:34 </t>
  </si>
  <si>
    <t>14069</t>
  </si>
  <si>
    <t> 0.0644 </t>
  </si>
  <si>
    <t>BAVM 203 </t>
  </si>
  <si>
    <t>2454717.7115 </t>
  </si>
  <si>
    <t> 08.09.2008 05:04 </t>
  </si>
  <si>
    <t>14087</t>
  </si>
  <si>
    <t> 0.0633 </t>
  </si>
  <si>
    <t> K.Menzies </t>
  </si>
  <si>
    <t> JAAVSO 37;44 </t>
  </si>
  <si>
    <t>2454730.6024 </t>
  </si>
  <si>
    <t> 21.09.2008 02:27 </t>
  </si>
  <si>
    <t>14094</t>
  </si>
  <si>
    <t> 0.0636 </t>
  </si>
  <si>
    <t>2454870.5575 </t>
  </si>
  <si>
    <t> 08.02.2009 01:22 </t>
  </si>
  <si>
    <t>14170</t>
  </si>
  <si>
    <t> 0.0638 </t>
  </si>
  <si>
    <t>2455058.3938 </t>
  </si>
  <si>
    <t> 14.08.2009 21:27 </t>
  </si>
  <si>
    <t>14272</t>
  </si>
  <si>
    <t> 0.0658 </t>
  </si>
  <si>
    <t>BAVM 212 </t>
  </si>
  <si>
    <t>2455159.6758 </t>
  </si>
  <si>
    <t> 24.11.2009 04:13 </t>
  </si>
  <si>
    <t>14327</t>
  </si>
  <si>
    <t> 0.0646 </t>
  </si>
  <si>
    <t> R.Poklar </t>
  </si>
  <si>
    <t> JAAVSO 38;120 </t>
  </si>
  <si>
    <t>2455253.5927 </t>
  </si>
  <si>
    <t> 26.02.2010 02:13 </t>
  </si>
  <si>
    <t>14378</t>
  </si>
  <si>
    <t>2455437.7450 </t>
  </si>
  <si>
    <t> 29.08.2010 05:52 </t>
  </si>
  <si>
    <t>14478</t>
  </si>
  <si>
    <t> 0.0655 </t>
  </si>
  <si>
    <t> JAAVSO 39;94 </t>
  </si>
  <si>
    <t>2455451.5573 </t>
  </si>
  <si>
    <t> 12.09.2010 01:22 </t>
  </si>
  <si>
    <t>14485.5</t>
  </si>
  <si>
    <t> 0.0664 </t>
  </si>
  <si>
    <t> M.&amp; K.Rätz </t>
  </si>
  <si>
    <t>BAVM 220 </t>
  </si>
  <si>
    <t>2455461.6850 </t>
  </si>
  <si>
    <t> 22.09.2010 04:26 </t>
  </si>
  <si>
    <t>14491</t>
  </si>
  <si>
    <t>2455462.5998 </t>
  </si>
  <si>
    <t> 23.09.2010 02:23 </t>
  </si>
  <si>
    <t>14491.5</t>
  </si>
  <si>
    <t> 0.0599 </t>
  </si>
  <si>
    <t>BAVM 215 </t>
  </si>
  <si>
    <t>2455835.5128 </t>
  </si>
  <si>
    <t> 01.10.2011 00:18 </t>
  </si>
  <si>
    <t>14694</t>
  </si>
  <si>
    <t> 0.0666 </t>
  </si>
  <si>
    <t>BAVM 225 </t>
  </si>
  <si>
    <t>2455857.6111 </t>
  </si>
  <si>
    <t> 23.10.2011 02:39 </t>
  </si>
  <si>
    <t>14706</t>
  </si>
  <si>
    <t> 0.0667 </t>
  </si>
  <si>
    <t> JAAVSO 40;975 </t>
  </si>
  <si>
    <t>2456194.6081 </t>
  </si>
  <si>
    <t> 24.09.2012 02:35 </t>
  </si>
  <si>
    <t>14889</t>
  </si>
  <si>
    <t> 0.0670 </t>
  </si>
  <si>
    <t> JAAVSO 41;122 </t>
  </si>
  <si>
    <t>2456229.5971 </t>
  </si>
  <si>
    <t> 29.10.2012 02:19 </t>
  </si>
  <si>
    <t>14908</t>
  </si>
  <si>
    <t> 0.0672 </t>
  </si>
  <si>
    <t> N.Simmons </t>
  </si>
  <si>
    <t> JAAVSO 41;328 </t>
  </si>
  <si>
    <t>2456842.8212 </t>
  </si>
  <si>
    <t> 04.07.2014 07:42 </t>
  </si>
  <si>
    <t>15241</t>
  </si>
  <si>
    <t> 0.0677 </t>
  </si>
  <si>
    <t> JAAVSO 42;426 </t>
  </si>
  <si>
    <t>s5</t>
  </si>
  <si>
    <t>s6</t>
  </si>
  <si>
    <t>s7</t>
  </si>
  <si>
    <t>JAVSO..43..238</t>
  </si>
  <si>
    <t>JAVSO..45..121</t>
  </si>
  <si>
    <t>JAVSO..46…79 (2018)</t>
  </si>
  <si>
    <t>JAVSO..46..184</t>
  </si>
  <si>
    <t>JAVSO..48…87</t>
  </si>
  <si>
    <t>JAVSO 49, 108</t>
  </si>
  <si>
    <t>JBAV, 60</t>
  </si>
  <si>
    <t>JAVSO, 50, 133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</si>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</sst>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9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85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1" fillId="0" borderId="0" xfId="0" applyFont="1" applyAlignment="1"/>
    <xf numFmtId="14" fontId="9" fillId="0" borderId="0" xfId="0" applyNumberFormat="1" applyFont="1" applyAlignment="1"/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0" fillId="0" borderId="0" xfId="0" applyFo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>
      <alignment vertical="top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35" fillId="0" borderId="0" xfId="0" applyFont="1">
      <alignment vertical="top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42" applyFont="1" applyAlignment="1">
      <alignment wrapText="1"/>
    </xf>
    <xf numFmtId="0" fontId="35" fillId="0" borderId="0" xfId="42" applyFont="1" applyAlignment="1">
      <alignment horizontal="center" wrapText="1"/>
    </xf>
    <xf numFmtId="0" fontId="35" fillId="0" borderId="0" xfId="42" applyFont="1" applyAlignment="1">
      <alignment horizontal="left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/>
    </xf>
    <xf numFmtId="0" fontId="36" fillId="0" borderId="0" xfId="42" applyFont="1" applyAlignment="1">
      <alignment horizontal="left" vertical="center"/>
    </xf>
    <xf numFmtId="0" fontId="36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center"/>
    </xf>
    <xf numFmtId="0" fontId="37" fillId="0" borderId="0" xfId="0" applyFont="1">
      <alignment vertical="top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42" applyFont="1"/>
    <xf numFmtId="0" fontId="37" fillId="0" borderId="0" xfId="42" applyFont="1" applyAlignment="1">
      <alignment horizontal="center"/>
    </xf>
    <xf numFmtId="0" fontId="37" fillId="0" borderId="0" xfId="42" applyFont="1" applyAlignment="1">
      <alignment horizontal="left"/>
    </xf>
    <xf numFmtId="0" fontId="37" fillId="0" borderId="0" xfId="0" applyFont="1" applyAlignment="1"/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165" fontId="38" fillId="0" borderId="0" xfId="0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IS Cas - O-C Diagr.</a:t>
            </a:r>
          </a:p>
        </c:rich>
      </c:tx>
      <c:layout>
        <c:manualLayout>
          <c:xMode val="edge"/>
          <c:yMode val="edge"/>
          <c:x val="0.39446931578967476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265223095807"/>
          <c:y val="0.14769252958613219"/>
          <c:w val="0.83115110869141862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Active!$H$21:$H$987</c:f>
              <c:numCache>
                <c:formatCode>General</c:formatCode>
                <c:ptCount val="967"/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0F-4F34-825A-5570C2DB12B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6.0000000000000001E-3</c:v>
                  </c:pt>
                  <c:pt idx="73">
                    <c:v>5.0000000000000001E-3</c:v>
                  </c:pt>
                  <c:pt idx="74">
                    <c:v>0</c:v>
                  </c:pt>
                  <c:pt idx="75">
                    <c:v>5.0000000000000001E-3</c:v>
                  </c:pt>
                  <c:pt idx="76">
                    <c:v>7.0000000000000001E-3</c:v>
                  </c:pt>
                  <c:pt idx="77">
                    <c:v>1.1000000000000001E-3</c:v>
                  </c:pt>
                  <c:pt idx="78">
                    <c:v>2.5999999999999999E-3</c:v>
                  </c:pt>
                  <c:pt idx="79">
                    <c:v>2.5999999999999999E-3</c:v>
                  </c:pt>
                  <c:pt idx="80">
                    <c:v>3.0999999999999999E-3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8.0000000000000004E-4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2.5999999999999999E-3</c:v>
                  </c:pt>
                  <c:pt idx="96">
                    <c:v>0</c:v>
                  </c:pt>
                  <c:pt idx="97">
                    <c:v>0</c:v>
                  </c:pt>
                  <c:pt idx="98">
                    <c:v>2.0000000000000001E-4</c:v>
                  </c:pt>
                  <c:pt idx="99">
                    <c:v>5.9999999999999995E-4</c:v>
                  </c:pt>
                  <c:pt idx="100">
                    <c:v>2.5000000000000001E-3</c:v>
                  </c:pt>
                  <c:pt idx="101">
                    <c:v>0</c:v>
                  </c:pt>
                  <c:pt idx="102">
                    <c:v>2.0000000000000001E-4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0</c:v>
                  </c:pt>
                  <c:pt idx="106">
                    <c:v>2.0000000000000001E-4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5.0000000000000001E-4</c:v>
                  </c:pt>
                  <c:pt idx="110">
                    <c:v>1E-4</c:v>
                  </c:pt>
                  <c:pt idx="111">
                    <c:v>1.18E-2</c:v>
                  </c:pt>
                  <c:pt idx="112">
                    <c:v>0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0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2.9999999999999997E-4</c:v>
                  </c:pt>
                  <c:pt idx="119">
                    <c:v>2.7000000000000001E-3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1E-4</c:v>
                  </c:pt>
                  <c:pt idx="124">
                    <c:v>1E-4</c:v>
                  </c:pt>
                  <c:pt idx="125">
                    <c:v>1E-4</c:v>
                  </c:pt>
                  <c:pt idx="126">
                    <c:v>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2.9999999999999997E-4</c:v>
                  </c:pt>
                  <c:pt idx="131">
                    <c:v>5.9999999999999995E-4</c:v>
                  </c:pt>
                  <c:pt idx="132">
                    <c:v>2.0000000000000001E-4</c:v>
                  </c:pt>
                  <c:pt idx="133">
                    <c:v>1E-4</c:v>
                  </c:pt>
                  <c:pt idx="134">
                    <c:v>1.6000000000000001E-3</c:v>
                  </c:pt>
                  <c:pt idx="135">
                    <c:v>1E-4</c:v>
                  </c:pt>
                  <c:pt idx="136">
                    <c:v>2.0000000000000001E-4</c:v>
                  </c:pt>
                </c:numCache>
              </c:numRef>
            </c:plus>
            <c:min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6.0000000000000001E-3</c:v>
                  </c:pt>
                  <c:pt idx="73">
                    <c:v>5.0000000000000001E-3</c:v>
                  </c:pt>
                  <c:pt idx="74">
                    <c:v>0</c:v>
                  </c:pt>
                  <c:pt idx="75">
                    <c:v>5.0000000000000001E-3</c:v>
                  </c:pt>
                  <c:pt idx="76">
                    <c:v>7.0000000000000001E-3</c:v>
                  </c:pt>
                  <c:pt idx="77">
                    <c:v>1.1000000000000001E-3</c:v>
                  </c:pt>
                  <c:pt idx="78">
                    <c:v>2.5999999999999999E-3</c:v>
                  </c:pt>
                  <c:pt idx="79">
                    <c:v>2.5999999999999999E-3</c:v>
                  </c:pt>
                  <c:pt idx="80">
                    <c:v>3.0999999999999999E-3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8.0000000000000004E-4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2.5999999999999999E-3</c:v>
                  </c:pt>
                  <c:pt idx="96">
                    <c:v>0</c:v>
                  </c:pt>
                  <c:pt idx="97">
                    <c:v>0</c:v>
                  </c:pt>
                  <c:pt idx="98">
                    <c:v>2.0000000000000001E-4</c:v>
                  </c:pt>
                  <c:pt idx="99">
                    <c:v>5.9999999999999995E-4</c:v>
                  </c:pt>
                  <c:pt idx="100">
                    <c:v>2.5000000000000001E-3</c:v>
                  </c:pt>
                  <c:pt idx="101">
                    <c:v>0</c:v>
                  </c:pt>
                  <c:pt idx="102">
                    <c:v>2.0000000000000001E-4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0</c:v>
                  </c:pt>
                  <c:pt idx="106">
                    <c:v>2.0000000000000001E-4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5.0000000000000001E-4</c:v>
                  </c:pt>
                  <c:pt idx="110">
                    <c:v>1E-4</c:v>
                  </c:pt>
                  <c:pt idx="111">
                    <c:v>1.18E-2</c:v>
                  </c:pt>
                  <c:pt idx="112">
                    <c:v>0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0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2.9999999999999997E-4</c:v>
                  </c:pt>
                  <c:pt idx="119">
                    <c:v>2.7000000000000001E-3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1E-4</c:v>
                  </c:pt>
                  <c:pt idx="124">
                    <c:v>1E-4</c:v>
                  </c:pt>
                  <c:pt idx="125">
                    <c:v>1E-4</c:v>
                  </c:pt>
                  <c:pt idx="126">
                    <c:v>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2.9999999999999997E-4</c:v>
                  </c:pt>
                  <c:pt idx="131">
                    <c:v>5.9999999999999995E-4</c:v>
                  </c:pt>
                  <c:pt idx="132">
                    <c:v>2.0000000000000001E-4</c:v>
                  </c:pt>
                  <c:pt idx="133">
                    <c:v>1E-4</c:v>
                  </c:pt>
                  <c:pt idx="134">
                    <c:v>1.6000000000000001E-3</c:v>
                  </c:pt>
                  <c:pt idx="135">
                    <c:v>1E-4</c:v>
                  </c:pt>
                  <c:pt idx="13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Active!$I$21:$I$987</c:f>
              <c:numCache>
                <c:formatCode>General</c:formatCode>
                <c:ptCount val="967"/>
                <c:pt idx="0">
                  <c:v>-1.4863999997032806E-2</c:v>
                </c:pt>
                <c:pt idx="1">
                  <c:v>-4.5046399998682318E-2</c:v>
                </c:pt>
                <c:pt idx="3">
                  <c:v>5.0000000010186341E-3</c:v>
                </c:pt>
                <c:pt idx="4">
                  <c:v>2.9007600001932587E-2</c:v>
                </c:pt>
                <c:pt idx="5">
                  <c:v>1.3197600001149112E-2</c:v>
                </c:pt>
                <c:pt idx="6">
                  <c:v>-5.6127999996533617E-3</c:v>
                </c:pt>
                <c:pt idx="7">
                  <c:v>-4.414839999662945E-2</c:v>
                </c:pt>
                <c:pt idx="8">
                  <c:v>-1.5679199997975957E-2</c:v>
                </c:pt>
                <c:pt idx="9">
                  <c:v>-3.0854800002998672E-2</c:v>
                </c:pt>
                <c:pt idx="10">
                  <c:v>8.9704000056372024E-3</c:v>
                </c:pt>
                <c:pt idx="11">
                  <c:v>1.1334000002534594E-2</c:v>
                </c:pt>
                <c:pt idx="12">
                  <c:v>2.1931999996013474E-2</c:v>
                </c:pt>
                <c:pt idx="13">
                  <c:v>2.9270799997902941E-2</c:v>
                </c:pt>
                <c:pt idx="14">
                  <c:v>-2.9911600002378691E-2</c:v>
                </c:pt>
                <c:pt idx="15">
                  <c:v>2.8533199998491909E-2</c:v>
                </c:pt>
                <c:pt idx="16">
                  <c:v>3.0359599993971642E-2</c:v>
                </c:pt>
                <c:pt idx="17">
                  <c:v>1.8771199996990617E-2</c:v>
                </c:pt>
                <c:pt idx="18">
                  <c:v>1.8771199996990617E-2</c:v>
                </c:pt>
                <c:pt idx="19">
                  <c:v>-6.1377599995466881E-2</c:v>
                </c:pt>
                <c:pt idx="20">
                  <c:v>7.8116000004229136E-3</c:v>
                </c:pt>
                <c:pt idx="21">
                  <c:v>1.6554800000449177E-2</c:v>
                </c:pt>
                <c:pt idx="22">
                  <c:v>1.8554800000856631E-2</c:v>
                </c:pt>
                <c:pt idx="23">
                  <c:v>2.0331200001237448E-2</c:v>
                </c:pt>
                <c:pt idx="24">
                  <c:v>1.0222800003248267E-2</c:v>
                </c:pt>
                <c:pt idx="25">
                  <c:v>1.1808400005975273E-2</c:v>
                </c:pt>
                <c:pt idx="26">
                  <c:v>1.7998000002990011E-2</c:v>
                </c:pt>
                <c:pt idx="27">
                  <c:v>2.3998000004212372E-2</c:v>
                </c:pt>
                <c:pt idx="28">
                  <c:v>2.569960000255378E-2</c:v>
                </c:pt>
                <c:pt idx="29">
                  <c:v>1.5988400002242997E-2</c:v>
                </c:pt>
                <c:pt idx="30">
                  <c:v>2.4831200003973208E-2</c:v>
                </c:pt>
                <c:pt idx="31">
                  <c:v>1.4235599999665283E-2</c:v>
                </c:pt>
                <c:pt idx="32">
                  <c:v>2.4235600001702551E-2</c:v>
                </c:pt>
                <c:pt idx="33">
                  <c:v>2.5541200004226994E-2</c:v>
                </c:pt>
                <c:pt idx="34">
                  <c:v>7.8795999943395145E-3</c:v>
                </c:pt>
                <c:pt idx="35">
                  <c:v>1.0879599998588674E-2</c:v>
                </c:pt>
                <c:pt idx="36">
                  <c:v>1.7879599996376783E-2</c:v>
                </c:pt>
                <c:pt idx="37">
                  <c:v>2.0879599993349984E-2</c:v>
                </c:pt>
                <c:pt idx="38">
                  <c:v>1.7762400006176904E-2</c:v>
                </c:pt>
                <c:pt idx="39">
                  <c:v>6.0263999985181727E-3</c:v>
                </c:pt>
                <c:pt idx="40">
                  <c:v>1.1026400003174786E-2</c:v>
                </c:pt>
                <c:pt idx="41">
                  <c:v>1.2026399999740534E-2</c:v>
                </c:pt>
                <c:pt idx="42">
                  <c:v>1.3026400003582239E-2</c:v>
                </c:pt>
                <c:pt idx="43">
                  <c:v>1.4026400000147987E-2</c:v>
                </c:pt>
                <c:pt idx="44">
                  <c:v>1.4026400000147987E-2</c:v>
                </c:pt>
                <c:pt idx="45">
                  <c:v>1.4026400000147987E-2</c:v>
                </c:pt>
                <c:pt idx="46">
                  <c:v>1.8026400000962894E-2</c:v>
                </c:pt>
                <c:pt idx="47">
                  <c:v>2.2026400001777802E-2</c:v>
                </c:pt>
                <c:pt idx="48">
                  <c:v>2.2026400001777802E-2</c:v>
                </c:pt>
                <c:pt idx="49">
                  <c:v>2.2026400001777802E-2</c:v>
                </c:pt>
                <c:pt idx="50">
                  <c:v>2.302639999834355E-2</c:v>
                </c:pt>
                <c:pt idx="51">
                  <c:v>2.7026399999158457E-2</c:v>
                </c:pt>
                <c:pt idx="52">
                  <c:v>2.7026399999158457E-2</c:v>
                </c:pt>
                <c:pt idx="53">
                  <c:v>3.0026400003407616E-2</c:v>
                </c:pt>
                <c:pt idx="54">
                  <c:v>3.7026400001195725E-2</c:v>
                </c:pt>
                <c:pt idx="55">
                  <c:v>1.2290800004848279E-2</c:v>
                </c:pt>
                <c:pt idx="56">
                  <c:v>8.173200003511738E-3</c:v>
                </c:pt>
                <c:pt idx="57">
                  <c:v>1.7173200008983258E-2</c:v>
                </c:pt>
                <c:pt idx="58">
                  <c:v>3.3594000007724389E-2</c:v>
                </c:pt>
                <c:pt idx="59">
                  <c:v>1.8139200001314748E-2</c:v>
                </c:pt>
                <c:pt idx="60">
                  <c:v>1.417119999678107E-2</c:v>
                </c:pt>
                <c:pt idx="61">
                  <c:v>1.4923200003977399E-2</c:v>
                </c:pt>
                <c:pt idx="62">
                  <c:v>2.5526400000671856E-2</c:v>
                </c:pt>
                <c:pt idx="63">
                  <c:v>3.538480000133859E-2</c:v>
                </c:pt>
                <c:pt idx="64">
                  <c:v>2.9541199997765943E-2</c:v>
                </c:pt>
                <c:pt idx="65">
                  <c:v>3.7036399997305125E-2</c:v>
                </c:pt>
                <c:pt idx="66">
                  <c:v>4.3317200004821643E-2</c:v>
                </c:pt>
                <c:pt idx="72">
                  <c:v>4.6738000004552305E-2</c:v>
                </c:pt>
                <c:pt idx="73">
                  <c:v>4.6762400001171045E-2</c:v>
                </c:pt>
                <c:pt idx="75">
                  <c:v>5.6365600001299754E-2</c:v>
                </c:pt>
                <c:pt idx="76">
                  <c:v>3.6555599996063393E-2</c:v>
                </c:pt>
                <c:pt idx="77">
                  <c:v>3.8423199999670032E-2</c:v>
                </c:pt>
                <c:pt idx="82">
                  <c:v>4.6089600000414066E-2</c:v>
                </c:pt>
                <c:pt idx="84">
                  <c:v>4.7089599996979814E-2</c:v>
                </c:pt>
                <c:pt idx="90">
                  <c:v>6.0998000000836328E-2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0F-4F34-825A-5570C2DB12B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Active!$J$21:$J$987</c:f>
              <c:numCache>
                <c:formatCode>General</c:formatCode>
                <c:ptCount val="967"/>
                <c:pt idx="67">
                  <c:v>2.0092799997655675E-2</c:v>
                </c:pt>
                <c:pt idx="68">
                  <c:v>3.1892799997876864E-2</c:v>
                </c:pt>
                <c:pt idx="69">
                  <c:v>3.6792799997783732E-2</c:v>
                </c:pt>
                <c:pt idx="70">
                  <c:v>3.5957199994300026E-2</c:v>
                </c:pt>
                <c:pt idx="71">
                  <c:v>3.8057199992181268E-2</c:v>
                </c:pt>
                <c:pt idx="74">
                  <c:v>3.8252400001510978E-2</c:v>
                </c:pt>
                <c:pt idx="95">
                  <c:v>5.8488399998168461E-2</c:v>
                </c:pt>
                <c:pt idx="100">
                  <c:v>6.6022399994835723E-2</c:v>
                </c:pt>
                <c:pt idx="109">
                  <c:v>6.6429800004698336E-2</c:v>
                </c:pt>
                <c:pt idx="111">
                  <c:v>5.985540000256151E-2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0F-4F34-825A-5570C2DB12B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Active!$K$21:$K$987</c:f>
              <c:numCache>
                <c:formatCode>General</c:formatCode>
                <c:ptCount val="967"/>
                <c:pt idx="78">
                  <c:v>4.5197999999800231E-2</c:v>
                </c:pt>
                <c:pt idx="79">
                  <c:v>4.4989199996052776E-2</c:v>
                </c:pt>
                <c:pt idx="80">
                  <c:v>4.4953600001463201E-2</c:v>
                </c:pt>
                <c:pt idx="81">
                  <c:v>5.1202000002376735E-2</c:v>
                </c:pt>
                <c:pt idx="86">
                  <c:v>5.0215200004458893E-2</c:v>
                </c:pt>
                <c:pt idx="87">
                  <c:v>5.1969600004667882E-2</c:v>
                </c:pt>
                <c:pt idx="88">
                  <c:v>5.2169599999615457E-2</c:v>
                </c:pt>
                <c:pt idx="89">
                  <c:v>5.274959999951534E-2</c:v>
                </c:pt>
                <c:pt idx="92">
                  <c:v>5.4512800001248252E-2</c:v>
                </c:pt>
                <c:pt idx="93">
                  <c:v>5.4751600000599865E-2</c:v>
                </c:pt>
                <c:pt idx="94">
                  <c:v>5.6685600000491831E-2</c:v>
                </c:pt>
                <c:pt idx="96">
                  <c:v>5.8264400002371985E-2</c:v>
                </c:pt>
                <c:pt idx="97">
                  <c:v>6.0499599996546749E-2</c:v>
                </c:pt>
                <c:pt idx="98">
                  <c:v>6.0539599995536264E-2</c:v>
                </c:pt>
                <c:pt idx="99">
                  <c:v>6.1115999997127801E-2</c:v>
                </c:pt>
                <c:pt idx="101">
                  <c:v>6.4444399999047164E-2</c:v>
                </c:pt>
                <c:pt idx="102">
                  <c:v>6.3321200002974365E-2</c:v>
                </c:pt>
                <c:pt idx="103">
                  <c:v>6.3634400008595549E-2</c:v>
                </c:pt>
                <c:pt idx="104">
                  <c:v>6.3792000008106697E-2</c:v>
                </c:pt>
                <c:pt idx="105">
                  <c:v>6.5827200000057928E-2</c:v>
                </c:pt>
                <c:pt idx="106">
                  <c:v>6.4645199992810376E-2</c:v>
                </c:pt>
                <c:pt idx="107">
                  <c:v>6.4412800005811732E-2</c:v>
                </c:pt>
                <c:pt idx="108">
                  <c:v>6.5472800000861753E-2</c:v>
                </c:pt>
                <c:pt idx="110">
                  <c:v>6.5811599997687154E-2</c:v>
                </c:pt>
                <c:pt idx="112">
                  <c:v>6.659439999202732E-2</c:v>
                </c:pt>
                <c:pt idx="113">
                  <c:v>6.6745600001013372E-2</c:v>
                </c:pt>
                <c:pt idx="114">
                  <c:v>6.6745600001013372E-2</c:v>
                </c:pt>
                <c:pt idx="115">
                  <c:v>6.6976399997656699E-2</c:v>
                </c:pt>
                <c:pt idx="116">
                  <c:v>6.7076400002406444E-2</c:v>
                </c:pt>
                <c:pt idx="117">
                  <c:v>6.7240799995488487E-2</c:v>
                </c:pt>
                <c:pt idx="118">
                  <c:v>6.7711599993344862E-2</c:v>
                </c:pt>
                <c:pt idx="119">
                  <c:v>6.8559599996660836E-2</c:v>
                </c:pt>
                <c:pt idx="120">
                  <c:v>6.8987600003310945E-2</c:v>
                </c:pt>
                <c:pt idx="121">
                  <c:v>7.0240799999737646E-2</c:v>
                </c:pt>
                <c:pt idx="122">
                  <c:v>7.0247200004814658E-2</c:v>
                </c:pt>
                <c:pt idx="123">
                  <c:v>6.9974800004274584E-2</c:v>
                </c:pt>
                <c:pt idx="124">
                  <c:v>7.0664799997757655E-2</c:v>
                </c:pt>
                <c:pt idx="125">
                  <c:v>7.065359999978682E-2</c:v>
                </c:pt>
                <c:pt idx="126">
                  <c:v>7.0083200000226498E-2</c:v>
                </c:pt>
                <c:pt idx="127">
                  <c:v>7.187079999857815E-2</c:v>
                </c:pt>
                <c:pt idx="128">
                  <c:v>7.2134399997594301E-2</c:v>
                </c:pt>
                <c:pt idx="129">
                  <c:v>7.3338800000783522E-2</c:v>
                </c:pt>
                <c:pt idx="130">
                  <c:v>7.2420399999828078E-2</c:v>
                </c:pt>
                <c:pt idx="131">
                  <c:v>7.450839999364689E-2</c:v>
                </c:pt>
                <c:pt idx="132">
                  <c:v>7.4285999995481689E-2</c:v>
                </c:pt>
                <c:pt idx="133">
                  <c:v>7.4063600004592445E-2</c:v>
                </c:pt>
                <c:pt idx="134">
                  <c:v>7.3091200007183943E-2</c:v>
                </c:pt>
                <c:pt idx="135">
                  <c:v>7.4681199999758974E-2</c:v>
                </c:pt>
                <c:pt idx="136">
                  <c:v>7.6486400001158472E-2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0F-4F34-825A-5570C2DB12B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Active!$L$21:$L$987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0F-4F34-825A-5570C2DB12B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Active!$M$21:$M$987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0F-4F34-825A-5570C2DB12B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Active!$N$21:$N$987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0F-4F34-825A-5570C2DB12B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Active!$O$21:$O$987</c:f>
              <c:numCache>
                <c:formatCode>General</c:formatCode>
                <c:ptCount val="967"/>
                <c:pt idx="78">
                  <c:v>5.6621693361002326E-2</c:v>
                </c:pt>
                <c:pt idx="79">
                  <c:v>5.6672312729372405E-2</c:v>
                </c:pt>
                <c:pt idx="80">
                  <c:v>5.6752460062625035E-2</c:v>
                </c:pt>
                <c:pt idx="81">
                  <c:v>5.8372279850467591E-2</c:v>
                </c:pt>
                <c:pt idx="82">
                  <c:v>5.8376498131165099E-2</c:v>
                </c:pt>
                <c:pt idx="83">
                  <c:v>5.8376498131165099E-2</c:v>
                </c:pt>
                <c:pt idx="84">
                  <c:v>5.8376498131165099E-2</c:v>
                </c:pt>
                <c:pt idx="85">
                  <c:v>5.8376498131165099E-2</c:v>
                </c:pt>
                <c:pt idx="86">
                  <c:v>5.8401807815350135E-2</c:v>
                </c:pt>
                <c:pt idx="87">
                  <c:v>5.858741216604043E-2</c:v>
                </c:pt>
                <c:pt idx="88">
                  <c:v>5.858741216604043E-2</c:v>
                </c:pt>
                <c:pt idx="89">
                  <c:v>5.8798326200915761E-2</c:v>
                </c:pt>
                <c:pt idx="90">
                  <c:v>5.9258118796943988E-2</c:v>
                </c:pt>
                <c:pt idx="91">
                  <c:v>5.9258118796943988E-2</c:v>
                </c:pt>
                <c:pt idx="92">
                  <c:v>5.935513925298664E-2</c:v>
                </c:pt>
                <c:pt idx="93">
                  <c:v>5.9409976902054226E-2</c:v>
                </c:pt>
                <c:pt idx="94">
                  <c:v>6.0316907252018152E-2</c:v>
                </c:pt>
                <c:pt idx="95">
                  <c:v>6.0962304198736675E-2</c:v>
                </c:pt>
                <c:pt idx="96">
                  <c:v>6.100448700571174E-2</c:v>
                </c:pt>
                <c:pt idx="97">
                  <c:v>6.1434751636857417E-2</c:v>
                </c:pt>
                <c:pt idx="98">
                  <c:v>6.1434751636857417E-2</c:v>
                </c:pt>
                <c:pt idx="99">
                  <c:v>6.2653834758436833E-2</c:v>
                </c:pt>
                <c:pt idx="100">
                  <c:v>6.2923804723077265E-2</c:v>
                </c:pt>
                <c:pt idx="101">
                  <c:v>6.3324541389340405E-2</c:v>
                </c:pt>
                <c:pt idx="102">
                  <c:v>6.3400470441895521E-2</c:v>
                </c:pt>
                <c:pt idx="103">
                  <c:v>6.3429998406778071E-2</c:v>
                </c:pt>
                <c:pt idx="104">
                  <c:v>6.3750587739788561E-2</c:v>
                </c:pt>
                <c:pt idx="105">
                  <c:v>6.4180852370934238E-2</c:v>
                </c:pt>
                <c:pt idx="106">
                  <c:v>6.4412857809297119E-2</c:v>
                </c:pt>
                <c:pt idx="107">
                  <c:v>6.4627990124869944E-2</c:v>
                </c:pt>
                <c:pt idx="108">
                  <c:v>6.5049818194620621E-2</c:v>
                </c:pt>
                <c:pt idx="109">
                  <c:v>6.5081455299851917E-2</c:v>
                </c:pt>
                <c:pt idx="110">
                  <c:v>6.5104655843688214E-2</c:v>
                </c:pt>
                <c:pt idx="111">
                  <c:v>6.5106764984036961E-2</c:v>
                </c:pt>
                <c:pt idx="112">
                  <c:v>6.5960966825282047E-2</c:v>
                </c:pt>
                <c:pt idx="113">
                  <c:v>6.6011586193652133E-2</c:v>
                </c:pt>
                <c:pt idx="114">
                  <c:v>6.6011586193652133E-2</c:v>
                </c:pt>
                <c:pt idx="115">
                  <c:v>6.678353156129585E-2</c:v>
                </c:pt>
                <c:pt idx="116">
                  <c:v>6.678353156129585E-2</c:v>
                </c:pt>
                <c:pt idx="117">
                  <c:v>6.6863678894548473E-2</c:v>
                </c:pt>
                <c:pt idx="118">
                  <c:v>6.8268366366818198E-2</c:v>
                </c:pt>
                <c:pt idx="119">
                  <c:v>6.9238570927244725E-2</c:v>
                </c:pt>
                <c:pt idx="120">
                  <c:v>6.9365119348169926E-2</c:v>
                </c:pt>
                <c:pt idx="121">
                  <c:v>7.0027389417678471E-2</c:v>
                </c:pt>
                <c:pt idx="122">
                  <c:v>7.0297359382318889E-2</c:v>
                </c:pt>
                <c:pt idx="123">
                  <c:v>7.0934319767642404E-2</c:v>
                </c:pt>
                <c:pt idx="124">
                  <c:v>7.1039776785080069E-2</c:v>
                </c:pt>
                <c:pt idx="125">
                  <c:v>7.1621899521335977E-2</c:v>
                </c:pt>
                <c:pt idx="126">
                  <c:v>7.1815940433421294E-2</c:v>
                </c:pt>
                <c:pt idx="127">
                  <c:v>7.1820158714118801E-2</c:v>
                </c:pt>
                <c:pt idx="128">
                  <c:v>7.1866559801791366E-2</c:v>
                </c:pt>
                <c:pt idx="129">
                  <c:v>7.2579449239669996E-2</c:v>
                </c:pt>
                <c:pt idx="130">
                  <c:v>7.2857855765705429E-2</c:v>
                </c:pt>
                <c:pt idx="131">
                  <c:v>7.3406232256381293E-2</c:v>
                </c:pt>
                <c:pt idx="132">
                  <c:v>7.3515907554516466E-2</c:v>
                </c:pt>
                <c:pt idx="133">
                  <c:v>7.3625582852651639E-2</c:v>
                </c:pt>
                <c:pt idx="134">
                  <c:v>7.426254323797514E-2</c:v>
                </c:pt>
                <c:pt idx="135">
                  <c:v>7.4368000255412806E-2</c:v>
                </c:pt>
                <c:pt idx="136">
                  <c:v>7.5114635938871493E-2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0F-4F34-825A-5570C2DB1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043608"/>
        <c:axId val="1"/>
      </c:scatterChart>
      <c:valAx>
        <c:axId val="824043608"/>
        <c:scaling>
          <c:orientation val="minMax"/>
          <c:min val="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10702319415314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034934497816595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0436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599739443049967"/>
          <c:y val="0.92000129214617399"/>
          <c:w val="0.59097601882734097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IS Cas - O-C Diagr.</a:t>
            </a:r>
          </a:p>
        </c:rich>
      </c:tx>
      <c:layout>
        <c:manualLayout>
          <c:xMode val="edge"/>
          <c:yMode val="edge"/>
          <c:x val="0.39389565403161814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3605569249047"/>
          <c:y val="0.14723926380368099"/>
          <c:w val="0.82267500246624792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Active!$H$21:$H$987</c:f>
              <c:numCache>
                <c:formatCode>General</c:formatCode>
                <c:ptCount val="967"/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58-482A-BFA0-BC552EF70DE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6.0000000000000001E-3</c:v>
                  </c:pt>
                  <c:pt idx="73">
                    <c:v>5.0000000000000001E-3</c:v>
                  </c:pt>
                  <c:pt idx="74">
                    <c:v>0</c:v>
                  </c:pt>
                  <c:pt idx="75">
                    <c:v>5.0000000000000001E-3</c:v>
                  </c:pt>
                  <c:pt idx="76">
                    <c:v>7.0000000000000001E-3</c:v>
                  </c:pt>
                  <c:pt idx="77">
                    <c:v>1.1000000000000001E-3</c:v>
                  </c:pt>
                  <c:pt idx="78">
                    <c:v>2.5999999999999999E-3</c:v>
                  </c:pt>
                  <c:pt idx="79">
                    <c:v>2.5999999999999999E-3</c:v>
                  </c:pt>
                  <c:pt idx="80">
                    <c:v>3.0999999999999999E-3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8.0000000000000004E-4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2.5999999999999999E-3</c:v>
                  </c:pt>
                  <c:pt idx="96">
                    <c:v>0</c:v>
                  </c:pt>
                  <c:pt idx="97">
                    <c:v>0</c:v>
                  </c:pt>
                  <c:pt idx="98">
                    <c:v>2.0000000000000001E-4</c:v>
                  </c:pt>
                  <c:pt idx="99">
                    <c:v>5.9999999999999995E-4</c:v>
                  </c:pt>
                  <c:pt idx="100">
                    <c:v>2.5000000000000001E-3</c:v>
                  </c:pt>
                  <c:pt idx="101">
                    <c:v>0</c:v>
                  </c:pt>
                  <c:pt idx="102">
                    <c:v>2.0000000000000001E-4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0</c:v>
                  </c:pt>
                  <c:pt idx="106">
                    <c:v>2.0000000000000001E-4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5.0000000000000001E-4</c:v>
                  </c:pt>
                  <c:pt idx="110">
                    <c:v>1E-4</c:v>
                  </c:pt>
                  <c:pt idx="111">
                    <c:v>1.18E-2</c:v>
                  </c:pt>
                  <c:pt idx="112">
                    <c:v>0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0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2.9999999999999997E-4</c:v>
                  </c:pt>
                  <c:pt idx="119">
                    <c:v>2.7000000000000001E-3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1E-4</c:v>
                  </c:pt>
                  <c:pt idx="124">
                    <c:v>1E-4</c:v>
                  </c:pt>
                  <c:pt idx="125">
                    <c:v>1E-4</c:v>
                  </c:pt>
                  <c:pt idx="126">
                    <c:v>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2.9999999999999997E-4</c:v>
                  </c:pt>
                  <c:pt idx="131">
                    <c:v>5.9999999999999995E-4</c:v>
                  </c:pt>
                  <c:pt idx="132">
                    <c:v>2.0000000000000001E-4</c:v>
                  </c:pt>
                  <c:pt idx="133">
                    <c:v>1E-4</c:v>
                  </c:pt>
                  <c:pt idx="134">
                    <c:v>1.6000000000000001E-3</c:v>
                  </c:pt>
                  <c:pt idx="135">
                    <c:v>1E-4</c:v>
                  </c:pt>
                  <c:pt idx="136">
                    <c:v>2.0000000000000001E-4</c:v>
                  </c:pt>
                </c:numCache>
              </c:numRef>
            </c:plus>
            <c:min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6.0000000000000001E-3</c:v>
                  </c:pt>
                  <c:pt idx="73">
                    <c:v>5.0000000000000001E-3</c:v>
                  </c:pt>
                  <c:pt idx="74">
                    <c:v>0</c:v>
                  </c:pt>
                  <c:pt idx="75">
                    <c:v>5.0000000000000001E-3</c:v>
                  </c:pt>
                  <c:pt idx="76">
                    <c:v>7.0000000000000001E-3</c:v>
                  </c:pt>
                  <c:pt idx="77">
                    <c:v>1.1000000000000001E-3</c:v>
                  </c:pt>
                  <c:pt idx="78">
                    <c:v>2.5999999999999999E-3</c:v>
                  </c:pt>
                  <c:pt idx="79">
                    <c:v>2.5999999999999999E-3</c:v>
                  </c:pt>
                  <c:pt idx="80">
                    <c:v>3.0999999999999999E-3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8.0000000000000004E-4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2.5999999999999999E-3</c:v>
                  </c:pt>
                  <c:pt idx="96">
                    <c:v>0</c:v>
                  </c:pt>
                  <c:pt idx="97">
                    <c:v>0</c:v>
                  </c:pt>
                  <c:pt idx="98">
                    <c:v>2.0000000000000001E-4</c:v>
                  </c:pt>
                  <c:pt idx="99">
                    <c:v>5.9999999999999995E-4</c:v>
                  </c:pt>
                  <c:pt idx="100">
                    <c:v>2.5000000000000001E-3</c:v>
                  </c:pt>
                  <c:pt idx="101">
                    <c:v>0</c:v>
                  </c:pt>
                  <c:pt idx="102">
                    <c:v>2.0000000000000001E-4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0</c:v>
                  </c:pt>
                  <c:pt idx="106">
                    <c:v>2.0000000000000001E-4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5.0000000000000001E-4</c:v>
                  </c:pt>
                  <c:pt idx="110">
                    <c:v>1E-4</c:v>
                  </c:pt>
                  <c:pt idx="111">
                    <c:v>1.18E-2</c:v>
                  </c:pt>
                  <c:pt idx="112">
                    <c:v>0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0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2.9999999999999997E-4</c:v>
                  </c:pt>
                  <c:pt idx="119">
                    <c:v>2.7000000000000001E-3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1E-4</c:v>
                  </c:pt>
                  <c:pt idx="124">
                    <c:v>1E-4</c:v>
                  </c:pt>
                  <c:pt idx="125">
                    <c:v>1E-4</c:v>
                  </c:pt>
                  <c:pt idx="126">
                    <c:v>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2.9999999999999997E-4</c:v>
                  </c:pt>
                  <c:pt idx="131">
                    <c:v>5.9999999999999995E-4</c:v>
                  </c:pt>
                  <c:pt idx="132">
                    <c:v>2.0000000000000001E-4</c:v>
                  </c:pt>
                  <c:pt idx="133">
                    <c:v>1E-4</c:v>
                  </c:pt>
                  <c:pt idx="134">
                    <c:v>1.6000000000000001E-3</c:v>
                  </c:pt>
                  <c:pt idx="135">
                    <c:v>1E-4</c:v>
                  </c:pt>
                  <c:pt idx="13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Active!$I$21:$I$987</c:f>
              <c:numCache>
                <c:formatCode>General</c:formatCode>
                <c:ptCount val="967"/>
                <c:pt idx="0">
                  <c:v>-1.4863999997032806E-2</c:v>
                </c:pt>
                <c:pt idx="1">
                  <c:v>-4.5046399998682318E-2</c:v>
                </c:pt>
                <c:pt idx="3">
                  <c:v>5.0000000010186341E-3</c:v>
                </c:pt>
                <c:pt idx="4">
                  <c:v>2.9007600001932587E-2</c:v>
                </c:pt>
                <c:pt idx="5">
                  <c:v>1.3197600001149112E-2</c:v>
                </c:pt>
                <c:pt idx="6">
                  <c:v>-5.6127999996533617E-3</c:v>
                </c:pt>
                <c:pt idx="7">
                  <c:v>-4.414839999662945E-2</c:v>
                </c:pt>
                <c:pt idx="8">
                  <c:v>-1.5679199997975957E-2</c:v>
                </c:pt>
                <c:pt idx="9">
                  <c:v>-3.0854800002998672E-2</c:v>
                </c:pt>
                <c:pt idx="10">
                  <c:v>8.9704000056372024E-3</c:v>
                </c:pt>
                <c:pt idx="11">
                  <c:v>1.1334000002534594E-2</c:v>
                </c:pt>
                <c:pt idx="12">
                  <c:v>2.1931999996013474E-2</c:v>
                </c:pt>
                <c:pt idx="13">
                  <c:v>2.9270799997902941E-2</c:v>
                </c:pt>
                <c:pt idx="14">
                  <c:v>-2.9911600002378691E-2</c:v>
                </c:pt>
                <c:pt idx="15">
                  <c:v>2.8533199998491909E-2</c:v>
                </c:pt>
                <c:pt idx="16">
                  <c:v>3.0359599993971642E-2</c:v>
                </c:pt>
                <c:pt idx="17">
                  <c:v>1.8771199996990617E-2</c:v>
                </c:pt>
                <c:pt idx="18">
                  <c:v>1.8771199996990617E-2</c:v>
                </c:pt>
                <c:pt idx="19">
                  <c:v>-6.1377599995466881E-2</c:v>
                </c:pt>
                <c:pt idx="20">
                  <c:v>7.8116000004229136E-3</c:v>
                </c:pt>
                <c:pt idx="21">
                  <c:v>1.6554800000449177E-2</c:v>
                </c:pt>
                <c:pt idx="22">
                  <c:v>1.8554800000856631E-2</c:v>
                </c:pt>
                <c:pt idx="23">
                  <c:v>2.0331200001237448E-2</c:v>
                </c:pt>
                <c:pt idx="24">
                  <c:v>1.0222800003248267E-2</c:v>
                </c:pt>
                <c:pt idx="25">
                  <c:v>1.1808400005975273E-2</c:v>
                </c:pt>
                <c:pt idx="26">
                  <c:v>1.7998000002990011E-2</c:v>
                </c:pt>
                <c:pt idx="27">
                  <c:v>2.3998000004212372E-2</c:v>
                </c:pt>
                <c:pt idx="28">
                  <c:v>2.569960000255378E-2</c:v>
                </c:pt>
                <c:pt idx="29">
                  <c:v>1.5988400002242997E-2</c:v>
                </c:pt>
                <c:pt idx="30">
                  <c:v>2.4831200003973208E-2</c:v>
                </c:pt>
                <c:pt idx="31">
                  <c:v>1.4235599999665283E-2</c:v>
                </c:pt>
                <c:pt idx="32">
                  <c:v>2.4235600001702551E-2</c:v>
                </c:pt>
                <c:pt idx="33">
                  <c:v>2.5541200004226994E-2</c:v>
                </c:pt>
                <c:pt idx="34">
                  <c:v>7.8795999943395145E-3</c:v>
                </c:pt>
                <c:pt idx="35">
                  <c:v>1.0879599998588674E-2</c:v>
                </c:pt>
                <c:pt idx="36">
                  <c:v>1.7879599996376783E-2</c:v>
                </c:pt>
                <c:pt idx="37">
                  <c:v>2.0879599993349984E-2</c:v>
                </c:pt>
                <c:pt idx="38">
                  <c:v>1.7762400006176904E-2</c:v>
                </c:pt>
                <c:pt idx="39">
                  <c:v>6.0263999985181727E-3</c:v>
                </c:pt>
                <c:pt idx="40">
                  <c:v>1.1026400003174786E-2</c:v>
                </c:pt>
                <c:pt idx="41">
                  <c:v>1.2026399999740534E-2</c:v>
                </c:pt>
                <c:pt idx="42">
                  <c:v>1.3026400003582239E-2</c:v>
                </c:pt>
                <c:pt idx="43">
                  <c:v>1.4026400000147987E-2</c:v>
                </c:pt>
                <c:pt idx="44">
                  <c:v>1.4026400000147987E-2</c:v>
                </c:pt>
                <c:pt idx="45">
                  <c:v>1.4026400000147987E-2</c:v>
                </c:pt>
                <c:pt idx="46">
                  <c:v>1.8026400000962894E-2</c:v>
                </c:pt>
                <c:pt idx="47">
                  <c:v>2.2026400001777802E-2</c:v>
                </c:pt>
                <c:pt idx="48">
                  <c:v>2.2026400001777802E-2</c:v>
                </c:pt>
                <c:pt idx="49">
                  <c:v>2.2026400001777802E-2</c:v>
                </c:pt>
                <c:pt idx="50">
                  <c:v>2.302639999834355E-2</c:v>
                </c:pt>
                <c:pt idx="51">
                  <c:v>2.7026399999158457E-2</c:v>
                </c:pt>
                <c:pt idx="52">
                  <c:v>2.7026399999158457E-2</c:v>
                </c:pt>
                <c:pt idx="53">
                  <c:v>3.0026400003407616E-2</c:v>
                </c:pt>
                <c:pt idx="54">
                  <c:v>3.7026400001195725E-2</c:v>
                </c:pt>
                <c:pt idx="55">
                  <c:v>1.2290800004848279E-2</c:v>
                </c:pt>
                <c:pt idx="56">
                  <c:v>8.173200003511738E-3</c:v>
                </c:pt>
                <c:pt idx="57">
                  <c:v>1.7173200008983258E-2</c:v>
                </c:pt>
                <c:pt idx="58">
                  <c:v>3.3594000007724389E-2</c:v>
                </c:pt>
                <c:pt idx="59">
                  <c:v>1.8139200001314748E-2</c:v>
                </c:pt>
                <c:pt idx="60">
                  <c:v>1.417119999678107E-2</c:v>
                </c:pt>
                <c:pt idx="61">
                  <c:v>1.4923200003977399E-2</c:v>
                </c:pt>
                <c:pt idx="62">
                  <c:v>2.5526400000671856E-2</c:v>
                </c:pt>
                <c:pt idx="63">
                  <c:v>3.538480000133859E-2</c:v>
                </c:pt>
                <c:pt idx="64">
                  <c:v>2.9541199997765943E-2</c:v>
                </c:pt>
                <c:pt idx="65">
                  <c:v>3.7036399997305125E-2</c:v>
                </c:pt>
                <c:pt idx="66">
                  <c:v>4.3317200004821643E-2</c:v>
                </c:pt>
                <c:pt idx="72">
                  <c:v>4.6738000004552305E-2</c:v>
                </c:pt>
                <c:pt idx="73">
                  <c:v>4.6762400001171045E-2</c:v>
                </c:pt>
                <c:pt idx="75">
                  <c:v>5.6365600001299754E-2</c:v>
                </c:pt>
                <c:pt idx="76">
                  <c:v>3.6555599996063393E-2</c:v>
                </c:pt>
                <c:pt idx="77">
                  <c:v>3.8423199999670032E-2</c:v>
                </c:pt>
                <c:pt idx="82">
                  <c:v>4.6089600000414066E-2</c:v>
                </c:pt>
                <c:pt idx="84">
                  <c:v>4.7089599996979814E-2</c:v>
                </c:pt>
                <c:pt idx="90">
                  <c:v>6.0998000000836328E-2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58-482A-BFA0-BC552EF70DE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Active!$J$21:$J$987</c:f>
              <c:numCache>
                <c:formatCode>General</c:formatCode>
                <c:ptCount val="967"/>
                <c:pt idx="67">
                  <c:v>2.0092799997655675E-2</c:v>
                </c:pt>
                <c:pt idx="68">
                  <c:v>3.1892799997876864E-2</c:v>
                </c:pt>
                <c:pt idx="69">
                  <c:v>3.6792799997783732E-2</c:v>
                </c:pt>
                <c:pt idx="70">
                  <c:v>3.5957199994300026E-2</c:v>
                </c:pt>
                <c:pt idx="71">
                  <c:v>3.8057199992181268E-2</c:v>
                </c:pt>
                <c:pt idx="74">
                  <c:v>3.8252400001510978E-2</c:v>
                </c:pt>
                <c:pt idx="95">
                  <c:v>5.8488399998168461E-2</c:v>
                </c:pt>
                <c:pt idx="100">
                  <c:v>6.6022399994835723E-2</c:v>
                </c:pt>
                <c:pt idx="109">
                  <c:v>6.6429800004698336E-2</c:v>
                </c:pt>
                <c:pt idx="111">
                  <c:v>5.985540000256151E-2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58-482A-BFA0-BC552EF70DE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Active!$K$21:$K$987</c:f>
              <c:numCache>
                <c:formatCode>General</c:formatCode>
                <c:ptCount val="967"/>
                <c:pt idx="78">
                  <c:v>4.5197999999800231E-2</c:v>
                </c:pt>
                <c:pt idx="79">
                  <c:v>4.4989199996052776E-2</c:v>
                </c:pt>
                <c:pt idx="80">
                  <c:v>4.4953600001463201E-2</c:v>
                </c:pt>
                <c:pt idx="81">
                  <c:v>5.1202000002376735E-2</c:v>
                </c:pt>
                <c:pt idx="86">
                  <c:v>5.0215200004458893E-2</c:v>
                </c:pt>
                <c:pt idx="87">
                  <c:v>5.1969600004667882E-2</c:v>
                </c:pt>
                <c:pt idx="88">
                  <c:v>5.2169599999615457E-2</c:v>
                </c:pt>
                <c:pt idx="89">
                  <c:v>5.274959999951534E-2</c:v>
                </c:pt>
                <c:pt idx="92">
                  <c:v>5.4512800001248252E-2</c:v>
                </c:pt>
                <c:pt idx="93">
                  <c:v>5.4751600000599865E-2</c:v>
                </c:pt>
                <c:pt idx="94">
                  <c:v>5.6685600000491831E-2</c:v>
                </c:pt>
                <c:pt idx="96">
                  <c:v>5.8264400002371985E-2</c:v>
                </c:pt>
                <c:pt idx="97">
                  <c:v>6.0499599996546749E-2</c:v>
                </c:pt>
                <c:pt idx="98">
                  <c:v>6.0539599995536264E-2</c:v>
                </c:pt>
                <c:pt idx="99">
                  <c:v>6.1115999997127801E-2</c:v>
                </c:pt>
                <c:pt idx="101">
                  <c:v>6.4444399999047164E-2</c:v>
                </c:pt>
                <c:pt idx="102">
                  <c:v>6.3321200002974365E-2</c:v>
                </c:pt>
                <c:pt idx="103">
                  <c:v>6.3634400008595549E-2</c:v>
                </c:pt>
                <c:pt idx="104">
                  <c:v>6.3792000008106697E-2</c:v>
                </c:pt>
                <c:pt idx="105">
                  <c:v>6.5827200000057928E-2</c:v>
                </c:pt>
                <c:pt idx="106">
                  <c:v>6.4645199992810376E-2</c:v>
                </c:pt>
                <c:pt idx="107">
                  <c:v>6.4412800005811732E-2</c:v>
                </c:pt>
                <c:pt idx="108">
                  <c:v>6.5472800000861753E-2</c:v>
                </c:pt>
                <c:pt idx="110">
                  <c:v>6.5811599997687154E-2</c:v>
                </c:pt>
                <c:pt idx="112">
                  <c:v>6.659439999202732E-2</c:v>
                </c:pt>
                <c:pt idx="113">
                  <c:v>6.6745600001013372E-2</c:v>
                </c:pt>
                <c:pt idx="114">
                  <c:v>6.6745600001013372E-2</c:v>
                </c:pt>
                <c:pt idx="115">
                  <c:v>6.6976399997656699E-2</c:v>
                </c:pt>
                <c:pt idx="116">
                  <c:v>6.7076400002406444E-2</c:v>
                </c:pt>
                <c:pt idx="117">
                  <c:v>6.7240799995488487E-2</c:v>
                </c:pt>
                <c:pt idx="118">
                  <c:v>6.7711599993344862E-2</c:v>
                </c:pt>
                <c:pt idx="119">
                  <c:v>6.8559599996660836E-2</c:v>
                </c:pt>
                <c:pt idx="120">
                  <c:v>6.8987600003310945E-2</c:v>
                </c:pt>
                <c:pt idx="121">
                  <c:v>7.0240799999737646E-2</c:v>
                </c:pt>
                <c:pt idx="122">
                  <c:v>7.0247200004814658E-2</c:v>
                </c:pt>
                <c:pt idx="123">
                  <c:v>6.9974800004274584E-2</c:v>
                </c:pt>
                <c:pt idx="124">
                  <c:v>7.0664799997757655E-2</c:v>
                </c:pt>
                <c:pt idx="125">
                  <c:v>7.065359999978682E-2</c:v>
                </c:pt>
                <c:pt idx="126">
                  <c:v>7.0083200000226498E-2</c:v>
                </c:pt>
                <c:pt idx="127">
                  <c:v>7.187079999857815E-2</c:v>
                </c:pt>
                <c:pt idx="128">
                  <c:v>7.2134399997594301E-2</c:v>
                </c:pt>
                <c:pt idx="129">
                  <c:v>7.3338800000783522E-2</c:v>
                </c:pt>
                <c:pt idx="130">
                  <c:v>7.2420399999828078E-2</c:v>
                </c:pt>
                <c:pt idx="131">
                  <c:v>7.450839999364689E-2</c:v>
                </c:pt>
                <c:pt idx="132">
                  <c:v>7.4285999995481689E-2</c:v>
                </c:pt>
                <c:pt idx="133">
                  <c:v>7.4063600004592445E-2</c:v>
                </c:pt>
                <c:pt idx="134">
                  <c:v>7.3091200007183943E-2</c:v>
                </c:pt>
                <c:pt idx="135">
                  <c:v>7.4681199999758974E-2</c:v>
                </c:pt>
                <c:pt idx="136">
                  <c:v>7.6486400001158472E-2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58-482A-BFA0-BC552EF70DE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Active!$L$21:$L$987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58-482A-BFA0-BC552EF70DE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Active!$M$21:$M$987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58-482A-BFA0-BC552EF70DE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6.0000000000000001E-3</c:v>
                  </c:pt>
                  <c:pt idx="16">
                    <c:v>3.0000000000000001E-3</c:v>
                  </c:pt>
                  <c:pt idx="19">
                    <c:v>0</c:v>
                  </c:pt>
                  <c:pt idx="20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3">
                    <c:v>0</c:v>
                  </c:pt>
                  <c:pt idx="38">
                    <c:v>0</c:v>
                  </c:pt>
                  <c:pt idx="41">
                    <c:v>0</c:v>
                  </c:pt>
                  <c:pt idx="61">
                    <c:v>4.0000000000000001E-3</c:v>
                  </c:pt>
                  <c:pt idx="62">
                    <c:v>6.0000000000000001E-3</c:v>
                  </c:pt>
                  <c:pt idx="63">
                    <c:v>5.0000000000000001E-3</c:v>
                  </c:pt>
                  <c:pt idx="64">
                    <c:v>6.0000000000000001E-3</c:v>
                  </c:pt>
                  <c:pt idx="65">
                    <c:v>5.0000000000000001E-3</c:v>
                  </c:pt>
                  <c:pt idx="66">
                    <c:v>5.0000000000000001E-3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Active!$N$21:$N$987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58-482A-BFA0-BC552EF70DE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-6140</c:v>
                </c:pt>
                <c:pt idx="1">
                  <c:v>-5964</c:v>
                </c:pt>
                <c:pt idx="2">
                  <c:v>0</c:v>
                </c:pt>
                <c:pt idx="3">
                  <c:v>0</c:v>
                </c:pt>
                <c:pt idx="4">
                  <c:v>201</c:v>
                </c:pt>
                <c:pt idx="5">
                  <c:v>226</c:v>
                </c:pt>
                <c:pt idx="6">
                  <c:v>372</c:v>
                </c:pt>
                <c:pt idx="7">
                  <c:v>2391</c:v>
                </c:pt>
                <c:pt idx="8">
                  <c:v>2958</c:v>
                </c:pt>
                <c:pt idx="9">
                  <c:v>3577</c:v>
                </c:pt>
                <c:pt idx="10">
                  <c:v>3954</c:v>
                </c:pt>
                <c:pt idx="11">
                  <c:v>3965</c:v>
                </c:pt>
                <c:pt idx="12">
                  <c:v>5570</c:v>
                </c:pt>
                <c:pt idx="13">
                  <c:v>5583</c:v>
                </c:pt>
                <c:pt idx="14">
                  <c:v>5759</c:v>
                </c:pt>
                <c:pt idx="15">
                  <c:v>6207</c:v>
                </c:pt>
                <c:pt idx="16">
                  <c:v>6221</c:v>
                </c:pt>
                <c:pt idx="17">
                  <c:v>6712</c:v>
                </c:pt>
                <c:pt idx="18">
                  <c:v>6712</c:v>
                </c:pt>
                <c:pt idx="19">
                  <c:v>6724</c:v>
                </c:pt>
                <c:pt idx="20">
                  <c:v>6991</c:v>
                </c:pt>
                <c:pt idx="21">
                  <c:v>7173</c:v>
                </c:pt>
                <c:pt idx="22">
                  <c:v>7173</c:v>
                </c:pt>
                <c:pt idx="23">
                  <c:v>7312</c:v>
                </c:pt>
                <c:pt idx="24">
                  <c:v>7603</c:v>
                </c:pt>
                <c:pt idx="25">
                  <c:v>7959</c:v>
                </c:pt>
                <c:pt idx="26">
                  <c:v>8105</c:v>
                </c:pt>
                <c:pt idx="27">
                  <c:v>8105</c:v>
                </c:pt>
                <c:pt idx="28">
                  <c:v>8371</c:v>
                </c:pt>
                <c:pt idx="29">
                  <c:v>8509</c:v>
                </c:pt>
                <c:pt idx="30">
                  <c:v>8562</c:v>
                </c:pt>
                <c:pt idx="31">
                  <c:v>8731</c:v>
                </c:pt>
                <c:pt idx="32">
                  <c:v>8731</c:v>
                </c:pt>
                <c:pt idx="33">
                  <c:v>8787</c:v>
                </c:pt>
                <c:pt idx="34">
                  <c:v>8921</c:v>
                </c:pt>
                <c:pt idx="35">
                  <c:v>8921</c:v>
                </c:pt>
                <c:pt idx="36">
                  <c:v>8921</c:v>
                </c:pt>
                <c:pt idx="37">
                  <c:v>8921</c:v>
                </c:pt>
                <c:pt idx="38">
                  <c:v>9374</c:v>
                </c:pt>
                <c:pt idx="39">
                  <c:v>9514</c:v>
                </c:pt>
                <c:pt idx="40">
                  <c:v>9514</c:v>
                </c:pt>
                <c:pt idx="41">
                  <c:v>9514</c:v>
                </c:pt>
                <c:pt idx="42">
                  <c:v>9514</c:v>
                </c:pt>
                <c:pt idx="43">
                  <c:v>9514</c:v>
                </c:pt>
                <c:pt idx="44">
                  <c:v>9514</c:v>
                </c:pt>
                <c:pt idx="45">
                  <c:v>9514</c:v>
                </c:pt>
                <c:pt idx="46">
                  <c:v>9514</c:v>
                </c:pt>
                <c:pt idx="47">
                  <c:v>9514</c:v>
                </c:pt>
                <c:pt idx="48">
                  <c:v>9514</c:v>
                </c:pt>
                <c:pt idx="49">
                  <c:v>9514</c:v>
                </c:pt>
                <c:pt idx="50">
                  <c:v>9514</c:v>
                </c:pt>
                <c:pt idx="51">
                  <c:v>9514</c:v>
                </c:pt>
                <c:pt idx="52">
                  <c:v>9514</c:v>
                </c:pt>
                <c:pt idx="53">
                  <c:v>9514</c:v>
                </c:pt>
                <c:pt idx="54">
                  <c:v>9514</c:v>
                </c:pt>
                <c:pt idx="55">
                  <c:v>9533</c:v>
                </c:pt>
                <c:pt idx="56">
                  <c:v>10107</c:v>
                </c:pt>
                <c:pt idx="57">
                  <c:v>10107</c:v>
                </c:pt>
                <c:pt idx="58">
                  <c:v>10315</c:v>
                </c:pt>
                <c:pt idx="59">
                  <c:v>10392</c:v>
                </c:pt>
                <c:pt idx="60">
                  <c:v>10712</c:v>
                </c:pt>
                <c:pt idx="61">
                  <c:v>10732</c:v>
                </c:pt>
                <c:pt idx="62">
                  <c:v>10764</c:v>
                </c:pt>
                <c:pt idx="63">
                  <c:v>11098</c:v>
                </c:pt>
                <c:pt idx="64">
                  <c:v>11287</c:v>
                </c:pt>
                <c:pt idx="65">
                  <c:v>11489</c:v>
                </c:pt>
                <c:pt idx="66">
                  <c:v>11547</c:v>
                </c:pt>
                <c:pt idx="67">
                  <c:v>11678</c:v>
                </c:pt>
                <c:pt idx="68">
                  <c:v>11678</c:v>
                </c:pt>
                <c:pt idx="69">
                  <c:v>11678</c:v>
                </c:pt>
                <c:pt idx="70">
                  <c:v>11697</c:v>
                </c:pt>
                <c:pt idx="71">
                  <c:v>11697</c:v>
                </c:pt>
                <c:pt idx="72">
                  <c:v>11755</c:v>
                </c:pt>
                <c:pt idx="73">
                  <c:v>11874</c:v>
                </c:pt>
                <c:pt idx="74">
                  <c:v>11899</c:v>
                </c:pt>
                <c:pt idx="75">
                  <c:v>11906</c:v>
                </c:pt>
                <c:pt idx="76">
                  <c:v>11931</c:v>
                </c:pt>
                <c:pt idx="77">
                  <c:v>11982</c:v>
                </c:pt>
                <c:pt idx="78">
                  <c:v>12480</c:v>
                </c:pt>
                <c:pt idx="79">
                  <c:v>12492</c:v>
                </c:pt>
                <c:pt idx="80">
                  <c:v>12511</c:v>
                </c:pt>
                <c:pt idx="81">
                  <c:v>12895</c:v>
                </c:pt>
                <c:pt idx="82">
                  <c:v>12896</c:v>
                </c:pt>
                <c:pt idx="83">
                  <c:v>12896</c:v>
                </c:pt>
                <c:pt idx="84">
                  <c:v>12896</c:v>
                </c:pt>
                <c:pt idx="85">
                  <c:v>12896</c:v>
                </c:pt>
                <c:pt idx="86">
                  <c:v>12902</c:v>
                </c:pt>
                <c:pt idx="87">
                  <c:v>12946</c:v>
                </c:pt>
                <c:pt idx="88">
                  <c:v>12946</c:v>
                </c:pt>
                <c:pt idx="89">
                  <c:v>12996</c:v>
                </c:pt>
                <c:pt idx="90">
                  <c:v>13105</c:v>
                </c:pt>
                <c:pt idx="91">
                  <c:v>13105</c:v>
                </c:pt>
                <c:pt idx="92">
                  <c:v>13128</c:v>
                </c:pt>
                <c:pt idx="93">
                  <c:v>13141</c:v>
                </c:pt>
                <c:pt idx="94">
                  <c:v>13356</c:v>
                </c:pt>
                <c:pt idx="95">
                  <c:v>13509</c:v>
                </c:pt>
                <c:pt idx="96">
                  <c:v>13519</c:v>
                </c:pt>
                <c:pt idx="97">
                  <c:v>13621</c:v>
                </c:pt>
                <c:pt idx="98">
                  <c:v>13621</c:v>
                </c:pt>
                <c:pt idx="99">
                  <c:v>13910</c:v>
                </c:pt>
                <c:pt idx="100">
                  <c:v>13974</c:v>
                </c:pt>
                <c:pt idx="101">
                  <c:v>14069</c:v>
                </c:pt>
                <c:pt idx="102">
                  <c:v>14087</c:v>
                </c:pt>
                <c:pt idx="103">
                  <c:v>14094</c:v>
                </c:pt>
                <c:pt idx="104">
                  <c:v>14170</c:v>
                </c:pt>
                <c:pt idx="105">
                  <c:v>14272</c:v>
                </c:pt>
                <c:pt idx="106">
                  <c:v>14327</c:v>
                </c:pt>
                <c:pt idx="107">
                  <c:v>14378</c:v>
                </c:pt>
                <c:pt idx="108">
                  <c:v>14478</c:v>
                </c:pt>
                <c:pt idx="109">
                  <c:v>14485.5</c:v>
                </c:pt>
                <c:pt idx="110">
                  <c:v>14491</c:v>
                </c:pt>
                <c:pt idx="111">
                  <c:v>14491.5</c:v>
                </c:pt>
                <c:pt idx="112">
                  <c:v>14694</c:v>
                </c:pt>
                <c:pt idx="113">
                  <c:v>14706</c:v>
                </c:pt>
                <c:pt idx="114">
                  <c:v>14706</c:v>
                </c:pt>
                <c:pt idx="115">
                  <c:v>14889</c:v>
                </c:pt>
                <c:pt idx="116">
                  <c:v>14889</c:v>
                </c:pt>
                <c:pt idx="117">
                  <c:v>14908</c:v>
                </c:pt>
                <c:pt idx="118">
                  <c:v>15241</c:v>
                </c:pt>
                <c:pt idx="119">
                  <c:v>15471</c:v>
                </c:pt>
                <c:pt idx="120">
                  <c:v>15501</c:v>
                </c:pt>
                <c:pt idx="121">
                  <c:v>15658</c:v>
                </c:pt>
                <c:pt idx="122">
                  <c:v>15722</c:v>
                </c:pt>
                <c:pt idx="123">
                  <c:v>15873</c:v>
                </c:pt>
                <c:pt idx="124">
                  <c:v>15898</c:v>
                </c:pt>
                <c:pt idx="125">
                  <c:v>16036</c:v>
                </c:pt>
                <c:pt idx="126">
                  <c:v>16082</c:v>
                </c:pt>
                <c:pt idx="127">
                  <c:v>16083</c:v>
                </c:pt>
                <c:pt idx="128">
                  <c:v>16094</c:v>
                </c:pt>
                <c:pt idx="129">
                  <c:v>16263</c:v>
                </c:pt>
                <c:pt idx="130">
                  <c:v>16329</c:v>
                </c:pt>
                <c:pt idx="131">
                  <c:v>16459</c:v>
                </c:pt>
                <c:pt idx="132">
                  <c:v>16485</c:v>
                </c:pt>
                <c:pt idx="133">
                  <c:v>16511</c:v>
                </c:pt>
                <c:pt idx="134">
                  <c:v>16662</c:v>
                </c:pt>
                <c:pt idx="135">
                  <c:v>16687</c:v>
                </c:pt>
                <c:pt idx="136">
                  <c:v>16864</c:v>
                </c:pt>
              </c:numCache>
            </c:numRef>
          </c:xVal>
          <c:yVal>
            <c:numRef>
              <c:f>Active!$O$21:$O$987</c:f>
              <c:numCache>
                <c:formatCode>General</c:formatCode>
                <c:ptCount val="967"/>
                <c:pt idx="78">
                  <c:v>5.6621693361002326E-2</c:v>
                </c:pt>
                <c:pt idx="79">
                  <c:v>5.6672312729372405E-2</c:v>
                </c:pt>
                <c:pt idx="80">
                  <c:v>5.6752460062625035E-2</c:v>
                </c:pt>
                <c:pt idx="81">
                  <c:v>5.8372279850467591E-2</c:v>
                </c:pt>
                <c:pt idx="82">
                  <c:v>5.8376498131165099E-2</c:v>
                </c:pt>
                <c:pt idx="83">
                  <c:v>5.8376498131165099E-2</c:v>
                </c:pt>
                <c:pt idx="84">
                  <c:v>5.8376498131165099E-2</c:v>
                </c:pt>
                <c:pt idx="85">
                  <c:v>5.8376498131165099E-2</c:v>
                </c:pt>
                <c:pt idx="86">
                  <c:v>5.8401807815350135E-2</c:v>
                </c:pt>
                <c:pt idx="87">
                  <c:v>5.858741216604043E-2</c:v>
                </c:pt>
                <c:pt idx="88">
                  <c:v>5.858741216604043E-2</c:v>
                </c:pt>
                <c:pt idx="89">
                  <c:v>5.8798326200915761E-2</c:v>
                </c:pt>
                <c:pt idx="90">
                  <c:v>5.9258118796943988E-2</c:v>
                </c:pt>
                <c:pt idx="91">
                  <c:v>5.9258118796943988E-2</c:v>
                </c:pt>
                <c:pt idx="92">
                  <c:v>5.935513925298664E-2</c:v>
                </c:pt>
                <c:pt idx="93">
                  <c:v>5.9409976902054226E-2</c:v>
                </c:pt>
                <c:pt idx="94">
                  <c:v>6.0316907252018152E-2</c:v>
                </c:pt>
                <c:pt idx="95">
                  <c:v>6.0962304198736675E-2</c:v>
                </c:pt>
                <c:pt idx="96">
                  <c:v>6.100448700571174E-2</c:v>
                </c:pt>
                <c:pt idx="97">
                  <c:v>6.1434751636857417E-2</c:v>
                </c:pt>
                <c:pt idx="98">
                  <c:v>6.1434751636857417E-2</c:v>
                </c:pt>
                <c:pt idx="99">
                  <c:v>6.2653834758436833E-2</c:v>
                </c:pt>
                <c:pt idx="100">
                  <c:v>6.2923804723077265E-2</c:v>
                </c:pt>
                <c:pt idx="101">
                  <c:v>6.3324541389340405E-2</c:v>
                </c:pt>
                <c:pt idx="102">
                  <c:v>6.3400470441895521E-2</c:v>
                </c:pt>
                <c:pt idx="103">
                  <c:v>6.3429998406778071E-2</c:v>
                </c:pt>
                <c:pt idx="104">
                  <c:v>6.3750587739788561E-2</c:v>
                </c:pt>
                <c:pt idx="105">
                  <c:v>6.4180852370934238E-2</c:v>
                </c:pt>
                <c:pt idx="106">
                  <c:v>6.4412857809297119E-2</c:v>
                </c:pt>
                <c:pt idx="107">
                  <c:v>6.4627990124869944E-2</c:v>
                </c:pt>
                <c:pt idx="108">
                  <c:v>6.5049818194620621E-2</c:v>
                </c:pt>
                <c:pt idx="109">
                  <c:v>6.5081455299851917E-2</c:v>
                </c:pt>
                <c:pt idx="110">
                  <c:v>6.5104655843688214E-2</c:v>
                </c:pt>
                <c:pt idx="111">
                  <c:v>6.5106764984036961E-2</c:v>
                </c:pt>
                <c:pt idx="112">
                  <c:v>6.5960966825282047E-2</c:v>
                </c:pt>
                <c:pt idx="113">
                  <c:v>6.6011586193652133E-2</c:v>
                </c:pt>
                <c:pt idx="114">
                  <c:v>6.6011586193652133E-2</c:v>
                </c:pt>
                <c:pt idx="115">
                  <c:v>6.678353156129585E-2</c:v>
                </c:pt>
                <c:pt idx="116">
                  <c:v>6.678353156129585E-2</c:v>
                </c:pt>
                <c:pt idx="117">
                  <c:v>6.6863678894548473E-2</c:v>
                </c:pt>
                <c:pt idx="118">
                  <c:v>6.8268366366818198E-2</c:v>
                </c:pt>
                <c:pt idx="119">
                  <c:v>6.9238570927244725E-2</c:v>
                </c:pt>
                <c:pt idx="120">
                  <c:v>6.9365119348169926E-2</c:v>
                </c:pt>
                <c:pt idx="121">
                  <c:v>7.0027389417678471E-2</c:v>
                </c:pt>
                <c:pt idx="122">
                  <c:v>7.0297359382318889E-2</c:v>
                </c:pt>
                <c:pt idx="123">
                  <c:v>7.0934319767642404E-2</c:v>
                </c:pt>
                <c:pt idx="124">
                  <c:v>7.1039776785080069E-2</c:v>
                </c:pt>
                <c:pt idx="125">
                  <c:v>7.1621899521335977E-2</c:v>
                </c:pt>
                <c:pt idx="126">
                  <c:v>7.1815940433421294E-2</c:v>
                </c:pt>
                <c:pt idx="127">
                  <c:v>7.1820158714118801E-2</c:v>
                </c:pt>
                <c:pt idx="128">
                  <c:v>7.1866559801791366E-2</c:v>
                </c:pt>
                <c:pt idx="129">
                  <c:v>7.2579449239669996E-2</c:v>
                </c:pt>
                <c:pt idx="130">
                  <c:v>7.2857855765705429E-2</c:v>
                </c:pt>
                <c:pt idx="131">
                  <c:v>7.3406232256381293E-2</c:v>
                </c:pt>
                <c:pt idx="132">
                  <c:v>7.3515907554516466E-2</c:v>
                </c:pt>
                <c:pt idx="133">
                  <c:v>7.3625582852651639E-2</c:v>
                </c:pt>
                <c:pt idx="134">
                  <c:v>7.426254323797514E-2</c:v>
                </c:pt>
                <c:pt idx="135">
                  <c:v>7.4368000255412806E-2</c:v>
                </c:pt>
                <c:pt idx="136">
                  <c:v>7.5114635938871493E-2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58-482A-BFA0-BC552EF70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057056"/>
        <c:axId val="1"/>
      </c:scatterChart>
      <c:valAx>
        <c:axId val="82405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25611914789716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965116279069769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057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709317585301838"/>
          <c:y val="0.92024539877300615"/>
          <c:w val="0.59011673686138078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342900</xdr:colOff>
      <xdr:row>18</xdr:row>
      <xdr:rowOff>19050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01E8710C-7079-F468-7DC4-E0C148F7B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542925</xdr:colOff>
      <xdr:row>0</xdr:row>
      <xdr:rowOff>0</xdr:rowOff>
    </xdr:from>
    <xdr:to>
      <xdr:col>26</xdr:col>
      <xdr:colOff>600075</xdr:colOff>
      <xdr:row>18</xdr:row>
      <xdr:rowOff>28575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7365E9AC-FD6C-1CD1-95C6-8EBC242C2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74.pdf" TargetMode="External"/><Relationship Id="rId13" Type="http://schemas.openxmlformats.org/officeDocument/2006/relationships/hyperlink" Target="http://www.bav-astro.de/sfs/BAVM_link.php?BAVMnr=201" TargetMode="External"/><Relationship Id="rId18" Type="http://schemas.openxmlformats.org/officeDocument/2006/relationships/hyperlink" Target="http://www.bav-astro.de/sfs/BAVM_link.php?BAVMnr=225" TargetMode="External"/><Relationship Id="rId3" Type="http://schemas.openxmlformats.org/officeDocument/2006/relationships/hyperlink" Target="http://www.konkoly.hu/cgi-bin/IBVS?328" TargetMode="External"/><Relationship Id="rId7" Type="http://schemas.openxmlformats.org/officeDocument/2006/relationships/hyperlink" Target="http://var.astro.cz/oejv/issues/oejv0074.pdf" TargetMode="External"/><Relationship Id="rId12" Type="http://schemas.openxmlformats.org/officeDocument/2006/relationships/hyperlink" Target="http://www.aavso.org/sites/default/files/jaavso/v36n2/171.pdf" TargetMode="External"/><Relationship Id="rId17" Type="http://schemas.openxmlformats.org/officeDocument/2006/relationships/hyperlink" Target="http://www.bav-astro.de/sfs/BAVM_link.php?BAVMnr=215" TargetMode="External"/><Relationship Id="rId2" Type="http://schemas.openxmlformats.org/officeDocument/2006/relationships/hyperlink" Target="http://www.konkoly.hu/cgi-bin/IBVS?328" TargetMode="External"/><Relationship Id="rId16" Type="http://schemas.openxmlformats.org/officeDocument/2006/relationships/hyperlink" Target="http://www.bav-astro.de/sfs/BAVM_link.php?BAVMnr=220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var.astro.cz/oejv/issues/oejv0107.pdf" TargetMode="External"/><Relationship Id="rId5" Type="http://schemas.openxmlformats.org/officeDocument/2006/relationships/hyperlink" Target="http://var.astro.cz/oejv/issues/oejv0074.pdf" TargetMode="External"/><Relationship Id="rId15" Type="http://schemas.openxmlformats.org/officeDocument/2006/relationships/hyperlink" Target="http://www.bav-astro.de/sfs/BAVM_link.php?BAVMnr=212" TargetMode="External"/><Relationship Id="rId10" Type="http://schemas.openxmlformats.org/officeDocument/2006/relationships/hyperlink" Target="http://www.bav-astro.de/sfs/BAVM_link.php?BAVMnr=178" TargetMode="External"/><Relationship Id="rId4" Type="http://schemas.openxmlformats.org/officeDocument/2006/relationships/hyperlink" Target="http://var.astro.cz/oejv/issues/oejv0074.pdf" TargetMode="External"/><Relationship Id="rId9" Type="http://schemas.openxmlformats.org/officeDocument/2006/relationships/hyperlink" Target="http://var.astro.cz/oejv/issues/oejv0074.pdf" TargetMode="External"/><Relationship Id="rId14" Type="http://schemas.openxmlformats.org/officeDocument/2006/relationships/hyperlink" Target="http://www.bav-astro.de/sfs/BAVM_link.php?BAVMnr=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28"/>
  <sheetViews>
    <sheetView tabSelected="1" workbookViewId="0">
      <pane xSplit="14" ySplit="22" topLeftCell="O139" activePane="bottomRight" state="frozen"/>
      <selection pane="topRight" activeCell="O1" sqref="O1"/>
      <selection pane="bottomLeft" activeCell="A23" sqref="A23"/>
      <selection pane="bottomRight" activeCell="A142" sqref="A142"/>
    </sheetView>
  </sheetViews>
  <sheetFormatPr defaultColWidth="10.28515625" defaultRowHeight="12.75" x14ac:dyDescent="0.2"/>
  <cols>
    <col min="1" max="1" width="16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56</v>
      </c>
    </row>
    <row r="2" spans="1:6" x14ac:dyDescent="0.2">
      <c r="A2" t="s">
        <v>26</v>
      </c>
      <c r="B2" s="8" t="s">
        <v>50</v>
      </c>
    </row>
    <row r="4" spans="1:6" ht="14.25" thickTop="1" thickBot="1" x14ac:dyDescent="0.25">
      <c r="A4" s="5" t="s">
        <v>2</v>
      </c>
      <c r="C4" s="2">
        <v>28776.262999999999</v>
      </c>
      <c r="D4" s="3">
        <v>1.8415124</v>
      </c>
    </row>
    <row r="5" spans="1:6" ht="13.5" thickTop="1" x14ac:dyDescent="0.2">
      <c r="A5" s="21" t="s">
        <v>60</v>
      </c>
      <c r="B5" s="22"/>
      <c r="C5" s="23">
        <v>-9.5</v>
      </c>
      <c r="D5" s="22" t="s">
        <v>61</v>
      </c>
    </row>
    <row r="6" spans="1:6" x14ac:dyDescent="0.2">
      <c r="A6" s="5" t="s">
        <v>3</v>
      </c>
    </row>
    <row r="7" spans="1:6" x14ac:dyDescent="0.2">
      <c r="A7" t="s">
        <v>4</v>
      </c>
      <c r="C7">
        <v>28776.262999999999</v>
      </c>
    </row>
    <row r="8" spans="1:6" x14ac:dyDescent="0.2">
      <c r="A8" t="s">
        <v>5</v>
      </c>
      <c r="C8">
        <v>1.8415124</v>
      </c>
    </row>
    <row r="9" spans="1:6" x14ac:dyDescent="0.2">
      <c r="A9" s="37" t="s">
        <v>65</v>
      </c>
      <c r="B9" s="38">
        <v>123</v>
      </c>
      <c r="C9" s="26" t="str">
        <f>"F"&amp;B9</f>
        <v>F123</v>
      </c>
      <c r="D9" s="27" t="str">
        <f>"G"&amp;B9</f>
        <v>G123</v>
      </c>
    </row>
    <row r="10" spans="1:6" ht="13.5" thickBot="1" x14ac:dyDescent="0.25">
      <c r="A10" s="22"/>
      <c r="B10" s="22"/>
      <c r="C10" s="4" t="s">
        <v>22</v>
      </c>
      <c r="D10" s="4" t="s">
        <v>23</v>
      </c>
      <c r="E10" s="22"/>
    </row>
    <row r="11" spans="1:6" x14ac:dyDescent="0.2">
      <c r="A11" s="22" t="s">
        <v>18</v>
      </c>
      <c r="B11" s="22"/>
      <c r="C11" s="24">
        <f ca="1">INTERCEPT(INDIRECT($D$9):G986,INDIRECT($C$9):F986)</f>
        <v>3.9775502561193166E-3</v>
      </c>
      <c r="D11" s="25"/>
      <c r="E11" s="22"/>
    </row>
    <row r="12" spans="1:6" x14ac:dyDescent="0.2">
      <c r="A12" s="22" t="s">
        <v>19</v>
      </c>
      <c r="B12" s="22"/>
      <c r="C12" s="24">
        <f ca="1">SLOPE(INDIRECT($D$9):G986,INDIRECT($C$9):F986)</f>
        <v>4.2182806975066516E-6</v>
      </c>
      <c r="D12" s="25"/>
      <c r="E12" s="22"/>
    </row>
    <row r="13" spans="1:6" x14ac:dyDescent="0.2">
      <c r="A13" s="22" t="s">
        <v>21</v>
      </c>
      <c r="B13" s="22"/>
      <c r="C13" s="25" t="s">
        <v>16</v>
      </c>
    </row>
    <row r="14" spans="1:6" x14ac:dyDescent="0.2">
      <c r="A14" s="22"/>
      <c r="B14" s="22"/>
      <c r="C14" s="22"/>
    </row>
    <row r="15" spans="1:6" x14ac:dyDescent="0.2">
      <c r="A15" s="28" t="s">
        <v>20</v>
      </c>
      <c r="B15" s="22"/>
      <c r="C15" s="29">
        <f ca="1">(C7+C11)+(C8+C12)*INT(MAX(F21:F3527))</f>
        <v>59831.603228235937</v>
      </c>
      <c r="E15" s="30" t="s">
        <v>69</v>
      </c>
      <c r="F15" s="23">
        <v>1</v>
      </c>
    </row>
    <row r="16" spans="1:6" x14ac:dyDescent="0.2">
      <c r="A16" s="32" t="s">
        <v>6</v>
      </c>
      <c r="B16" s="22"/>
      <c r="C16" s="33">
        <f ca="1">+C8+C12</f>
        <v>1.8415166182806975</v>
      </c>
      <c r="E16" s="30" t="s">
        <v>62</v>
      </c>
      <c r="F16" s="31">
        <f ca="1">NOW()+15018.5+$C$5/24</f>
        <v>60328.742326273146</v>
      </c>
    </row>
    <row r="17" spans="1:50" ht="13.5" thickBot="1" x14ac:dyDescent="0.25">
      <c r="A17" s="30" t="s">
        <v>52</v>
      </c>
      <c r="B17" s="22"/>
      <c r="C17" s="22">
        <f>COUNT(C21:C2185)</f>
        <v>137</v>
      </c>
      <c r="E17" s="30" t="s">
        <v>70</v>
      </c>
      <c r="F17" s="31">
        <f ca="1">ROUND(2*(F16-$C$7)/$C$8,0)/2+F15</f>
        <v>17135</v>
      </c>
    </row>
    <row r="18" spans="1:50" ht="14.25" thickTop="1" thickBot="1" x14ac:dyDescent="0.25">
      <c r="A18" s="32" t="s">
        <v>7</v>
      </c>
      <c r="B18" s="22"/>
      <c r="C18" s="35">
        <f ca="1">+C15</f>
        <v>59831.603228235937</v>
      </c>
      <c r="D18" s="36">
        <f ca="1">+C16</f>
        <v>1.8415166182806975</v>
      </c>
      <c r="E18" s="30" t="s">
        <v>63</v>
      </c>
      <c r="F18" s="27">
        <f ca="1">ROUND(2*(F16-$C$15)/$C$16,0)/2+F15</f>
        <v>271</v>
      </c>
    </row>
    <row r="19" spans="1:50" ht="13.5" thickTop="1" x14ac:dyDescent="0.2">
      <c r="E19" s="30" t="s">
        <v>64</v>
      </c>
      <c r="F19" s="34">
        <f ca="1">+$C$15+$C$16*F18-15018.5-$C$5/24</f>
        <v>45312.550065123345</v>
      </c>
    </row>
    <row r="20" spans="1:50" ht="13.5" thickBot="1" x14ac:dyDescent="0.25">
      <c r="A20" s="4" t="s">
        <v>8</v>
      </c>
      <c r="B20" s="4" t="s">
        <v>9</v>
      </c>
      <c r="C20" s="4" t="s">
        <v>10</v>
      </c>
      <c r="D20" s="4" t="s">
        <v>15</v>
      </c>
      <c r="E20" s="4" t="s">
        <v>11</v>
      </c>
      <c r="F20" s="4" t="s">
        <v>12</v>
      </c>
      <c r="G20" s="4" t="s">
        <v>13</v>
      </c>
      <c r="H20" s="7" t="s">
        <v>88</v>
      </c>
      <c r="I20" s="7" t="s">
        <v>58</v>
      </c>
      <c r="J20" s="7" t="s">
        <v>85</v>
      </c>
      <c r="K20" s="7" t="s">
        <v>83</v>
      </c>
      <c r="L20" s="7" t="s">
        <v>507</v>
      </c>
      <c r="M20" s="7" t="s">
        <v>508</v>
      </c>
      <c r="N20" s="7" t="s">
        <v>509</v>
      </c>
      <c r="O20" s="7" t="s">
        <v>25</v>
      </c>
      <c r="P20" s="6" t="s">
        <v>24</v>
      </c>
      <c r="Q20" s="4" t="s">
        <v>17</v>
      </c>
    </row>
    <row r="21" spans="1:50" ht="12.75" customHeight="1" x14ac:dyDescent="0.2">
      <c r="A21" s="57" t="s">
        <v>97</v>
      </c>
      <c r="B21" s="58" t="s">
        <v>54</v>
      </c>
      <c r="C21" s="57">
        <v>17469.362000000001</v>
      </c>
      <c r="D21" s="57" t="s">
        <v>58</v>
      </c>
      <c r="E21" s="39">
        <f t="shared" ref="E21:E52" si="0">+(C21-C$7)/C$8</f>
        <v>-6140.0080716263428</v>
      </c>
      <c r="F21" s="17">
        <f t="shared" ref="F21:F52" si="1">ROUND(2*E21,0)/2</f>
        <v>-6140</v>
      </c>
      <c r="G21" s="17">
        <f>+C21-(C$7+F21*C$8)</f>
        <v>-1.4863999997032806E-2</v>
      </c>
      <c r="H21" s="17"/>
      <c r="I21" s="17">
        <f>+G21</f>
        <v>-1.4863999997032806E-2</v>
      </c>
      <c r="J21" s="17"/>
      <c r="L21" s="17"/>
      <c r="M21" s="17"/>
      <c r="O21" s="17"/>
      <c r="P21" s="17"/>
      <c r="Q21" s="20">
        <f t="shared" ref="Q21:Q52" si="2">+C21-15018.5</f>
        <v>2450.862000000001</v>
      </c>
      <c r="R21" s="17"/>
      <c r="S21" s="17"/>
      <c r="T21" s="17"/>
      <c r="U21" s="17"/>
      <c r="V21" s="17"/>
      <c r="W21" s="17"/>
      <c r="X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ht="12.75" customHeight="1" x14ac:dyDescent="0.2">
      <c r="A22" s="57" t="s">
        <v>97</v>
      </c>
      <c r="B22" s="58" t="s">
        <v>54</v>
      </c>
      <c r="C22" s="57">
        <v>17793.437999999998</v>
      </c>
      <c r="D22" s="57" t="s">
        <v>58</v>
      </c>
      <c r="E22" s="39">
        <f t="shared" si="0"/>
        <v>-5964.0244616327318</v>
      </c>
      <c r="F22" s="17">
        <f t="shared" si="1"/>
        <v>-5964</v>
      </c>
      <c r="G22" s="17">
        <f>+C22-(C$7+F22*C$8)</f>
        <v>-4.5046399998682318E-2</v>
      </c>
      <c r="H22" s="17"/>
      <c r="I22" s="17">
        <f>+G22</f>
        <v>-4.5046399998682318E-2</v>
      </c>
      <c r="J22" s="17"/>
      <c r="L22" s="17"/>
      <c r="M22" s="17"/>
      <c r="O22" s="17"/>
      <c r="P22" s="17"/>
      <c r="Q22" s="20">
        <f t="shared" si="2"/>
        <v>2774.9379999999983</v>
      </c>
      <c r="R22" s="17"/>
      <c r="S22" s="17"/>
      <c r="T22" s="17"/>
      <c r="U22" s="17"/>
      <c r="V22" s="17"/>
      <c r="W22" s="17"/>
      <c r="X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ht="12.75" customHeight="1" x14ac:dyDescent="0.2">
      <c r="A23" s="17" t="s">
        <v>14</v>
      </c>
      <c r="B23" s="17"/>
      <c r="C23" s="18">
        <v>28776.262999999999</v>
      </c>
      <c r="D23" s="18" t="s">
        <v>16</v>
      </c>
      <c r="E23" s="17">
        <f t="shared" si="0"/>
        <v>0</v>
      </c>
      <c r="F23" s="17">
        <f t="shared" si="1"/>
        <v>0</v>
      </c>
      <c r="G23" s="17"/>
      <c r="H23" s="19">
        <v>0</v>
      </c>
      <c r="I23" s="17"/>
      <c r="J23" s="17"/>
      <c r="K23" s="17"/>
      <c r="L23" s="17"/>
      <c r="M23" s="17"/>
      <c r="N23" s="17"/>
      <c r="O23" s="17"/>
      <c r="P23" s="17"/>
      <c r="Q23" s="20">
        <f t="shared" si="2"/>
        <v>13757.762999999999</v>
      </c>
      <c r="R23" s="17"/>
      <c r="S23" s="17"/>
      <c r="T23" s="17"/>
      <c r="U23" s="17"/>
      <c r="V23" s="17"/>
      <c r="W23" s="17"/>
      <c r="X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ht="12.75" customHeight="1" x14ac:dyDescent="0.2">
      <c r="A24" s="57" t="s">
        <v>97</v>
      </c>
      <c r="B24" s="58" t="s">
        <v>54</v>
      </c>
      <c r="C24" s="57">
        <v>28776.268</v>
      </c>
      <c r="D24" s="57" t="s">
        <v>58</v>
      </c>
      <c r="E24" s="39">
        <f t="shared" si="0"/>
        <v>2.7151595617920543E-3</v>
      </c>
      <c r="F24" s="17">
        <f t="shared" si="1"/>
        <v>0</v>
      </c>
      <c r="G24" s="17">
        <f t="shared" ref="G24:G55" si="3">+C24-(C$7+F24*C$8)</f>
        <v>5.0000000010186341E-3</v>
      </c>
      <c r="H24" s="17"/>
      <c r="I24" s="17">
        <f t="shared" ref="I24:I55" si="4">+G24</f>
        <v>5.0000000010186341E-3</v>
      </c>
      <c r="J24" s="17"/>
      <c r="L24" s="17"/>
      <c r="M24" s="17"/>
      <c r="O24" s="17"/>
      <c r="P24" s="17"/>
      <c r="Q24" s="20">
        <f t="shared" si="2"/>
        <v>13757.768</v>
      </c>
      <c r="R24" s="17"/>
      <c r="S24" s="17"/>
      <c r="T24" s="17"/>
      <c r="U24" s="17"/>
      <c r="V24" s="17"/>
      <c r="W24" s="17"/>
      <c r="X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ht="12.75" customHeight="1" x14ac:dyDescent="0.2">
      <c r="A25" s="57" t="s">
        <v>97</v>
      </c>
      <c r="B25" s="58" t="s">
        <v>54</v>
      </c>
      <c r="C25" s="57">
        <v>29146.436000000002</v>
      </c>
      <c r="D25" s="57" t="s">
        <v>58</v>
      </c>
      <c r="E25" s="39">
        <f t="shared" si="0"/>
        <v>201.01575205249907</v>
      </c>
      <c r="F25" s="17">
        <f t="shared" si="1"/>
        <v>201</v>
      </c>
      <c r="G25" s="17">
        <f t="shared" si="3"/>
        <v>2.9007600001932587E-2</v>
      </c>
      <c r="H25" s="17"/>
      <c r="I25" s="17">
        <f t="shared" si="4"/>
        <v>2.9007600001932587E-2</v>
      </c>
      <c r="J25" s="17"/>
      <c r="L25" s="17"/>
      <c r="M25" s="17"/>
      <c r="O25" s="17"/>
      <c r="P25" s="17"/>
      <c r="Q25" s="20">
        <f t="shared" si="2"/>
        <v>14127.936000000002</v>
      </c>
      <c r="R25" s="17"/>
      <c r="S25" s="17"/>
      <c r="T25" s="17"/>
      <c r="U25" s="17"/>
      <c r="V25" s="17"/>
      <c r="W25" s="17"/>
      <c r="X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ht="12.75" customHeight="1" x14ac:dyDescent="0.2">
      <c r="A26" s="57" t="s">
        <v>97</v>
      </c>
      <c r="B26" s="58" t="s">
        <v>54</v>
      </c>
      <c r="C26" s="57">
        <v>29192.457999999999</v>
      </c>
      <c r="D26" s="57" t="s">
        <v>58</v>
      </c>
      <c r="E26" s="39">
        <f t="shared" si="0"/>
        <v>226.00716671796491</v>
      </c>
      <c r="F26" s="17">
        <f t="shared" si="1"/>
        <v>226</v>
      </c>
      <c r="G26" s="17">
        <f t="shared" si="3"/>
        <v>1.3197600001149112E-2</v>
      </c>
      <c r="H26" s="17"/>
      <c r="I26" s="17">
        <f t="shared" si="4"/>
        <v>1.3197600001149112E-2</v>
      </c>
      <c r="J26" s="17"/>
      <c r="L26" s="17"/>
      <c r="M26" s="17"/>
      <c r="O26" s="17"/>
      <c r="P26" s="17"/>
      <c r="Q26" s="20">
        <f t="shared" si="2"/>
        <v>14173.957999999999</v>
      </c>
      <c r="R26" s="17"/>
      <c r="S26" s="17"/>
      <c r="T26" s="17"/>
      <c r="U26" s="17"/>
      <c r="V26" s="17"/>
      <c r="W26" s="17"/>
      <c r="X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ht="12.75" customHeight="1" x14ac:dyDescent="0.2">
      <c r="A27" s="57" t="s">
        <v>97</v>
      </c>
      <c r="B27" s="58" t="s">
        <v>54</v>
      </c>
      <c r="C27" s="57">
        <v>29461.3</v>
      </c>
      <c r="D27" s="57" t="s">
        <v>58</v>
      </c>
      <c r="E27" s="39">
        <f t="shared" si="0"/>
        <v>371.99695207048308</v>
      </c>
      <c r="F27" s="17">
        <f t="shared" si="1"/>
        <v>372</v>
      </c>
      <c r="G27" s="17">
        <f t="shared" si="3"/>
        <v>-5.6127999996533617E-3</v>
      </c>
      <c r="H27" s="17"/>
      <c r="I27" s="17">
        <f t="shared" si="4"/>
        <v>-5.6127999996533617E-3</v>
      </c>
      <c r="J27" s="17"/>
      <c r="L27" s="17"/>
      <c r="M27" s="17"/>
      <c r="O27" s="17"/>
      <c r="P27" s="17"/>
      <c r="Q27" s="20">
        <f t="shared" si="2"/>
        <v>14442.8</v>
      </c>
      <c r="R27" s="17"/>
      <c r="S27" s="17"/>
      <c r="T27" s="17"/>
      <c r="U27" s="17"/>
      <c r="V27" s="17"/>
      <c r="W27" s="17"/>
      <c r="X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ht="12.75" customHeight="1" x14ac:dyDescent="0.2">
      <c r="A28" s="57" t="s">
        <v>117</v>
      </c>
      <c r="B28" s="58" t="s">
        <v>54</v>
      </c>
      <c r="C28" s="57">
        <v>33179.275000000001</v>
      </c>
      <c r="D28" s="57" t="s">
        <v>58</v>
      </c>
      <c r="E28" s="39">
        <f t="shared" si="0"/>
        <v>2390.9760260099265</v>
      </c>
      <c r="F28" s="17">
        <f t="shared" si="1"/>
        <v>2391</v>
      </c>
      <c r="G28" s="17">
        <f t="shared" si="3"/>
        <v>-4.414839999662945E-2</v>
      </c>
      <c r="H28" s="17"/>
      <c r="I28" s="17">
        <f t="shared" si="4"/>
        <v>-4.414839999662945E-2</v>
      </c>
      <c r="J28" s="17"/>
      <c r="L28" s="17"/>
      <c r="M28" s="17"/>
      <c r="O28" s="17"/>
      <c r="P28" s="17"/>
      <c r="Q28" s="20">
        <f t="shared" si="2"/>
        <v>18160.775000000001</v>
      </c>
      <c r="R28" s="17"/>
      <c r="S28" s="17"/>
      <c r="T28" s="17"/>
      <c r="U28" s="17"/>
      <c r="V28" s="17"/>
      <c r="W28" s="17"/>
      <c r="X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ht="12.75" customHeight="1" x14ac:dyDescent="0.2">
      <c r="A29" s="57" t="s">
        <v>117</v>
      </c>
      <c r="B29" s="58" t="s">
        <v>54</v>
      </c>
      <c r="C29" s="57">
        <v>34223.440999999999</v>
      </c>
      <c r="D29" s="57" t="s">
        <v>58</v>
      </c>
      <c r="E29" s="39">
        <f t="shared" si="0"/>
        <v>2957.9914856940413</v>
      </c>
      <c r="F29" s="17">
        <f t="shared" si="1"/>
        <v>2958</v>
      </c>
      <c r="G29" s="17">
        <f t="shared" si="3"/>
        <v>-1.5679199997975957E-2</v>
      </c>
      <c r="H29" s="17"/>
      <c r="I29" s="17">
        <f t="shared" si="4"/>
        <v>-1.5679199997975957E-2</v>
      </c>
      <c r="J29" s="17"/>
      <c r="L29" s="17"/>
      <c r="M29" s="17"/>
      <c r="O29" s="17"/>
      <c r="P29" s="17"/>
      <c r="Q29" s="20">
        <f t="shared" si="2"/>
        <v>19204.940999999999</v>
      </c>
      <c r="R29" s="17"/>
      <c r="S29" s="17"/>
      <c r="T29" s="17"/>
      <c r="U29" s="17"/>
      <c r="V29" s="17"/>
      <c r="W29" s="17"/>
      <c r="X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12.75" customHeight="1" x14ac:dyDescent="0.2">
      <c r="A30" s="57" t="s">
        <v>117</v>
      </c>
      <c r="B30" s="58" t="s">
        <v>54</v>
      </c>
      <c r="C30" s="57">
        <v>35363.322</v>
      </c>
      <c r="D30" s="57" t="s">
        <v>58</v>
      </c>
      <c r="E30" s="39">
        <f t="shared" si="0"/>
        <v>3576.9832448589545</v>
      </c>
      <c r="F30" s="17">
        <f t="shared" si="1"/>
        <v>3577</v>
      </c>
      <c r="G30" s="17">
        <f t="shared" si="3"/>
        <v>-3.0854800002998672E-2</v>
      </c>
      <c r="H30" s="17"/>
      <c r="I30" s="17">
        <f t="shared" si="4"/>
        <v>-3.0854800002998672E-2</v>
      </c>
      <c r="J30" s="17"/>
      <c r="L30" s="17"/>
      <c r="M30" s="17"/>
      <c r="O30" s="17"/>
      <c r="P30" s="17"/>
      <c r="Q30" s="20">
        <f t="shared" si="2"/>
        <v>20344.822</v>
      </c>
      <c r="R30" s="17"/>
      <c r="S30" s="17"/>
      <c r="T30" s="17"/>
      <c r="U30" s="17"/>
      <c r="V30" s="17"/>
      <c r="W30" s="17"/>
      <c r="X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ht="12.75" customHeight="1" x14ac:dyDescent="0.2">
      <c r="A31" s="57" t="s">
        <v>128</v>
      </c>
      <c r="B31" s="58" t="s">
        <v>54</v>
      </c>
      <c r="C31" s="57">
        <v>36057.612000000001</v>
      </c>
      <c r="D31" s="57" t="s">
        <v>58</v>
      </c>
      <c r="E31" s="39">
        <f t="shared" si="0"/>
        <v>3954.0048712134667</v>
      </c>
      <c r="F31" s="17">
        <f t="shared" si="1"/>
        <v>3954</v>
      </c>
      <c r="G31" s="17">
        <f t="shared" si="3"/>
        <v>8.9704000056372024E-3</v>
      </c>
      <c r="H31" s="17"/>
      <c r="I31" s="17">
        <f t="shared" si="4"/>
        <v>8.9704000056372024E-3</v>
      </c>
      <c r="J31" s="17"/>
      <c r="L31" s="17"/>
      <c r="M31" s="17"/>
      <c r="O31" s="17"/>
      <c r="P31" s="17"/>
      <c r="Q31" s="20">
        <f t="shared" si="2"/>
        <v>21039.112000000001</v>
      </c>
      <c r="R31" s="17"/>
      <c r="S31" s="17"/>
      <c r="T31" s="17"/>
      <c r="U31" s="17"/>
      <c r="V31" s="17"/>
      <c r="W31" s="17"/>
      <c r="X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ht="12.75" customHeight="1" x14ac:dyDescent="0.2">
      <c r="A32" s="57" t="s">
        <v>128</v>
      </c>
      <c r="B32" s="58" t="s">
        <v>54</v>
      </c>
      <c r="C32" s="57">
        <v>36077.870999999999</v>
      </c>
      <c r="D32" s="57" t="s">
        <v>58</v>
      </c>
      <c r="E32" s="39">
        <f t="shared" si="0"/>
        <v>3965.0061547236933</v>
      </c>
      <c r="F32" s="17">
        <f t="shared" si="1"/>
        <v>3965</v>
      </c>
      <c r="G32" s="17">
        <f t="shared" si="3"/>
        <v>1.1334000002534594E-2</v>
      </c>
      <c r="H32" s="17"/>
      <c r="I32" s="17">
        <f t="shared" si="4"/>
        <v>1.1334000002534594E-2</v>
      </c>
      <c r="J32" s="17"/>
      <c r="L32" s="17"/>
      <c r="M32" s="17"/>
      <c r="O32" s="17"/>
      <c r="P32" s="17"/>
      <c r="Q32" s="20">
        <f t="shared" si="2"/>
        <v>21059.370999999999</v>
      </c>
      <c r="R32" s="17"/>
      <c r="S32" s="17"/>
      <c r="T32" s="17"/>
      <c r="U32" s="17"/>
      <c r="V32" s="17"/>
      <c r="W32" s="17"/>
      <c r="X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ht="12.75" customHeight="1" x14ac:dyDescent="0.2">
      <c r="A33" s="57" t="s">
        <v>136</v>
      </c>
      <c r="B33" s="58" t="s">
        <v>54</v>
      </c>
      <c r="C33" s="57">
        <v>39033.508999999998</v>
      </c>
      <c r="D33" s="57" t="s">
        <v>58</v>
      </c>
      <c r="E33" s="39">
        <f t="shared" si="0"/>
        <v>5570.0119097758989</v>
      </c>
      <c r="F33" s="17">
        <f t="shared" si="1"/>
        <v>5570</v>
      </c>
      <c r="G33" s="17">
        <f t="shared" si="3"/>
        <v>2.1931999996013474E-2</v>
      </c>
      <c r="H33" s="17"/>
      <c r="I33" s="17">
        <f t="shared" si="4"/>
        <v>2.1931999996013474E-2</v>
      </c>
      <c r="J33" s="17"/>
      <c r="L33" s="17"/>
      <c r="M33" s="17"/>
      <c r="O33" s="17"/>
      <c r="P33" s="17"/>
      <c r="Q33" s="20">
        <f t="shared" si="2"/>
        <v>24015.008999999998</v>
      </c>
      <c r="R33" s="17"/>
      <c r="S33" s="17"/>
      <c r="T33" s="17"/>
      <c r="U33" s="17"/>
      <c r="V33" s="17"/>
      <c r="W33" s="17"/>
      <c r="X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ht="12.75" customHeight="1" x14ac:dyDescent="0.2">
      <c r="A34" s="57" t="s">
        <v>136</v>
      </c>
      <c r="B34" s="58" t="s">
        <v>54</v>
      </c>
      <c r="C34" s="57">
        <v>39057.455999999998</v>
      </c>
      <c r="D34" s="57" t="s">
        <v>58</v>
      </c>
      <c r="E34" s="39">
        <f t="shared" si="0"/>
        <v>5583.0158949784964</v>
      </c>
      <c r="F34" s="17">
        <f t="shared" si="1"/>
        <v>5583</v>
      </c>
      <c r="G34" s="17">
        <f t="shared" si="3"/>
        <v>2.9270799997902941E-2</v>
      </c>
      <c r="H34" s="17"/>
      <c r="I34" s="17">
        <f t="shared" si="4"/>
        <v>2.9270799997902941E-2</v>
      </c>
      <c r="J34" s="17"/>
      <c r="L34" s="17"/>
      <c r="M34" s="17"/>
      <c r="O34" s="17"/>
      <c r="P34" s="17"/>
      <c r="Q34" s="20">
        <f t="shared" si="2"/>
        <v>24038.955999999998</v>
      </c>
      <c r="R34" s="17"/>
      <c r="S34" s="17"/>
      <c r="T34" s="17"/>
      <c r="U34" s="17"/>
      <c r="V34" s="17"/>
      <c r="W34" s="17"/>
      <c r="X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 ht="12.75" customHeight="1" x14ac:dyDescent="0.2">
      <c r="A35" s="57" t="s">
        <v>136</v>
      </c>
      <c r="B35" s="58" t="s">
        <v>54</v>
      </c>
      <c r="C35" s="57">
        <v>39381.502999999997</v>
      </c>
      <c r="D35" s="57" t="s">
        <v>58</v>
      </c>
      <c r="E35" s="39">
        <f t="shared" si="0"/>
        <v>5758.9837570466525</v>
      </c>
      <c r="F35" s="17">
        <f t="shared" si="1"/>
        <v>5759</v>
      </c>
      <c r="G35" s="17">
        <f t="shared" si="3"/>
        <v>-2.9911600002378691E-2</v>
      </c>
      <c r="H35" s="17"/>
      <c r="I35" s="17">
        <f t="shared" si="4"/>
        <v>-2.9911600002378691E-2</v>
      </c>
      <c r="J35" s="17"/>
      <c r="L35" s="17"/>
      <c r="M35" s="17"/>
      <c r="O35" s="17"/>
      <c r="P35" s="17"/>
      <c r="Q35" s="20">
        <f t="shared" si="2"/>
        <v>24363.002999999997</v>
      </c>
      <c r="R35" s="17"/>
      <c r="S35" s="17"/>
      <c r="T35" s="17"/>
      <c r="U35" s="17"/>
      <c r="V35" s="17"/>
      <c r="W35" s="17"/>
      <c r="X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 ht="12.75" customHeight="1" x14ac:dyDescent="0.2">
      <c r="A36" s="9" t="s">
        <v>51</v>
      </c>
      <c r="B36" s="10"/>
      <c r="C36" s="15">
        <v>40206.559000000001</v>
      </c>
      <c r="D36" s="15">
        <v>6.0000000000000001E-3</v>
      </c>
      <c r="E36" s="17">
        <f t="shared" si="0"/>
        <v>6207.0154944381593</v>
      </c>
      <c r="F36" s="17">
        <f t="shared" si="1"/>
        <v>6207</v>
      </c>
      <c r="G36" s="17">
        <f t="shared" si="3"/>
        <v>2.8533199998491909E-2</v>
      </c>
      <c r="H36" s="17"/>
      <c r="I36" s="17">
        <f t="shared" si="4"/>
        <v>2.8533199998491909E-2</v>
      </c>
      <c r="J36" s="17"/>
      <c r="L36" s="17"/>
      <c r="M36" s="17"/>
      <c r="N36" s="17"/>
      <c r="O36" s="17"/>
      <c r="P36" s="17"/>
      <c r="Q36" s="20">
        <f t="shared" si="2"/>
        <v>25188.059000000001</v>
      </c>
      <c r="R36" s="17"/>
      <c r="S36" s="17"/>
      <c r="T36" s="17"/>
      <c r="U36" s="17"/>
      <c r="V36" s="17"/>
      <c r="W36" s="17"/>
      <c r="X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 ht="12.75" customHeight="1" x14ac:dyDescent="0.2">
      <c r="A37" s="17" t="s">
        <v>51</v>
      </c>
      <c r="B37" s="17"/>
      <c r="C37" s="18">
        <v>40232.341999999997</v>
      </c>
      <c r="D37" s="15">
        <v>3.0000000000000001E-3</v>
      </c>
      <c r="E37" s="17">
        <f t="shared" si="0"/>
        <v>6221.0164862316415</v>
      </c>
      <c r="F37" s="17">
        <f t="shared" si="1"/>
        <v>6221</v>
      </c>
      <c r="G37" s="17">
        <f t="shared" si="3"/>
        <v>3.0359599993971642E-2</v>
      </c>
      <c r="H37" s="17"/>
      <c r="I37" s="17">
        <f t="shared" si="4"/>
        <v>3.0359599993971642E-2</v>
      </c>
      <c r="J37" s="17"/>
      <c r="L37" s="17"/>
      <c r="M37" s="17"/>
      <c r="N37" s="17"/>
      <c r="O37" s="17"/>
      <c r="P37" s="17"/>
      <c r="Q37" s="20">
        <f t="shared" si="2"/>
        <v>25213.841999999997</v>
      </c>
      <c r="R37" s="17"/>
      <c r="S37" s="17"/>
      <c r="T37" s="17"/>
      <c r="U37" s="17"/>
      <c r="V37" s="17"/>
      <c r="W37" s="17"/>
      <c r="X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 ht="12.75" customHeight="1" x14ac:dyDescent="0.2">
      <c r="A38" s="17" t="s">
        <v>28</v>
      </c>
      <c r="B38" s="17"/>
      <c r="C38" s="18">
        <v>41136.512999999999</v>
      </c>
      <c r="D38" s="18"/>
      <c r="E38" s="17">
        <f t="shared" si="0"/>
        <v>6712.0101933606311</v>
      </c>
      <c r="F38" s="17">
        <f t="shared" si="1"/>
        <v>6712</v>
      </c>
      <c r="G38" s="17">
        <f t="shared" si="3"/>
        <v>1.8771199996990617E-2</v>
      </c>
      <c r="H38" s="17"/>
      <c r="I38" s="17">
        <f t="shared" si="4"/>
        <v>1.8771199996990617E-2</v>
      </c>
      <c r="J38" s="17"/>
      <c r="K38" s="17"/>
      <c r="L38" s="17"/>
      <c r="M38" s="17"/>
      <c r="N38" s="17"/>
      <c r="O38" s="17"/>
      <c r="P38" s="17"/>
      <c r="Q38" s="20">
        <f t="shared" si="2"/>
        <v>26118.012999999999</v>
      </c>
      <c r="R38" s="17"/>
      <c r="S38" s="17"/>
      <c r="T38" s="17"/>
      <c r="U38" s="17"/>
      <c r="V38" s="17"/>
      <c r="W38" s="17"/>
      <c r="X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 ht="12.75" customHeight="1" x14ac:dyDescent="0.2">
      <c r="A39" s="17" t="s">
        <v>27</v>
      </c>
      <c r="B39" s="17"/>
      <c r="C39" s="18">
        <v>41136.512999999999</v>
      </c>
      <c r="D39" s="18"/>
      <c r="E39" s="17">
        <f t="shared" si="0"/>
        <v>6712.0101933606311</v>
      </c>
      <c r="F39" s="17">
        <f t="shared" si="1"/>
        <v>6712</v>
      </c>
      <c r="G39" s="17">
        <f t="shared" si="3"/>
        <v>1.8771199996990617E-2</v>
      </c>
      <c r="H39" s="17"/>
      <c r="I39" s="17">
        <f t="shared" si="4"/>
        <v>1.8771199996990617E-2</v>
      </c>
      <c r="J39" s="17"/>
      <c r="K39" s="17"/>
      <c r="L39" s="17"/>
      <c r="M39" s="17"/>
      <c r="O39" s="17"/>
      <c r="P39" s="17"/>
      <c r="Q39" s="20">
        <f t="shared" si="2"/>
        <v>26118.012999999999</v>
      </c>
      <c r="R39" s="17"/>
      <c r="S39" s="17"/>
      <c r="T39" s="17"/>
      <c r="U39" s="17"/>
      <c r="V39" s="17"/>
      <c r="W39" s="17"/>
      <c r="X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 ht="12.75" customHeight="1" x14ac:dyDescent="0.2">
      <c r="A40" s="57" t="s">
        <v>159</v>
      </c>
      <c r="B40" s="58" t="s">
        <v>54</v>
      </c>
      <c r="C40" s="57">
        <v>41158.531000000003</v>
      </c>
      <c r="D40" s="57" t="s">
        <v>58</v>
      </c>
      <c r="E40" s="39">
        <f t="shared" si="0"/>
        <v>6723.9666700045045</v>
      </c>
      <c r="F40" s="17">
        <f t="shared" si="1"/>
        <v>6724</v>
      </c>
      <c r="G40" s="17">
        <f t="shared" si="3"/>
        <v>-6.1377599995466881E-2</v>
      </c>
      <c r="H40" s="17"/>
      <c r="I40" s="17">
        <f t="shared" si="4"/>
        <v>-6.1377599995466881E-2</v>
      </c>
      <c r="J40" s="17"/>
      <c r="L40" s="17"/>
      <c r="M40" s="17"/>
      <c r="O40" s="17"/>
      <c r="P40" s="17"/>
      <c r="Q40" s="20">
        <f t="shared" si="2"/>
        <v>26140.031000000003</v>
      </c>
      <c r="R40" s="17"/>
      <c r="S40" s="17"/>
      <c r="T40" s="17"/>
      <c r="U40" s="17"/>
      <c r="V40" s="17"/>
      <c r="W40" s="17"/>
      <c r="X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 ht="12.75" customHeight="1" x14ac:dyDescent="0.2">
      <c r="A41" s="57" t="s">
        <v>159</v>
      </c>
      <c r="B41" s="58" t="s">
        <v>54</v>
      </c>
      <c r="C41" s="57">
        <v>41650.284</v>
      </c>
      <c r="D41" s="57" t="s">
        <v>58</v>
      </c>
      <c r="E41" s="39">
        <f t="shared" si="0"/>
        <v>6991.004241948086</v>
      </c>
      <c r="F41" s="17">
        <f t="shared" si="1"/>
        <v>6991</v>
      </c>
      <c r="G41" s="17">
        <f t="shared" si="3"/>
        <v>7.8116000004229136E-3</v>
      </c>
      <c r="H41" s="17"/>
      <c r="I41" s="17">
        <f t="shared" si="4"/>
        <v>7.8116000004229136E-3</v>
      </c>
      <c r="J41" s="17"/>
      <c r="L41" s="17"/>
      <c r="M41" s="17"/>
      <c r="O41" s="17"/>
      <c r="P41" s="17"/>
      <c r="Q41" s="20">
        <f t="shared" si="2"/>
        <v>26631.784</v>
      </c>
      <c r="R41" s="17"/>
      <c r="S41" s="17"/>
      <c r="T41" s="17"/>
      <c r="U41" s="17"/>
      <c r="V41" s="17"/>
      <c r="W41" s="17"/>
      <c r="X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 ht="12.75" customHeight="1" x14ac:dyDescent="0.2">
      <c r="A42" s="17" t="s">
        <v>29</v>
      </c>
      <c r="B42" s="17"/>
      <c r="C42" s="18">
        <v>41985.447999999997</v>
      </c>
      <c r="D42" s="18"/>
      <c r="E42" s="17">
        <f t="shared" si="0"/>
        <v>7173.0089897846992</v>
      </c>
      <c r="F42" s="17">
        <f t="shared" si="1"/>
        <v>7173</v>
      </c>
      <c r="G42" s="17">
        <f t="shared" si="3"/>
        <v>1.6554800000449177E-2</v>
      </c>
      <c r="H42" s="17"/>
      <c r="I42" s="17">
        <f t="shared" si="4"/>
        <v>1.6554800000449177E-2</v>
      </c>
      <c r="K42" s="17"/>
      <c r="L42" s="17"/>
      <c r="M42" s="17"/>
      <c r="N42" s="17"/>
      <c r="O42" s="17"/>
      <c r="P42" s="17"/>
      <c r="Q42" s="20">
        <f t="shared" si="2"/>
        <v>26966.947999999997</v>
      </c>
      <c r="R42" s="17"/>
      <c r="S42" s="17"/>
      <c r="T42" s="17"/>
      <c r="U42" s="17"/>
      <c r="V42" s="17"/>
      <c r="W42" s="17"/>
      <c r="X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</row>
    <row r="43" spans="1:50" ht="12.75" customHeight="1" x14ac:dyDescent="0.2">
      <c r="A43" s="17" t="s">
        <v>29</v>
      </c>
      <c r="B43" s="17"/>
      <c r="C43" s="18">
        <v>41985.45</v>
      </c>
      <c r="D43" s="18"/>
      <c r="E43" s="17">
        <f t="shared" si="0"/>
        <v>7173.0100758485241</v>
      </c>
      <c r="F43" s="17">
        <f t="shared" si="1"/>
        <v>7173</v>
      </c>
      <c r="G43" s="17">
        <f t="shared" si="3"/>
        <v>1.8554800000856631E-2</v>
      </c>
      <c r="H43" s="17"/>
      <c r="I43" s="17">
        <f t="shared" si="4"/>
        <v>1.8554800000856631E-2</v>
      </c>
      <c r="K43" s="17"/>
      <c r="L43" s="17"/>
      <c r="M43" s="17"/>
      <c r="N43" s="17"/>
      <c r="O43" s="17"/>
      <c r="P43" s="17"/>
      <c r="Q43" s="20">
        <f t="shared" si="2"/>
        <v>26966.949999999997</v>
      </c>
      <c r="R43" s="17"/>
      <c r="S43" s="17"/>
      <c r="T43" s="17"/>
      <c r="U43" s="17"/>
      <c r="V43" s="17"/>
      <c r="W43" s="17"/>
      <c r="X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</row>
    <row r="44" spans="1:50" ht="12.75" customHeight="1" x14ac:dyDescent="0.2">
      <c r="A44" s="17" t="s">
        <v>30</v>
      </c>
      <c r="B44" s="17"/>
      <c r="C44" s="18">
        <v>42241.421999999999</v>
      </c>
      <c r="D44" s="18"/>
      <c r="E44" s="17">
        <f t="shared" si="0"/>
        <v>7312.0110404904135</v>
      </c>
      <c r="F44" s="17">
        <f t="shared" si="1"/>
        <v>7312</v>
      </c>
      <c r="G44" s="17">
        <f t="shared" si="3"/>
        <v>2.0331200001237448E-2</v>
      </c>
      <c r="H44" s="17"/>
      <c r="I44" s="17">
        <f t="shared" si="4"/>
        <v>2.0331200001237448E-2</v>
      </c>
      <c r="J44" s="17"/>
      <c r="K44" s="17"/>
      <c r="L44" s="17"/>
      <c r="M44" s="17"/>
      <c r="N44" s="17"/>
      <c r="O44" s="17"/>
      <c r="P44" s="17"/>
      <c r="Q44" s="20">
        <f t="shared" si="2"/>
        <v>27222.921999999999</v>
      </c>
      <c r="R44" s="17"/>
      <c r="S44" s="17"/>
      <c r="T44" s="17"/>
      <c r="U44" s="17"/>
      <c r="V44" s="17"/>
      <c r="W44" s="17"/>
      <c r="X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</row>
    <row r="45" spans="1:50" ht="12.75" customHeight="1" x14ac:dyDescent="0.2">
      <c r="A45" s="17" t="s">
        <v>31</v>
      </c>
      <c r="B45" s="17"/>
      <c r="C45" s="18">
        <v>42777.292000000001</v>
      </c>
      <c r="D45" s="18"/>
      <c r="E45" s="17">
        <f t="shared" si="0"/>
        <v>7603.0055513066336</v>
      </c>
      <c r="F45" s="17">
        <f t="shared" si="1"/>
        <v>7603</v>
      </c>
      <c r="G45" s="17">
        <f t="shared" si="3"/>
        <v>1.0222800003248267E-2</v>
      </c>
      <c r="H45" s="17"/>
      <c r="I45" s="17">
        <f t="shared" si="4"/>
        <v>1.0222800003248267E-2</v>
      </c>
      <c r="J45" s="17"/>
      <c r="K45" s="17"/>
      <c r="L45" s="17"/>
      <c r="M45" s="17"/>
      <c r="N45" s="17"/>
      <c r="O45" s="17"/>
      <c r="P45" s="17"/>
      <c r="Q45" s="20">
        <f t="shared" si="2"/>
        <v>27758.792000000001</v>
      </c>
      <c r="R45" s="17"/>
      <c r="S45" s="17"/>
      <c r="T45" s="17"/>
      <c r="U45" s="17"/>
      <c r="V45" s="17"/>
      <c r="W45" s="17"/>
      <c r="X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</row>
    <row r="46" spans="1:50" ht="12.75" customHeight="1" x14ac:dyDescent="0.2">
      <c r="A46" s="57" t="s">
        <v>183</v>
      </c>
      <c r="B46" s="58" t="s">
        <v>54</v>
      </c>
      <c r="C46" s="57">
        <v>43432.872000000003</v>
      </c>
      <c r="D46" s="57" t="s">
        <v>58</v>
      </c>
      <c r="E46" s="39">
        <f t="shared" si="0"/>
        <v>7959.0064123380344</v>
      </c>
      <c r="F46" s="17">
        <f t="shared" si="1"/>
        <v>7959</v>
      </c>
      <c r="G46" s="17">
        <f t="shared" si="3"/>
        <v>1.1808400005975273E-2</v>
      </c>
      <c r="H46" s="17"/>
      <c r="I46" s="17">
        <f t="shared" si="4"/>
        <v>1.1808400005975273E-2</v>
      </c>
      <c r="J46" s="17"/>
      <c r="L46" s="17"/>
      <c r="M46" s="17"/>
      <c r="O46" s="17"/>
      <c r="P46" s="17"/>
      <c r="Q46" s="20">
        <f t="shared" si="2"/>
        <v>28414.372000000003</v>
      </c>
      <c r="R46" s="17"/>
      <c r="S46" s="17"/>
      <c r="T46" s="17"/>
      <c r="U46" s="17"/>
      <c r="V46" s="17"/>
      <c r="W46" s="17"/>
      <c r="X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</row>
    <row r="47" spans="1:50" ht="12.75" customHeight="1" x14ac:dyDescent="0.2">
      <c r="A47" s="57" t="s">
        <v>183</v>
      </c>
      <c r="B47" s="58" t="s">
        <v>54</v>
      </c>
      <c r="C47" s="57">
        <v>43701.739000000001</v>
      </c>
      <c r="D47" s="57" t="s">
        <v>58</v>
      </c>
      <c r="E47" s="39">
        <f t="shared" si="0"/>
        <v>8105.0097734883575</v>
      </c>
      <c r="F47" s="17">
        <f t="shared" si="1"/>
        <v>8105</v>
      </c>
      <c r="G47" s="17">
        <f t="shared" si="3"/>
        <v>1.7998000002990011E-2</v>
      </c>
      <c r="H47" s="17"/>
      <c r="I47" s="17">
        <f t="shared" si="4"/>
        <v>1.7998000002990011E-2</v>
      </c>
      <c r="J47" s="17"/>
      <c r="L47" s="17"/>
      <c r="M47" s="17"/>
      <c r="O47" s="17"/>
      <c r="P47" s="17"/>
      <c r="Q47" s="20">
        <f t="shared" si="2"/>
        <v>28683.239000000001</v>
      </c>
      <c r="R47" s="17"/>
      <c r="S47" s="17"/>
      <c r="T47" s="17"/>
      <c r="U47" s="17"/>
      <c r="V47" s="17"/>
      <c r="W47" s="17"/>
      <c r="X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</row>
    <row r="48" spans="1:50" ht="12.75" customHeight="1" x14ac:dyDescent="0.2">
      <c r="A48" s="57" t="s">
        <v>183</v>
      </c>
      <c r="B48" s="58" t="s">
        <v>54</v>
      </c>
      <c r="C48" s="57">
        <v>43701.745000000003</v>
      </c>
      <c r="D48" s="57" t="s">
        <v>58</v>
      </c>
      <c r="E48" s="39">
        <f t="shared" si="0"/>
        <v>8105.0130316798322</v>
      </c>
      <c r="F48" s="17">
        <f t="shared" si="1"/>
        <v>8105</v>
      </c>
      <c r="G48" s="17">
        <f t="shared" si="3"/>
        <v>2.3998000004212372E-2</v>
      </c>
      <c r="H48" s="17"/>
      <c r="I48" s="17">
        <f t="shared" si="4"/>
        <v>2.3998000004212372E-2</v>
      </c>
      <c r="J48" s="17"/>
      <c r="L48" s="17"/>
      <c r="M48" s="17"/>
      <c r="O48" s="17"/>
      <c r="P48" s="17"/>
      <c r="Q48" s="20">
        <f t="shared" si="2"/>
        <v>28683.245000000003</v>
      </c>
      <c r="R48" s="17"/>
      <c r="S48" s="17"/>
      <c r="T48" s="17"/>
      <c r="U48" s="17"/>
      <c r="V48" s="17"/>
      <c r="W48" s="17"/>
      <c r="X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</row>
    <row r="49" spans="1:50" ht="12.75" customHeight="1" x14ac:dyDescent="0.2">
      <c r="A49" s="57" t="s">
        <v>183</v>
      </c>
      <c r="B49" s="58" t="s">
        <v>54</v>
      </c>
      <c r="C49" s="57">
        <v>44191.589</v>
      </c>
      <c r="D49" s="57" t="s">
        <v>58</v>
      </c>
      <c r="E49" s="39">
        <f t="shared" si="0"/>
        <v>8371.0139557029324</v>
      </c>
      <c r="F49" s="17">
        <f t="shared" si="1"/>
        <v>8371</v>
      </c>
      <c r="G49" s="17">
        <f t="shared" si="3"/>
        <v>2.569960000255378E-2</v>
      </c>
      <c r="H49" s="17"/>
      <c r="I49" s="17">
        <f t="shared" si="4"/>
        <v>2.569960000255378E-2</v>
      </c>
      <c r="J49" s="17"/>
      <c r="L49" s="17"/>
      <c r="M49" s="17"/>
      <c r="O49" s="17"/>
      <c r="P49" s="17"/>
      <c r="Q49" s="20">
        <f t="shared" si="2"/>
        <v>29173.089</v>
      </c>
      <c r="R49" s="17"/>
      <c r="S49" s="17"/>
      <c r="T49" s="17"/>
      <c r="U49" s="17"/>
      <c r="V49" s="17"/>
      <c r="W49" s="17"/>
      <c r="X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</row>
    <row r="50" spans="1:50" ht="12.75" customHeight="1" x14ac:dyDescent="0.2">
      <c r="A50" s="57" t="s">
        <v>183</v>
      </c>
      <c r="B50" s="58" t="s">
        <v>54</v>
      </c>
      <c r="C50" s="57">
        <v>44445.707999999999</v>
      </c>
      <c r="D50" s="57" t="s">
        <v>58</v>
      </c>
      <c r="E50" s="39">
        <f t="shared" si="0"/>
        <v>8509.0086822114263</v>
      </c>
      <c r="F50" s="17">
        <f t="shared" si="1"/>
        <v>8509</v>
      </c>
      <c r="G50" s="17">
        <f t="shared" si="3"/>
        <v>1.5988400002242997E-2</v>
      </c>
      <c r="H50" s="17"/>
      <c r="I50" s="17">
        <f t="shared" si="4"/>
        <v>1.5988400002242997E-2</v>
      </c>
      <c r="J50" s="17"/>
      <c r="L50" s="17"/>
      <c r="M50" s="17"/>
      <c r="O50" s="17"/>
      <c r="P50" s="17"/>
      <c r="Q50" s="20">
        <f t="shared" si="2"/>
        <v>29427.207999999999</v>
      </c>
      <c r="R50" s="17"/>
      <c r="S50" s="17"/>
      <c r="T50" s="17"/>
      <c r="U50" s="17"/>
      <c r="V50" s="17"/>
      <c r="W50" s="17"/>
      <c r="X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</row>
    <row r="51" spans="1:50" ht="12.75" customHeight="1" x14ac:dyDescent="0.2">
      <c r="A51" s="17" t="s">
        <v>32</v>
      </c>
      <c r="B51" s="17"/>
      <c r="C51" s="18">
        <v>44543.317000000003</v>
      </c>
      <c r="D51" s="18"/>
      <c r="E51" s="17">
        <f t="shared" si="0"/>
        <v>8562.0134841340205</v>
      </c>
      <c r="F51" s="17">
        <f t="shared" si="1"/>
        <v>8562</v>
      </c>
      <c r="G51" s="17">
        <f t="shared" si="3"/>
        <v>2.4831200003973208E-2</v>
      </c>
      <c r="H51" s="17"/>
      <c r="I51" s="17">
        <f t="shared" si="4"/>
        <v>2.4831200003973208E-2</v>
      </c>
      <c r="J51" s="17"/>
      <c r="K51" s="17"/>
      <c r="L51" s="17"/>
      <c r="M51" s="17"/>
      <c r="N51" s="17"/>
      <c r="O51" s="17"/>
      <c r="P51" s="17"/>
      <c r="Q51" s="20">
        <f t="shared" si="2"/>
        <v>29524.817000000003</v>
      </c>
      <c r="R51" s="17"/>
      <c r="S51" s="17"/>
      <c r="T51" s="17"/>
      <c r="U51" s="17"/>
      <c r="V51" s="17"/>
      <c r="W51" s="17"/>
      <c r="X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</row>
    <row r="52" spans="1:50" ht="12.75" customHeight="1" x14ac:dyDescent="0.2">
      <c r="A52" s="17" t="s">
        <v>33</v>
      </c>
      <c r="B52" s="17"/>
      <c r="C52" s="18">
        <v>44854.521999999997</v>
      </c>
      <c r="D52" s="18"/>
      <c r="E52" s="17">
        <f t="shared" si="0"/>
        <v>8731.0077303850885</v>
      </c>
      <c r="F52" s="17">
        <f t="shared" si="1"/>
        <v>8731</v>
      </c>
      <c r="G52" s="17">
        <f t="shared" si="3"/>
        <v>1.4235599999665283E-2</v>
      </c>
      <c r="H52" s="17"/>
      <c r="I52" s="17">
        <f t="shared" si="4"/>
        <v>1.4235599999665283E-2</v>
      </c>
      <c r="K52" s="17"/>
      <c r="L52" s="17"/>
      <c r="M52" s="17"/>
      <c r="N52" s="17"/>
      <c r="O52" s="17"/>
      <c r="P52" s="17"/>
      <c r="Q52" s="20">
        <f t="shared" si="2"/>
        <v>29836.021999999997</v>
      </c>
      <c r="R52" s="17"/>
      <c r="S52" s="17"/>
      <c r="T52" s="17"/>
      <c r="U52" s="17"/>
      <c r="V52" s="17"/>
      <c r="W52" s="17"/>
      <c r="X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</row>
    <row r="53" spans="1:50" ht="12.75" customHeight="1" x14ac:dyDescent="0.2">
      <c r="A53" s="17" t="s">
        <v>33</v>
      </c>
      <c r="B53" s="17"/>
      <c r="C53" s="18">
        <v>44854.531999999999</v>
      </c>
      <c r="D53" s="18"/>
      <c r="E53" s="17">
        <f t="shared" ref="E53:E84" si="5">+(C53-C$7)/C$8</f>
        <v>8731.0131607042131</v>
      </c>
      <c r="F53" s="17">
        <f t="shared" ref="F53:F84" si="6">ROUND(2*E53,0)/2</f>
        <v>8731</v>
      </c>
      <c r="G53" s="17">
        <f t="shared" si="3"/>
        <v>2.4235600001702551E-2</v>
      </c>
      <c r="H53" s="17"/>
      <c r="I53" s="17">
        <f t="shared" si="4"/>
        <v>2.4235600001702551E-2</v>
      </c>
      <c r="K53" s="17"/>
      <c r="L53" s="17"/>
      <c r="M53" s="17"/>
      <c r="N53" s="17"/>
      <c r="O53" s="17"/>
      <c r="P53" s="17"/>
      <c r="Q53" s="20">
        <f t="shared" ref="Q53:Q84" si="7">+C53-15018.5</f>
        <v>29836.031999999999</v>
      </c>
      <c r="R53" s="17"/>
      <c r="S53" s="17"/>
      <c r="T53" s="17"/>
      <c r="U53" s="17"/>
      <c r="V53" s="17"/>
      <c r="W53" s="17"/>
      <c r="X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</row>
    <row r="54" spans="1:50" ht="12.75" customHeight="1" x14ac:dyDescent="0.2">
      <c r="A54" s="57" t="s">
        <v>183</v>
      </c>
      <c r="B54" s="58" t="s">
        <v>54</v>
      </c>
      <c r="C54" s="57">
        <v>44957.658000000003</v>
      </c>
      <c r="D54" s="57" t="s">
        <v>58</v>
      </c>
      <c r="E54" s="39">
        <f t="shared" si="5"/>
        <v>8787.0138696866798</v>
      </c>
      <c r="F54" s="17">
        <f t="shared" si="6"/>
        <v>8787</v>
      </c>
      <c r="G54" s="17">
        <f t="shared" si="3"/>
        <v>2.5541200004226994E-2</v>
      </c>
      <c r="H54" s="17"/>
      <c r="I54" s="17">
        <f t="shared" si="4"/>
        <v>2.5541200004226994E-2</v>
      </c>
      <c r="J54" s="17"/>
      <c r="L54" s="17"/>
      <c r="M54" s="17"/>
      <c r="O54" s="17"/>
      <c r="P54" s="17"/>
      <c r="Q54" s="20">
        <f t="shared" si="7"/>
        <v>29939.158000000003</v>
      </c>
      <c r="R54" s="17"/>
      <c r="S54" s="17"/>
      <c r="T54" s="17"/>
      <c r="U54" s="17"/>
      <c r="V54" s="17"/>
      <c r="W54" s="17"/>
      <c r="X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</row>
    <row r="55" spans="1:50" ht="12.75" customHeight="1" x14ac:dyDescent="0.2">
      <c r="A55" s="17" t="s">
        <v>33</v>
      </c>
      <c r="B55" s="17"/>
      <c r="C55" s="18">
        <v>45204.402999999998</v>
      </c>
      <c r="D55" s="18"/>
      <c r="E55" s="17">
        <f t="shared" si="5"/>
        <v>8921.0042788742558</v>
      </c>
      <c r="F55" s="17">
        <f t="shared" si="6"/>
        <v>8921</v>
      </c>
      <c r="G55" s="17">
        <f t="shared" si="3"/>
        <v>7.8795999943395145E-3</v>
      </c>
      <c r="H55" s="17"/>
      <c r="I55" s="17">
        <f t="shared" si="4"/>
        <v>7.8795999943395145E-3</v>
      </c>
      <c r="K55" s="17"/>
      <c r="L55" s="17"/>
      <c r="M55" s="17"/>
      <c r="N55" s="17"/>
      <c r="O55" s="17"/>
      <c r="P55" s="17"/>
      <c r="Q55" s="20">
        <f t="shared" si="7"/>
        <v>30185.902999999998</v>
      </c>
      <c r="R55" s="17"/>
      <c r="S55" s="17"/>
      <c r="T55" s="17"/>
      <c r="U55" s="17"/>
      <c r="V55" s="17"/>
      <c r="W55" s="17"/>
      <c r="X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</row>
    <row r="56" spans="1:50" ht="12.75" customHeight="1" x14ac:dyDescent="0.2">
      <c r="A56" s="17" t="s">
        <v>33</v>
      </c>
      <c r="B56" s="17"/>
      <c r="C56" s="18">
        <v>45204.406000000003</v>
      </c>
      <c r="D56" s="18"/>
      <c r="E56" s="17">
        <f t="shared" si="5"/>
        <v>8921.005907969995</v>
      </c>
      <c r="F56" s="17">
        <f t="shared" si="6"/>
        <v>8921</v>
      </c>
      <c r="G56" s="17">
        <f t="shared" ref="G56:G87" si="8">+C56-(C$7+F56*C$8)</f>
        <v>1.0879599998588674E-2</v>
      </c>
      <c r="H56" s="17"/>
      <c r="I56" s="17">
        <f t="shared" ref="I56:I87" si="9">+G56</f>
        <v>1.0879599998588674E-2</v>
      </c>
      <c r="K56" s="17"/>
      <c r="L56" s="17"/>
      <c r="M56" s="17"/>
      <c r="N56" s="17"/>
      <c r="O56" s="17"/>
      <c r="P56" s="17"/>
      <c r="Q56" s="20">
        <f t="shared" si="7"/>
        <v>30185.906000000003</v>
      </c>
      <c r="R56" s="17"/>
      <c r="S56" s="17"/>
      <c r="T56" s="17"/>
      <c r="U56" s="17"/>
      <c r="V56" s="17"/>
      <c r="W56" s="17"/>
      <c r="X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</row>
    <row r="57" spans="1:50" ht="12.75" customHeight="1" x14ac:dyDescent="0.2">
      <c r="A57" s="17" t="s">
        <v>33</v>
      </c>
      <c r="B57" s="17"/>
      <c r="C57" s="18">
        <v>45204.413</v>
      </c>
      <c r="D57" s="18"/>
      <c r="E57" s="17">
        <f t="shared" si="5"/>
        <v>8921.0097091933785</v>
      </c>
      <c r="F57" s="17">
        <f t="shared" si="6"/>
        <v>8921</v>
      </c>
      <c r="G57" s="17">
        <f t="shared" si="8"/>
        <v>1.7879599996376783E-2</v>
      </c>
      <c r="H57" s="17"/>
      <c r="I57" s="17">
        <f t="shared" si="9"/>
        <v>1.7879599996376783E-2</v>
      </c>
      <c r="K57" s="17"/>
      <c r="L57" s="17"/>
      <c r="M57" s="17"/>
      <c r="N57" s="17"/>
      <c r="O57" s="17"/>
      <c r="P57" s="17"/>
      <c r="Q57" s="20">
        <f t="shared" si="7"/>
        <v>30185.913</v>
      </c>
      <c r="R57" s="17"/>
      <c r="S57" s="17"/>
      <c r="T57" s="17"/>
      <c r="U57" s="17"/>
      <c r="V57" s="17"/>
      <c r="W57" s="17"/>
      <c r="X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</row>
    <row r="58" spans="1:50" ht="12.75" customHeight="1" x14ac:dyDescent="0.2">
      <c r="A58" s="17" t="s">
        <v>33</v>
      </c>
      <c r="B58" s="17"/>
      <c r="C58" s="18">
        <v>45204.415999999997</v>
      </c>
      <c r="D58" s="18"/>
      <c r="E58" s="17">
        <f t="shared" si="5"/>
        <v>8921.0113382891141</v>
      </c>
      <c r="F58" s="17">
        <f t="shared" si="6"/>
        <v>8921</v>
      </c>
      <c r="G58" s="17">
        <f t="shared" si="8"/>
        <v>2.0879599993349984E-2</v>
      </c>
      <c r="H58" s="17"/>
      <c r="I58" s="17">
        <f t="shared" si="9"/>
        <v>2.0879599993349984E-2</v>
      </c>
      <c r="K58" s="17"/>
      <c r="L58" s="17"/>
      <c r="M58" s="17"/>
      <c r="N58" s="17"/>
      <c r="O58" s="17"/>
      <c r="P58" s="17"/>
      <c r="Q58" s="20">
        <f t="shared" si="7"/>
        <v>30185.915999999997</v>
      </c>
      <c r="R58" s="17"/>
      <c r="S58" s="17"/>
      <c r="T58" s="17"/>
      <c r="U58" s="17"/>
      <c r="V58" s="17"/>
      <c r="W58" s="17"/>
      <c r="X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</row>
    <row r="59" spans="1:50" ht="12.75" customHeight="1" x14ac:dyDescent="0.2">
      <c r="A59" s="57" t="s">
        <v>183</v>
      </c>
      <c r="B59" s="58" t="s">
        <v>54</v>
      </c>
      <c r="C59" s="57">
        <v>46038.618000000002</v>
      </c>
      <c r="D59" s="57" t="s">
        <v>58</v>
      </c>
      <c r="E59" s="39">
        <f t="shared" si="5"/>
        <v>9374.0096455500388</v>
      </c>
      <c r="F59" s="17">
        <f t="shared" si="6"/>
        <v>9374</v>
      </c>
      <c r="G59" s="17">
        <f t="shared" si="8"/>
        <v>1.7762400006176904E-2</v>
      </c>
      <c r="H59" s="17"/>
      <c r="I59" s="17">
        <f t="shared" si="9"/>
        <v>1.7762400006176904E-2</v>
      </c>
      <c r="J59" s="17"/>
      <c r="L59" s="17"/>
      <c r="M59" s="17"/>
      <c r="O59" s="17"/>
      <c r="P59" s="17"/>
      <c r="Q59" s="20">
        <f t="shared" si="7"/>
        <v>31020.118000000002</v>
      </c>
      <c r="R59" s="17"/>
      <c r="S59" s="17"/>
      <c r="T59" s="17"/>
      <c r="U59" s="17"/>
      <c r="V59" s="17"/>
      <c r="W59" s="17"/>
      <c r="X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1:50" ht="12.75" customHeight="1" x14ac:dyDescent="0.2">
      <c r="A60" s="17" t="s">
        <v>34</v>
      </c>
      <c r="B60" s="17"/>
      <c r="C60" s="18">
        <v>46296.417999999998</v>
      </c>
      <c r="D60" s="18"/>
      <c r="E60" s="17">
        <f t="shared" si="5"/>
        <v>9514.0032725275159</v>
      </c>
      <c r="F60" s="17">
        <f t="shared" si="6"/>
        <v>9514</v>
      </c>
      <c r="G60" s="17">
        <f t="shared" si="8"/>
        <v>6.0263999985181727E-3</v>
      </c>
      <c r="H60" s="17"/>
      <c r="I60" s="17">
        <f t="shared" si="9"/>
        <v>6.0263999985181727E-3</v>
      </c>
      <c r="K60" s="17"/>
      <c r="L60" s="17"/>
      <c r="M60" s="17"/>
      <c r="N60" s="17"/>
      <c r="O60" s="17"/>
      <c r="P60" s="17"/>
      <c r="Q60" s="20">
        <f t="shared" si="7"/>
        <v>31277.917999999998</v>
      </c>
      <c r="R60" s="17"/>
      <c r="S60" s="17"/>
      <c r="T60" s="17"/>
      <c r="U60" s="17"/>
      <c r="V60" s="17"/>
      <c r="W60" s="17"/>
      <c r="X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1:50" ht="12.75" customHeight="1" x14ac:dyDescent="0.2">
      <c r="A61" s="17" t="s">
        <v>34</v>
      </c>
      <c r="B61" s="17"/>
      <c r="C61" s="18">
        <v>46296.423000000003</v>
      </c>
      <c r="D61" s="18"/>
      <c r="E61" s="17">
        <f t="shared" si="5"/>
        <v>9514.0059876870782</v>
      </c>
      <c r="F61" s="17">
        <f t="shared" si="6"/>
        <v>9514</v>
      </c>
      <c r="G61" s="17">
        <f t="shared" si="8"/>
        <v>1.1026400003174786E-2</v>
      </c>
      <c r="H61" s="17"/>
      <c r="I61" s="17">
        <f t="shared" si="9"/>
        <v>1.1026400003174786E-2</v>
      </c>
      <c r="K61" s="17"/>
      <c r="L61" s="17"/>
      <c r="M61" s="17"/>
      <c r="N61" s="17"/>
      <c r="O61" s="17"/>
      <c r="P61" s="17"/>
      <c r="Q61" s="20">
        <f t="shared" si="7"/>
        <v>31277.923000000003</v>
      </c>
      <c r="R61" s="17"/>
      <c r="S61" s="17"/>
      <c r="T61" s="17"/>
      <c r="U61" s="17"/>
      <c r="V61" s="17"/>
      <c r="W61" s="17"/>
      <c r="X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1:50" ht="12.75" customHeight="1" x14ac:dyDescent="0.2">
      <c r="A62" s="57" t="s">
        <v>231</v>
      </c>
      <c r="B62" s="58" t="s">
        <v>54</v>
      </c>
      <c r="C62" s="57">
        <v>46296.423999999999</v>
      </c>
      <c r="D62" s="57" t="s">
        <v>58</v>
      </c>
      <c r="E62" s="39">
        <f t="shared" si="5"/>
        <v>9514.0065307189889</v>
      </c>
      <c r="F62" s="17">
        <f t="shared" si="6"/>
        <v>9514</v>
      </c>
      <c r="G62" s="17">
        <f t="shared" si="8"/>
        <v>1.2026399999740534E-2</v>
      </c>
      <c r="H62" s="17"/>
      <c r="I62" s="17">
        <f t="shared" si="9"/>
        <v>1.2026399999740534E-2</v>
      </c>
      <c r="J62" s="17"/>
      <c r="L62" s="17"/>
      <c r="M62" s="17"/>
      <c r="O62" s="17"/>
      <c r="P62" s="17"/>
      <c r="Q62" s="20">
        <f t="shared" si="7"/>
        <v>31277.923999999999</v>
      </c>
      <c r="R62" s="17"/>
      <c r="S62" s="17"/>
      <c r="T62" s="17"/>
      <c r="U62" s="17"/>
      <c r="V62" s="17"/>
      <c r="W62" s="17"/>
      <c r="X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</row>
    <row r="63" spans="1:50" ht="12.75" customHeight="1" x14ac:dyDescent="0.2">
      <c r="A63" s="17" t="s">
        <v>34</v>
      </c>
      <c r="B63" s="17"/>
      <c r="C63" s="18">
        <v>46296.425000000003</v>
      </c>
      <c r="D63" s="18"/>
      <c r="E63" s="17">
        <f t="shared" si="5"/>
        <v>9514.0070737509031</v>
      </c>
      <c r="F63" s="17">
        <f t="shared" si="6"/>
        <v>9514</v>
      </c>
      <c r="G63" s="17">
        <f t="shared" si="8"/>
        <v>1.3026400003582239E-2</v>
      </c>
      <c r="H63" s="17"/>
      <c r="I63" s="17">
        <f t="shared" si="9"/>
        <v>1.3026400003582239E-2</v>
      </c>
      <c r="K63" s="17"/>
      <c r="L63" s="17"/>
      <c r="M63" s="17"/>
      <c r="N63" s="17"/>
      <c r="O63" s="17"/>
      <c r="P63" s="17"/>
      <c r="Q63" s="20">
        <f t="shared" si="7"/>
        <v>31277.925000000003</v>
      </c>
      <c r="R63" s="17"/>
      <c r="S63" s="17"/>
      <c r="T63" s="17"/>
      <c r="U63" s="17"/>
      <c r="V63" s="17"/>
      <c r="W63" s="17"/>
      <c r="X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</row>
    <row r="64" spans="1:50" ht="12.75" customHeight="1" x14ac:dyDescent="0.2">
      <c r="A64" s="39" t="s">
        <v>34</v>
      </c>
      <c r="B64" s="39"/>
      <c r="C64" s="13">
        <v>46296.425999999999</v>
      </c>
      <c r="D64" s="13"/>
      <c r="E64" s="17">
        <f t="shared" si="5"/>
        <v>9514.0076167828138</v>
      </c>
      <c r="F64" s="17">
        <f t="shared" si="6"/>
        <v>9514</v>
      </c>
      <c r="G64" s="17">
        <f t="shared" si="8"/>
        <v>1.4026400000147987E-2</v>
      </c>
      <c r="H64" s="17"/>
      <c r="I64" s="17">
        <f t="shared" si="9"/>
        <v>1.4026400000147987E-2</v>
      </c>
      <c r="K64" s="17"/>
      <c r="L64" s="17"/>
      <c r="M64" s="17"/>
      <c r="N64" s="17"/>
      <c r="O64" s="17"/>
      <c r="P64" s="17"/>
      <c r="Q64" s="20">
        <f t="shared" si="7"/>
        <v>31277.925999999999</v>
      </c>
      <c r="R64" s="17"/>
      <c r="S64" s="17"/>
      <c r="T64" s="17"/>
      <c r="U64" s="17"/>
      <c r="V64" s="17"/>
      <c r="W64" s="17"/>
      <c r="X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1:50" ht="12.75" customHeight="1" x14ac:dyDescent="0.2">
      <c r="A65" s="39" t="s">
        <v>34</v>
      </c>
      <c r="B65" s="39"/>
      <c r="C65" s="13">
        <v>46296.425999999999</v>
      </c>
      <c r="D65" s="13"/>
      <c r="E65" s="17">
        <f t="shared" si="5"/>
        <v>9514.0076167828138</v>
      </c>
      <c r="F65" s="17">
        <f t="shared" si="6"/>
        <v>9514</v>
      </c>
      <c r="G65" s="17">
        <f t="shared" si="8"/>
        <v>1.4026400000147987E-2</v>
      </c>
      <c r="H65" s="17"/>
      <c r="I65" s="17">
        <f t="shared" si="9"/>
        <v>1.4026400000147987E-2</v>
      </c>
      <c r="K65" s="17"/>
      <c r="L65" s="17"/>
      <c r="M65" s="17"/>
      <c r="N65" s="17"/>
      <c r="O65" s="17"/>
      <c r="P65" s="17"/>
      <c r="Q65" s="20">
        <f t="shared" si="7"/>
        <v>31277.925999999999</v>
      </c>
      <c r="R65" s="17"/>
      <c r="S65" s="17"/>
      <c r="T65" s="17"/>
      <c r="U65" s="17"/>
      <c r="V65" s="17"/>
      <c r="W65" s="17"/>
      <c r="X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</row>
    <row r="66" spans="1:50" ht="12.75" customHeight="1" x14ac:dyDescent="0.2">
      <c r="A66" s="39" t="s">
        <v>34</v>
      </c>
      <c r="B66" s="39"/>
      <c r="C66" s="13">
        <v>46296.425999999999</v>
      </c>
      <c r="D66" s="13"/>
      <c r="E66" s="17">
        <f t="shared" si="5"/>
        <v>9514.0076167828138</v>
      </c>
      <c r="F66" s="17">
        <f t="shared" si="6"/>
        <v>9514</v>
      </c>
      <c r="G66" s="17">
        <f t="shared" si="8"/>
        <v>1.4026400000147987E-2</v>
      </c>
      <c r="H66" s="17"/>
      <c r="I66" s="17">
        <f t="shared" si="9"/>
        <v>1.4026400000147987E-2</v>
      </c>
      <c r="K66" s="17"/>
      <c r="L66" s="17"/>
      <c r="M66" s="17"/>
      <c r="N66" s="17"/>
      <c r="O66" s="17"/>
      <c r="P66" s="17"/>
      <c r="Q66" s="20">
        <f t="shared" si="7"/>
        <v>31277.925999999999</v>
      </c>
      <c r="R66" s="17"/>
      <c r="S66" s="17"/>
      <c r="T66" s="17"/>
      <c r="U66" s="17"/>
      <c r="V66" s="17"/>
      <c r="W66" s="17"/>
      <c r="X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</row>
    <row r="67" spans="1:50" ht="12.75" customHeight="1" x14ac:dyDescent="0.2">
      <c r="A67" s="39" t="s">
        <v>34</v>
      </c>
      <c r="B67" s="39"/>
      <c r="C67" s="13">
        <v>46296.43</v>
      </c>
      <c r="D67" s="13"/>
      <c r="E67" s="17">
        <f t="shared" si="5"/>
        <v>9514.0097889104636</v>
      </c>
      <c r="F67" s="17">
        <f t="shared" si="6"/>
        <v>9514</v>
      </c>
      <c r="G67" s="17">
        <f t="shared" si="8"/>
        <v>1.8026400000962894E-2</v>
      </c>
      <c r="H67" s="17"/>
      <c r="I67" s="17">
        <f t="shared" si="9"/>
        <v>1.8026400000962894E-2</v>
      </c>
      <c r="K67" s="17"/>
      <c r="L67" s="17"/>
      <c r="M67" s="17"/>
      <c r="N67" s="17"/>
      <c r="O67" s="17"/>
      <c r="P67" s="17"/>
      <c r="Q67" s="20">
        <f t="shared" si="7"/>
        <v>31277.93</v>
      </c>
      <c r="R67" s="17"/>
      <c r="S67" s="17"/>
      <c r="T67" s="17"/>
      <c r="U67" s="17"/>
      <c r="V67" s="17"/>
      <c r="W67" s="17"/>
      <c r="X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</row>
    <row r="68" spans="1:50" ht="12.75" customHeight="1" x14ac:dyDescent="0.2">
      <c r="A68" s="39" t="s">
        <v>34</v>
      </c>
      <c r="B68" s="39"/>
      <c r="C68" s="13">
        <v>46296.434000000001</v>
      </c>
      <c r="D68" s="13"/>
      <c r="E68" s="17">
        <f t="shared" si="5"/>
        <v>9514.0119610381134</v>
      </c>
      <c r="F68" s="17">
        <f t="shared" si="6"/>
        <v>9514</v>
      </c>
      <c r="G68" s="17">
        <f t="shared" si="8"/>
        <v>2.2026400001777802E-2</v>
      </c>
      <c r="H68" s="17"/>
      <c r="I68" s="17">
        <f t="shared" si="9"/>
        <v>2.2026400001777802E-2</v>
      </c>
      <c r="K68" s="17"/>
      <c r="L68" s="17"/>
      <c r="M68" s="17"/>
      <c r="N68" s="17"/>
      <c r="O68" s="17"/>
      <c r="P68" s="17"/>
      <c r="Q68" s="20">
        <f t="shared" si="7"/>
        <v>31277.934000000001</v>
      </c>
      <c r="R68" s="17"/>
      <c r="S68" s="17"/>
      <c r="T68" s="17"/>
      <c r="U68" s="17"/>
      <c r="V68" s="17"/>
      <c r="W68" s="17"/>
      <c r="X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1:50" ht="12.75" customHeight="1" x14ac:dyDescent="0.2">
      <c r="A69" s="39" t="s">
        <v>35</v>
      </c>
      <c r="B69" s="39"/>
      <c r="C69" s="13">
        <v>46296.434000000001</v>
      </c>
      <c r="D69" s="13"/>
      <c r="E69" s="17">
        <f t="shared" si="5"/>
        <v>9514.0119610381134</v>
      </c>
      <c r="F69" s="17">
        <f t="shared" si="6"/>
        <v>9514</v>
      </c>
      <c r="G69" s="17">
        <f t="shared" si="8"/>
        <v>2.2026400001777802E-2</v>
      </c>
      <c r="H69" s="17"/>
      <c r="I69" s="17">
        <f t="shared" si="9"/>
        <v>2.2026400001777802E-2</v>
      </c>
      <c r="K69" s="17"/>
      <c r="L69" s="17"/>
      <c r="M69" s="17"/>
      <c r="N69" s="17"/>
      <c r="O69" s="17"/>
      <c r="P69" s="17"/>
      <c r="Q69" s="20">
        <f t="shared" si="7"/>
        <v>31277.934000000001</v>
      </c>
      <c r="R69" s="17"/>
      <c r="S69" s="17"/>
      <c r="T69" s="17"/>
      <c r="U69" s="17"/>
      <c r="V69" s="17"/>
      <c r="W69" s="17"/>
      <c r="X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</row>
    <row r="70" spans="1:50" ht="12.75" customHeight="1" x14ac:dyDescent="0.2">
      <c r="A70" s="39" t="s">
        <v>35</v>
      </c>
      <c r="B70" s="39"/>
      <c r="C70" s="13">
        <v>46296.434000000001</v>
      </c>
      <c r="D70" s="13"/>
      <c r="E70" s="17">
        <f t="shared" si="5"/>
        <v>9514.0119610381134</v>
      </c>
      <c r="F70" s="17">
        <f t="shared" si="6"/>
        <v>9514</v>
      </c>
      <c r="G70" s="17">
        <f t="shared" si="8"/>
        <v>2.2026400001777802E-2</v>
      </c>
      <c r="H70" s="17"/>
      <c r="I70" s="17">
        <f t="shared" si="9"/>
        <v>2.2026400001777802E-2</v>
      </c>
      <c r="K70" s="17"/>
      <c r="L70" s="17"/>
      <c r="M70" s="17"/>
      <c r="N70" s="17"/>
      <c r="O70" s="17"/>
      <c r="P70" s="17"/>
      <c r="Q70" s="20">
        <f t="shared" si="7"/>
        <v>31277.934000000001</v>
      </c>
      <c r="R70" s="17"/>
      <c r="S70" s="17"/>
      <c r="T70" s="17"/>
      <c r="U70" s="17"/>
      <c r="V70" s="17"/>
      <c r="W70" s="17"/>
      <c r="X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</row>
    <row r="71" spans="1:50" ht="12.75" customHeight="1" x14ac:dyDescent="0.2">
      <c r="A71" s="39" t="s">
        <v>34</v>
      </c>
      <c r="B71" s="39"/>
      <c r="C71" s="13">
        <v>46296.434999999998</v>
      </c>
      <c r="D71" s="13"/>
      <c r="E71" s="17">
        <f t="shared" si="5"/>
        <v>9514.0125040700241</v>
      </c>
      <c r="F71" s="17">
        <f t="shared" si="6"/>
        <v>9514</v>
      </c>
      <c r="G71" s="17">
        <f t="shared" si="8"/>
        <v>2.302639999834355E-2</v>
      </c>
      <c r="H71" s="17"/>
      <c r="I71" s="17">
        <f t="shared" si="9"/>
        <v>2.302639999834355E-2</v>
      </c>
      <c r="K71" s="17"/>
      <c r="L71" s="17"/>
      <c r="M71" s="17"/>
      <c r="N71" s="17"/>
      <c r="O71" s="17"/>
      <c r="P71" s="17"/>
      <c r="Q71" s="20">
        <f t="shared" si="7"/>
        <v>31277.934999999998</v>
      </c>
      <c r="R71" s="17"/>
      <c r="S71" s="17"/>
      <c r="T71" s="17"/>
      <c r="U71" s="17"/>
      <c r="V71" s="17"/>
      <c r="W71" s="17"/>
      <c r="X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</row>
    <row r="72" spans="1:50" ht="12.75" customHeight="1" x14ac:dyDescent="0.2">
      <c r="A72" s="39" t="s">
        <v>34</v>
      </c>
      <c r="B72" s="39"/>
      <c r="C72" s="13">
        <v>46296.438999999998</v>
      </c>
      <c r="D72" s="13"/>
      <c r="E72" s="17">
        <f t="shared" si="5"/>
        <v>9514.0146761976721</v>
      </c>
      <c r="F72" s="17">
        <f t="shared" si="6"/>
        <v>9514</v>
      </c>
      <c r="G72" s="17">
        <f t="shared" si="8"/>
        <v>2.7026399999158457E-2</v>
      </c>
      <c r="H72" s="17"/>
      <c r="I72" s="17">
        <f t="shared" si="9"/>
        <v>2.7026399999158457E-2</v>
      </c>
      <c r="K72" s="17"/>
      <c r="L72" s="17"/>
      <c r="M72" s="17"/>
      <c r="N72" s="17"/>
      <c r="O72" s="17"/>
      <c r="P72" s="17"/>
      <c r="Q72" s="20">
        <f t="shared" si="7"/>
        <v>31277.938999999998</v>
      </c>
      <c r="R72" s="17"/>
      <c r="S72" s="17"/>
      <c r="T72" s="17"/>
      <c r="U72" s="17"/>
      <c r="V72" s="17"/>
      <c r="W72" s="17"/>
      <c r="X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</row>
    <row r="73" spans="1:50" ht="12.75" customHeight="1" x14ac:dyDescent="0.2">
      <c r="A73" s="39" t="s">
        <v>34</v>
      </c>
      <c r="B73" s="39"/>
      <c r="C73" s="13">
        <v>46296.438999999998</v>
      </c>
      <c r="D73" s="13"/>
      <c r="E73" s="17">
        <f t="shared" si="5"/>
        <v>9514.0146761976721</v>
      </c>
      <c r="F73" s="17">
        <f t="shared" si="6"/>
        <v>9514</v>
      </c>
      <c r="G73" s="17">
        <f t="shared" si="8"/>
        <v>2.7026399999158457E-2</v>
      </c>
      <c r="H73" s="17"/>
      <c r="I73" s="17">
        <f t="shared" si="9"/>
        <v>2.7026399999158457E-2</v>
      </c>
      <c r="K73" s="17"/>
      <c r="L73" s="17"/>
      <c r="M73" s="17"/>
      <c r="N73" s="17"/>
      <c r="O73" s="17"/>
      <c r="P73" s="17"/>
      <c r="Q73" s="20">
        <f t="shared" si="7"/>
        <v>31277.938999999998</v>
      </c>
      <c r="R73" s="17"/>
      <c r="S73" s="17"/>
      <c r="T73" s="17"/>
      <c r="U73" s="17"/>
      <c r="V73" s="17"/>
      <c r="W73" s="17"/>
      <c r="X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</row>
    <row r="74" spans="1:50" ht="12.75" customHeight="1" x14ac:dyDescent="0.2">
      <c r="A74" s="39" t="s">
        <v>34</v>
      </c>
      <c r="B74" s="39"/>
      <c r="C74" s="13">
        <v>46296.442000000003</v>
      </c>
      <c r="D74" s="13"/>
      <c r="E74" s="17">
        <f t="shared" si="5"/>
        <v>9514.0163052934113</v>
      </c>
      <c r="F74" s="17">
        <f t="shared" si="6"/>
        <v>9514</v>
      </c>
      <c r="G74" s="17">
        <f t="shared" si="8"/>
        <v>3.0026400003407616E-2</v>
      </c>
      <c r="H74" s="17"/>
      <c r="I74" s="17">
        <f t="shared" si="9"/>
        <v>3.0026400003407616E-2</v>
      </c>
      <c r="K74" s="17"/>
      <c r="L74" s="17"/>
      <c r="M74" s="17"/>
      <c r="N74" s="17"/>
      <c r="O74" s="17"/>
      <c r="P74" s="17"/>
      <c r="Q74" s="20">
        <f t="shared" si="7"/>
        <v>31277.942000000003</v>
      </c>
      <c r="R74" s="17"/>
      <c r="S74" s="17"/>
      <c r="T74" s="17"/>
      <c r="U74" s="17"/>
      <c r="V74" s="17"/>
      <c r="W74" s="17"/>
      <c r="X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</row>
    <row r="75" spans="1:50" ht="12.75" customHeight="1" x14ac:dyDescent="0.2">
      <c r="A75" s="39" t="s">
        <v>34</v>
      </c>
      <c r="B75" s="39"/>
      <c r="C75" s="13">
        <v>46296.449000000001</v>
      </c>
      <c r="D75" s="13"/>
      <c r="E75" s="17">
        <f t="shared" si="5"/>
        <v>9514.0201065167967</v>
      </c>
      <c r="F75" s="17">
        <f t="shared" si="6"/>
        <v>9514</v>
      </c>
      <c r="G75" s="17">
        <f t="shared" si="8"/>
        <v>3.7026400001195725E-2</v>
      </c>
      <c r="H75" s="17"/>
      <c r="I75" s="17">
        <f t="shared" si="9"/>
        <v>3.7026400001195725E-2</v>
      </c>
      <c r="K75" s="17"/>
      <c r="L75" s="17"/>
      <c r="M75" s="17"/>
      <c r="N75" s="17"/>
      <c r="O75" s="17"/>
      <c r="P75" s="17"/>
      <c r="Q75" s="20">
        <f t="shared" si="7"/>
        <v>31277.949000000001</v>
      </c>
      <c r="R75" s="17"/>
      <c r="S75" s="17"/>
      <c r="T75" s="17"/>
      <c r="U75" s="17"/>
      <c r="V75" s="17"/>
      <c r="W75" s="17"/>
      <c r="X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</row>
    <row r="76" spans="1:50" ht="12.75" customHeight="1" x14ac:dyDescent="0.2">
      <c r="A76" s="39" t="s">
        <v>36</v>
      </c>
      <c r="B76" s="39"/>
      <c r="C76" s="13">
        <v>46331.413</v>
      </c>
      <c r="D76" s="13"/>
      <c r="E76" s="17">
        <f t="shared" si="5"/>
        <v>9533.0066742966283</v>
      </c>
      <c r="F76" s="17">
        <f t="shared" si="6"/>
        <v>9533</v>
      </c>
      <c r="G76" s="17">
        <f t="shared" si="8"/>
        <v>1.2290800004848279E-2</v>
      </c>
      <c r="H76" s="17"/>
      <c r="I76" s="17">
        <f t="shared" si="9"/>
        <v>1.2290800004848279E-2</v>
      </c>
      <c r="J76" s="17"/>
      <c r="K76" s="17"/>
      <c r="L76" s="17"/>
      <c r="M76" s="17"/>
      <c r="N76" s="17"/>
      <c r="O76" s="17"/>
      <c r="P76" s="17"/>
      <c r="Q76" s="20">
        <f t="shared" si="7"/>
        <v>31312.913</v>
      </c>
      <c r="R76" s="17"/>
      <c r="S76" s="17"/>
      <c r="T76" s="17"/>
      <c r="U76" s="17"/>
      <c r="V76" s="17"/>
      <c r="W76" s="17"/>
      <c r="X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</row>
    <row r="77" spans="1:50" ht="12.75" customHeight="1" x14ac:dyDescent="0.2">
      <c r="A77" s="39" t="s">
        <v>37</v>
      </c>
      <c r="B77" s="39"/>
      <c r="C77" s="13">
        <v>47388.436999999998</v>
      </c>
      <c r="D77" s="13"/>
      <c r="E77" s="17">
        <f t="shared" si="5"/>
        <v>10107.004438308424</v>
      </c>
      <c r="F77" s="17">
        <f t="shared" si="6"/>
        <v>10107</v>
      </c>
      <c r="G77" s="17">
        <f t="shared" si="8"/>
        <v>8.173200003511738E-3</v>
      </c>
      <c r="H77" s="17"/>
      <c r="I77" s="17">
        <f t="shared" si="9"/>
        <v>8.173200003511738E-3</v>
      </c>
      <c r="K77" s="17"/>
      <c r="L77" s="17"/>
      <c r="M77" s="17"/>
      <c r="N77" s="17"/>
      <c r="O77" s="17"/>
      <c r="P77" s="17"/>
      <c r="Q77" s="20">
        <f t="shared" si="7"/>
        <v>32369.936999999998</v>
      </c>
      <c r="R77" s="17"/>
      <c r="S77" s="17"/>
      <c r="T77" s="17"/>
      <c r="U77" s="17"/>
      <c r="V77" s="17"/>
      <c r="W77" s="17"/>
      <c r="X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</row>
    <row r="78" spans="1:50" ht="12.75" customHeight="1" x14ac:dyDescent="0.2">
      <c r="A78" s="39" t="s">
        <v>37</v>
      </c>
      <c r="B78" s="39"/>
      <c r="C78" s="13">
        <v>47388.446000000004</v>
      </c>
      <c r="D78" s="13"/>
      <c r="E78" s="17">
        <f t="shared" si="5"/>
        <v>10107.009325595638</v>
      </c>
      <c r="F78" s="17">
        <f t="shared" si="6"/>
        <v>10107</v>
      </c>
      <c r="G78" s="17">
        <f t="shared" si="8"/>
        <v>1.7173200008983258E-2</v>
      </c>
      <c r="H78" s="17"/>
      <c r="I78" s="17">
        <f t="shared" si="9"/>
        <v>1.7173200008983258E-2</v>
      </c>
      <c r="K78" s="17"/>
      <c r="L78" s="17"/>
      <c r="M78" s="17"/>
      <c r="N78" s="17"/>
      <c r="O78" s="17"/>
      <c r="P78" s="17"/>
      <c r="Q78" s="20">
        <f t="shared" si="7"/>
        <v>32369.946000000004</v>
      </c>
      <c r="R78" s="17"/>
      <c r="S78" s="17"/>
      <c r="T78" s="17"/>
      <c r="U78" s="17"/>
      <c r="V78" s="17"/>
      <c r="W78" s="17"/>
      <c r="X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</row>
    <row r="79" spans="1:50" ht="12.75" customHeight="1" x14ac:dyDescent="0.2">
      <c r="A79" s="39" t="s">
        <v>37</v>
      </c>
      <c r="B79" s="39"/>
      <c r="C79" s="13">
        <v>47771.497000000003</v>
      </c>
      <c r="D79" s="13"/>
      <c r="E79" s="17">
        <f t="shared" si="5"/>
        <v>10315.018242614062</v>
      </c>
      <c r="F79" s="17">
        <f t="shared" si="6"/>
        <v>10315</v>
      </c>
      <c r="G79" s="17">
        <f t="shared" si="8"/>
        <v>3.3594000007724389E-2</v>
      </c>
      <c r="H79" s="17"/>
      <c r="I79" s="17">
        <f t="shared" si="9"/>
        <v>3.3594000007724389E-2</v>
      </c>
      <c r="K79" s="17"/>
      <c r="L79" s="17"/>
      <c r="M79" s="17"/>
      <c r="N79" s="17"/>
      <c r="O79" s="17"/>
      <c r="P79" s="17"/>
      <c r="Q79" s="20">
        <f t="shared" si="7"/>
        <v>32752.997000000003</v>
      </c>
      <c r="R79" s="17"/>
      <c r="S79" s="17"/>
      <c r="T79" s="17"/>
      <c r="U79" s="17"/>
      <c r="V79" s="17"/>
      <c r="W79" s="17"/>
      <c r="X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</row>
    <row r="80" spans="1:50" ht="12.75" customHeight="1" x14ac:dyDescent="0.2">
      <c r="A80" s="39" t="s">
        <v>38</v>
      </c>
      <c r="B80" s="39"/>
      <c r="C80" s="13">
        <v>47913.277999999998</v>
      </c>
      <c r="D80" s="13"/>
      <c r="E80" s="17">
        <f t="shared" si="5"/>
        <v>10392.009850164462</v>
      </c>
      <c r="F80" s="17">
        <f t="shared" si="6"/>
        <v>10392</v>
      </c>
      <c r="G80" s="17">
        <f t="shared" si="8"/>
        <v>1.8139200001314748E-2</v>
      </c>
      <c r="H80" s="17"/>
      <c r="I80" s="17">
        <f t="shared" si="9"/>
        <v>1.8139200001314748E-2</v>
      </c>
      <c r="J80" s="17"/>
      <c r="K80" s="17"/>
      <c r="L80" s="17"/>
      <c r="M80" s="17"/>
      <c r="N80" s="17"/>
      <c r="O80" s="17"/>
      <c r="P80" s="17"/>
      <c r="Q80" s="20">
        <f t="shared" si="7"/>
        <v>32894.777999999998</v>
      </c>
      <c r="R80" s="17"/>
      <c r="S80" s="17"/>
      <c r="T80" s="17"/>
      <c r="U80" s="17"/>
      <c r="V80" s="17"/>
      <c r="W80" s="17"/>
      <c r="X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</row>
    <row r="81" spans="1:50" ht="12.75" customHeight="1" x14ac:dyDescent="0.2">
      <c r="A81" s="39" t="s">
        <v>39</v>
      </c>
      <c r="B81" s="39"/>
      <c r="C81" s="13">
        <v>48502.557999999997</v>
      </c>
      <c r="D81" s="13"/>
      <c r="E81" s="17">
        <f t="shared" si="5"/>
        <v>10712.007695413833</v>
      </c>
      <c r="F81" s="17">
        <f t="shared" si="6"/>
        <v>10712</v>
      </c>
      <c r="G81" s="17">
        <f t="shared" si="8"/>
        <v>1.417119999678107E-2</v>
      </c>
      <c r="H81" s="17"/>
      <c r="I81" s="17">
        <f t="shared" si="9"/>
        <v>1.417119999678107E-2</v>
      </c>
      <c r="K81" s="17"/>
      <c r="L81" s="17"/>
      <c r="M81" s="17"/>
      <c r="N81" s="17"/>
      <c r="O81" s="17"/>
      <c r="P81" s="17"/>
      <c r="Q81" s="20">
        <f t="shared" si="7"/>
        <v>33484.057999999997</v>
      </c>
      <c r="R81" s="17"/>
      <c r="S81" s="17"/>
      <c r="T81" s="17"/>
      <c r="U81" s="17"/>
      <c r="V81" s="17"/>
      <c r="W81" s="17"/>
      <c r="X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</row>
    <row r="82" spans="1:50" ht="12.75" customHeight="1" x14ac:dyDescent="0.2">
      <c r="A82" s="39" t="s">
        <v>40</v>
      </c>
      <c r="B82" s="39"/>
      <c r="C82" s="13">
        <v>48539.389000000003</v>
      </c>
      <c r="D82" s="13">
        <v>4.0000000000000001E-3</v>
      </c>
      <c r="E82" s="17">
        <f t="shared" si="5"/>
        <v>10732.008103773835</v>
      </c>
      <c r="F82" s="17">
        <f t="shared" si="6"/>
        <v>10732</v>
      </c>
      <c r="G82" s="17">
        <f t="shared" si="8"/>
        <v>1.4923200003977399E-2</v>
      </c>
      <c r="H82" s="17"/>
      <c r="I82" s="17">
        <f t="shared" si="9"/>
        <v>1.4923200003977399E-2</v>
      </c>
      <c r="J82" s="17"/>
      <c r="K82" s="17"/>
      <c r="L82" s="17"/>
      <c r="M82" s="17"/>
      <c r="N82" s="17"/>
      <c r="O82" s="17"/>
      <c r="P82" s="17"/>
      <c r="Q82" s="20">
        <f t="shared" si="7"/>
        <v>33520.889000000003</v>
      </c>
      <c r="R82" s="17"/>
      <c r="S82" s="17"/>
      <c r="T82" s="17"/>
      <c r="U82" s="17"/>
      <c r="V82" s="17"/>
      <c r="W82" s="17"/>
      <c r="X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</row>
    <row r="83" spans="1:50" ht="12.75" customHeight="1" x14ac:dyDescent="0.2">
      <c r="A83" s="39" t="s">
        <v>41</v>
      </c>
      <c r="B83" s="39"/>
      <c r="C83" s="13">
        <v>48598.328000000001</v>
      </c>
      <c r="D83" s="13">
        <v>6.0000000000000001E-3</v>
      </c>
      <c r="E83" s="17">
        <f t="shared" si="5"/>
        <v>10764.013861649806</v>
      </c>
      <c r="F83" s="17">
        <f t="shared" si="6"/>
        <v>10764</v>
      </c>
      <c r="G83" s="17">
        <f t="shared" si="8"/>
        <v>2.5526400000671856E-2</v>
      </c>
      <c r="H83" s="17"/>
      <c r="I83" s="17">
        <f t="shared" si="9"/>
        <v>2.5526400000671856E-2</v>
      </c>
      <c r="J83" s="17"/>
      <c r="K83" s="17"/>
      <c r="L83" s="17"/>
      <c r="M83" s="17"/>
      <c r="N83" s="17"/>
      <c r="O83" s="17"/>
      <c r="P83" s="17"/>
      <c r="Q83" s="20">
        <f t="shared" si="7"/>
        <v>33579.828000000001</v>
      </c>
      <c r="R83" s="17"/>
      <c r="S83" s="17"/>
      <c r="T83" s="17"/>
      <c r="U83" s="17"/>
      <c r="V83" s="17"/>
      <c r="W83" s="17"/>
      <c r="X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</row>
    <row r="84" spans="1:50" ht="12.75" customHeight="1" x14ac:dyDescent="0.2">
      <c r="A84" s="39" t="s">
        <v>42</v>
      </c>
      <c r="B84" s="39"/>
      <c r="C84" s="13">
        <v>49213.402999999998</v>
      </c>
      <c r="D84" s="13">
        <v>5.0000000000000001E-3</v>
      </c>
      <c r="E84" s="17">
        <f t="shared" si="5"/>
        <v>11098.019215075608</v>
      </c>
      <c r="F84" s="17">
        <f t="shared" si="6"/>
        <v>11098</v>
      </c>
      <c r="G84" s="17">
        <f t="shared" si="8"/>
        <v>3.538480000133859E-2</v>
      </c>
      <c r="H84" s="17"/>
      <c r="I84" s="17">
        <f t="shared" si="9"/>
        <v>3.538480000133859E-2</v>
      </c>
      <c r="J84" s="17"/>
      <c r="K84" s="17"/>
      <c r="L84" s="17"/>
      <c r="M84" s="17"/>
      <c r="N84" s="17"/>
      <c r="O84" s="17"/>
      <c r="P84" s="17"/>
      <c r="Q84" s="20">
        <f t="shared" si="7"/>
        <v>34194.902999999998</v>
      </c>
      <c r="R84" s="17"/>
      <c r="S84" s="17"/>
      <c r="T84" s="17"/>
      <c r="U84" s="17"/>
      <c r="V84" s="17"/>
      <c r="W84" s="17"/>
      <c r="X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</row>
    <row r="85" spans="1:50" ht="12.75" customHeight="1" x14ac:dyDescent="0.2">
      <c r="A85" s="39" t="s">
        <v>43</v>
      </c>
      <c r="B85" s="39"/>
      <c r="C85" s="13">
        <v>49561.442999999999</v>
      </c>
      <c r="D85" s="13">
        <v>6.0000000000000001E-3</v>
      </c>
      <c r="E85" s="17">
        <f t="shared" ref="E85:E116" si="10">+(C85-C$7)/C$8</f>
        <v>11287.016041814326</v>
      </c>
      <c r="F85" s="17">
        <f t="shared" ref="F85:F116" si="11">ROUND(2*E85,0)/2</f>
        <v>11287</v>
      </c>
      <c r="G85" s="17">
        <f t="shared" si="8"/>
        <v>2.9541199997765943E-2</v>
      </c>
      <c r="H85" s="17"/>
      <c r="I85" s="17">
        <f t="shared" si="9"/>
        <v>2.9541199997765943E-2</v>
      </c>
      <c r="J85" s="17"/>
      <c r="K85" s="17"/>
      <c r="L85" s="17"/>
      <c r="M85" s="17"/>
      <c r="N85" s="17"/>
      <c r="O85" s="17"/>
      <c r="P85" s="17"/>
      <c r="Q85" s="20">
        <f t="shared" ref="Q85:Q116" si="12">+C85-15018.5</f>
        <v>34542.942999999999</v>
      </c>
      <c r="R85" s="17"/>
      <c r="S85" s="17"/>
      <c r="T85" s="17"/>
      <c r="U85" s="17"/>
      <c r="V85" s="17"/>
      <c r="W85" s="17"/>
      <c r="X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</row>
    <row r="86" spans="1:50" ht="12.75" customHeight="1" x14ac:dyDescent="0.2">
      <c r="A86" s="39" t="s">
        <v>44</v>
      </c>
      <c r="B86" s="39"/>
      <c r="C86" s="13">
        <v>49933.436000000002</v>
      </c>
      <c r="D86" s="13">
        <v>5.0000000000000001E-3</v>
      </c>
      <c r="E86" s="17">
        <f t="shared" si="10"/>
        <v>11489.020111947117</v>
      </c>
      <c r="F86" s="17">
        <f t="shared" si="11"/>
        <v>11489</v>
      </c>
      <c r="G86" s="17">
        <f t="shared" si="8"/>
        <v>3.7036399997305125E-2</v>
      </c>
      <c r="H86" s="17"/>
      <c r="I86" s="17">
        <f t="shared" si="9"/>
        <v>3.7036399997305125E-2</v>
      </c>
      <c r="J86" s="17"/>
      <c r="K86" s="17"/>
      <c r="L86" s="17"/>
      <c r="M86" s="17"/>
      <c r="N86" s="17"/>
      <c r="O86" s="17"/>
      <c r="P86" s="17"/>
      <c r="Q86" s="20">
        <f t="shared" si="12"/>
        <v>34914.936000000002</v>
      </c>
      <c r="R86" s="17"/>
      <c r="S86" s="17"/>
      <c r="T86" s="17"/>
      <c r="U86" s="17"/>
      <c r="V86" s="17"/>
      <c r="W86" s="17"/>
      <c r="X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</row>
    <row r="87" spans="1:50" ht="12.75" customHeight="1" x14ac:dyDescent="0.2">
      <c r="A87" s="39" t="s">
        <v>45</v>
      </c>
      <c r="B87" s="39"/>
      <c r="C87" s="13">
        <v>50040.25</v>
      </c>
      <c r="D87" s="13">
        <v>5.0000000000000001E-3</v>
      </c>
      <c r="E87" s="17">
        <f t="shared" si="10"/>
        <v>11547.02352262195</v>
      </c>
      <c r="F87" s="17">
        <f t="shared" si="11"/>
        <v>11547</v>
      </c>
      <c r="G87" s="17">
        <f t="shared" si="8"/>
        <v>4.3317200004821643E-2</v>
      </c>
      <c r="H87" s="17"/>
      <c r="I87" s="17">
        <f t="shared" si="9"/>
        <v>4.3317200004821643E-2</v>
      </c>
      <c r="J87" s="17"/>
      <c r="K87" s="17"/>
      <c r="L87" s="17"/>
      <c r="M87" s="17"/>
      <c r="N87" s="17"/>
      <c r="O87" s="17"/>
      <c r="P87" s="17"/>
      <c r="Q87" s="20">
        <f t="shared" si="12"/>
        <v>35021.75</v>
      </c>
      <c r="R87" s="17"/>
      <c r="S87" s="17"/>
      <c r="T87" s="17"/>
      <c r="U87" s="17"/>
      <c r="V87" s="17"/>
      <c r="W87" s="17"/>
      <c r="X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</row>
    <row r="88" spans="1:50" ht="12.75" customHeight="1" x14ac:dyDescent="0.2">
      <c r="A88" s="57" t="s">
        <v>312</v>
      </c>
      <c r="B88" s="58" t="s">
        <v>54</v>
      </c>
      <c r="C88" s="57">
        <v>50281.464899999999</v>
      </c>
      <c r="D88" s="57" t="s">
        <v>58</v>
      </c>
      <c r="E88" s="39">
        <f t="shared" si="10"/>
        <v>11678.010911031606</v>
      </c>
      <c r="F88" s="17">
        <f t="shared" si="11"/>
        <v>11678</v>
      </c>
      <c r="G88" s="17">
        <f t="shared" ref="G88:G103" si="13">+C88-(C$7+F88*C$8)</f>
        <v>2.0092799997655675E-2</v>
      </c>
      <c r="H88" s="17"/>
      <c r="J88" s="17">
        <f>+G88</f>
        <v>2.0092799997655675E-2</v>
      </c>
      <c r="L88" s="17"/>
      <c r="M88" s="17"/>
      <c r="O88" s="17"/>
      <c r="P88" s="17"/>
      <c r="Q88" s="20">
        <f t="shared" si="12"/>
        <v>35262.964899999999</v>
      </c>
      <c r="R88" s="17"/>
      <c r="S88" s="17"/>
      <c r="T88" s="17"/>
      <c r="U88" s="17"/>
      <c r="V88" s="17"/>
      <c r="W88" s="17"/>
      <c r="X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</row>
    <row r="89" spans="1:50" ht="12.75" customHeight="1" x14ac:dyDescent="0.2">
      <c r="A89" s="57" t="s">
        <v>312</v>
      </c>
      <c r="B89" s="58" t="s">
        <v>54</v>
      </c>
      <c r="C89" s="57">
        <v>50281.476699999999</v>
      </c>
      <c r="D89" s="57" t="s">
        <v>58</v>
      </c>
      <c r="E89" s="39">
        <f t="shared" si="10"/>
        <v>11678.01731880817</v>
      </c>
      <c r="F89" s="17">
        <f t="shared" si="11"/>
        <v>11678</v>
      </c>
      <c r="G89" s="17">
        <f t="shared" si="13"/>
        <v>3.1892799997876864E-2</v>
      </c>
      <c r="H89" s="17"/>
      <c r="J89" s="17">
        <f>+G89</f>
        <v>3.1892799997876864E-2</v>
      </c>
      <c r="L89" s="17"/>
      <c r="M89" s="17"/>
      <c r="O89" s="17"/>
      <c r="P89" s="17"/>
      <c r="Q89" s="20">
        <f t="shared" si="12"/>
        <v>35262.976699999999</v>
      </c>
      <c r="R89" s="17"/>
      <c r="S89" s="17"/>
      <c r="T89" s="17"/>
      <c r="U89" s="17"/>
      <c r="V89" s="17"/>
      <c r="W89" s="17"/>
      <c r="X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</row>
    <row r="90" spans="1:50" ht="12.75" customHeight="1" x14ac:dyDescent="0.2">
      <c r="A90" s="57" t="s">
        <v>312</v>
      </c>
      <c r="B90" s="58" t="s">
        <v>54</v>
      </c>
      <c r="C90" s="57">
        <v>50281.481599999999</v>
      </c>
      <c r="D90" s="57" t="s">
        <v>58</v>
      </c>
      <c r="E90" s="39">
        <f t="shared" si="10"/>
        <v>11678.019979664541</v>
      </c>
      <c r="F90" s="17">
        <f t="shared" si="11"/>
        <v>11678</v>
      </c>
      <c r="G90" s="17">
        <f t="shared" si="13"/>
        <v>3.6792799997783732E-2</v>
      </c>
      <c r="H90" s="17"/>
      <c r="J90" s="17">
        <f>+G90</f>
        <v>3.6792799997783732E-2</v>
      </c>
      <c r="L90" s="17"/>
      <c r="M90" s="17"/>
      <c r="O90" s="17"/>
      <c r="P90" s="17"/>
      <c r="Q90" s="20">
        <f t="shared" si="12"/>
        <v>35262.981599999999</v>
      </c>
      <c r="R90" s="17"/>
      <c r="S90" s="17"/>
      <c r="T90" s="17"/>
      <c r="U90" s="17"/>
      <c r="V90" s="17"/>
      <c r="W90" s="17"/>
      <c r="X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</row>
    <row r="91" spans="1:50" ht="12.75" customHeight="1" x14ac:dyDescent="0.2">
      <c r="A91" s="57" t="s">
        <v>312</v>
      </c>
      <c r="B91" s="58" t="s">
        <v>54</v>
      </c>
      <c r="C91" s="57">
        <v>50316.469499999999</v>
      </c>
      <c r="D91" s="57" t="s">
        <v>58</v>
      </c>
      <c r="E91" s="39">
        <f t="shared" si="10"/>
        <v>11697.019525907075</v>
      </c>
      <c r="F91" s="17">
        <f t="shared" si="11"/>
        <v>11697</v>
      </c>
      <c r="G91" s="17">
        <f t="shared" si="13"/>
        <v>3.5957199994300026E-2</v>
      </c>
      <c r="H91" s="17"/>
      <c r="J91" s="17">
        <f>+G91</f>
        <v>3.5957199994300026E-2</v>
      </c>
      <c r="L91" s="17"/>
      <c r="M91" s="17"/>
      <c r="O91" s="17"/>
      <c r="P91" s="17"/>
      <c r="Q91" s="20">
        <f t="shared" si="12"/>
        <v>35297.969499999999</v>
      </c>
      <c r="R91" s="17"/>
      <c r="S91" s="17"/>
      <c r="T91" s="17"/>
      <c r="U91" s="17"/>
      <c r="V91" s="17"/>
      <c r="W91" s="17"/>
      <c r="X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</row>
    <row r="92" spans="1:50" ht="12.75" customHeight="1" x14ac:dyDescent="0.2">
      <c r="A92" s="57" t="s">
        <v>312</v>
      </c>
      <c r="B92" s="58" t="s">
        <v>54</v>
      </c>
      <c r="C92" s="57">
        <v>50316.471599999997</v>
      </c>
      <c r="D92" s="57" t="s">
        <v>58</v>
      </c>
      <c r="E92" s="39">
        <f t="shared" si="10"/>
        <v>11697.020666274089</v>
      </c>
      <c r="F92" s="17">
        <f t="shared" si="11"/>
        <v>11697</v>
      </c>
      <c r="G92" s="17">
        <f t="shared" si="13"/>
        <v>3.8057199992181268E-2</v>
      </c>
      <c r="H92" s="17"/>
      <c r="J92" s="17">
        <f>+G92</f>
        <v>3.8057199992181268E-2</v>
      </c>
      <c r="L92" s="17"/>
      <c r="M92" s="17"/>
      <c r="O92" s="17"/>
      <c r="P92" s="17"/>
      <c r="Q92" s="20">
        <f t="shared" si="12"/>
        <v>35297.971599999997</v>
      </c>
      <c r="R92" s="17"/>
      <c r="S92" s="17"/>
      <c r="T92" s="17"/>
      <c r="U92" s="17"/>
      <c r="V92" s="17"/>
      <c r="W92" s="17"/>
      <c r="X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</row>
    <row r="93" spans="1:50" ht="12.75" customHeight="1" x14ac:dyDescent="0.2">
      <c r="A93" s="39" t="s">
        <v>46</v>
      </c>
      <c r="B93" s="39"/>
      <c r="C93" s="13">
        <v>50423.288</v>
      </c>
      <c r="D93" s="13">
        <v>6.0000000000000001E-3</v>
      </c>
      <c r="E93" s="17">
        <f t="shared" si="10"/>
        <v>11755.025380225516</v>
      </c>
      <c r="F93" s="17">
        <f t="shared" si="11"/>
        <v>11755</v>
      </c>
      <c r="G93" s="17">
        <f t="shared" si="13"/>
        <v>4.6738000004552305E-2</v>
      </c>
      <c r="H93" s="17"/>
      <c r="I93" s="17">
        <f>+G93</f>
        <v>4.6738000004552305E-2</v>
      </c>
      <c r="J93" s="17"/>
      <c r="K93" s="17"/>
      <c r="L93" s="17"/>
      <c r="M93" s="17"/>
      <c r="N93" s="17"/>
      <c r="O93" s="17"/>
      <c r="P93" s="17"/>
      <c r="Q93" s="20">
        <f t="shared" si="12"/>
        <v>35404.788</v>
      </c>
      <c r="R93" s="17"/>
      <c r="S93" s="17"/>
      <c r="T93" s="17"/>
      <c r="U93" s="17"/>
      <c r="V93" s="17"/>
      <c r="W93" s="17"/>
      <c r="X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</row>
    <row r="94" spans="1:50" ht="12.75" customHeight="1" x14ac:dyDescent="0.2">
      <c r="A94" s="39" t="s">
        <v>47</v>
      </c>
      <c r="B94" s="39"/>
      <c r="C94" s="13">
        <v>50642.428</v>
      </c>
      <c r="D94" s="13">
        <v>5.0000000000000001E-3</v>
      </c>
      <c r="E94" s="17">
        <f t="shared" si="10"/>
        <v>11874.025393475493</v>
      </c>
      <c r="F94" s="17">
        <f t="shared" si="11"/>
        <v>11874</v>
      </c>
      <c r="G94" s="17">
        <f t="shared" si="13"/>
        <v>4.6762400001171045E-2</v>
      </c>
      <c r="H94" s="17"/>
      <c r="I94" s="17">
        <f>+G94</f>
        <v>4.6762400001171045E-2</v>
      </c>
      <c r="J94" s="17"/>
      <c r="K94" s="17"/>
      <c r="L94" s="17"/>
      <c r="M94" s="17"/>
      <c r="N94" s="17"/>
      <c r="O94" s="17"/>
      <c r="P94" s="17"/>
      <c r="Q94" s="20">
        <f t="shared" si="12"/>
        <v>35623.928</v>
      </c>
      <c r="R94" s="17"/>
      <c r="S94" s="17"/>
      <c r="T94" s="17"/>
      <c r="U94" s="17"/>
      <c r="V94" s="17"/>
      <c r="W94" s="17"/>
      <c r="X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</row>
    <row r="95" spans="1:50" ht="12.75" customHeight="1" x14ac:dyDescent="0.2">
      <c r="A95" s="57" t="s">
        <v>312</v>
      </c>
      <c r="B95" s="58" t="s">
        <v>54</v>
      </c>
      <c r="C95" s="57">
        <v>50688.457300000002</v>
      </c>
      <c r="D95" s="57" t="s">
        <v>58</v>
      </c>
      <c r="E95" s="39">
        <f t="shared" si="10"/>
        <v>11899.020772273921</v>
      </c>
      <c r="F95" s="17">
        <f t="shared" si="11"/>
        <v>11899</v>
      </c>
      <c r="G95" s="17">
        <f t="shared" si="13"/>
        <v>3.8252400001510978E-2</v>
      </c>
      <c r="H95" s="17"/>
      <c r="J95" s="17">
        <f>+G95</f>
        <v>3.8252400001510978E-2</v>
      </c>
      <c r="L95" s="17"/>
      <c r="M95" s="17"/>
      <c r="O95" s="17"/>
      <c r="P95" s="17"/>
      <c r="Q95" s="20">
        <f t="shared" si="12"/>
        <v>35669.957300000002</v>
      </c>
      <c r="R95" s="17"/>
      <c r="S95" s="17"/>
      <c r="T95" s="17"/>
      <c r="U95" s="17"/>
      <c r="V95" s="17"/>
      <c r="W95" s="17"/>
      <c r="X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</row>
    <row r="96" spans="1:50" ht="12.75" customHeight="1" x14ac:dyDescent="0.2">
      <c r="A96" s="39" t="s">
        <v>48</v>
      </c>
      <c r="B96" s="39"/>
      <c r="C96" s="13">
        <v>50701.366000000002</v>
      </c>
      <c r="D96" s="13">
        <v>5.0000000000000001E-3</v>
      </c>
      <c r="E96" s="17">
        <f t="shared" si="10"/>
        <v>11906.030608319554</v>
      </c>
      <c r="F96" s="17">
        <f t="shared" si="11"/>
        <v>11906</v>
      </c>
      <c r="G96" s="17">
        <f t="shared" si="13"/>
        <v>5.6365600001299754E-2</v>
      </c>
      <c r="H96" s="17"/>
      <c r="I96" s="17">
        <f>+G96</f>
        <v>5.6365600001299754E-2</v>
      </c>
      <c r="J96" s="17"/>
      <c r="K96" s="17"/>
      <c r="L96" s="17"/>
      <c r="M96" s="17"/>
      <c r="N96" s="17"/>
      <c r="O96" s="17"/>
      <c r="P96" s="17"/>
      <c r="Q96" s="20">
        <f t="shared" si="12"/>
        <v>35682.866000000002</v>
      </c>
      <c r="R96" s="17"/>
      <c r="S96" s="17"/>
      <c r="T96" s="17"/>
      <c r="U96" s="17"/>
      <c r="V96" s="17"/>
      <c r="W96" s="17"/>
      <c r="X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</row>
    <row r="97" spans="1:50" ht="12.75" customHeight="1" x14ac:dyDescent="0.2">
      <c r="A97" s="39" t="s">
        <v>48</v>
      </c>
      <c r="B97" s="39"/>
      <c r="C97" s="13">
        <v>50747.383999999998</v>
      </c>
      <c r="D97" s="13">
        <v>7.0000000000000001E-3</v>
      </c>
      <c r="E97" s="17">
        <f t="shared" si="10"/>
        <v>11931.01985085737</v>
      </c>
      <c r="F97" s="17">
        <f t="shared" si="11"/>
        <v>11931</v>
      </c>
      <c r="G97" s="17">
        <f t="shared" si="13"/>
        <v>3.6555599996063393E-2</v>
      </c>
      <c r="H97" s="17"/>
      <c r="I97" s="17">
        <f>+G97</f>
        <v>3.6555599996063393E-2</v>
      </c>
      <c r="J97" s="17"/>
      <c r="K97" s="17"/>
      <c r="L97" s="17"/>
      <c r="M97" s="17"/>
      <c r="N97" s="17"/>
      <c r="O97" s="17"/>
      <c r="P97" s="17"/>
      <c r="Q97" s="20">
        <f t="shared" si="12"/>
        <v>35728.883999999998</v>
      </c>
      <c r="R97" s="17"/>
      <c r="S97" s="17"/>
      <c r="T97" s="17"/>
      <c r="U97" s="17"/>
      <c r="V97" s="17"/>
      <c r="W97" s="17"/>
      <c r="X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</row>
    <row r="98" spans="1:50" ht="12.75" customHeight="1" x14ac:dyDescent="0.2">
      <c r="A98" s="39" t="s">
        <v>49</v>
      </c>
      <c r="B98" s="39"/>
      <c r="C98" s="13">
        <v>50841.303</v>
      </c>
      <c r="D98" s="13">
        <v>1.1000000000000001E-3</v>
      </c>
      <c r="E98" s="17">
        <f t="shared" si="10"/>
        <v>11982.020865023771</v>
      </c>
      <c r="F98" s="17">
        <f t="shared" si="11"/>
        <v>11982</v>
      </c>
      <c r="G98" s="17">
        <f t="shared" si="13"/>
        <v>3.8423199999670032E-2</v>
      </c>
      <c r="H98" s="17"/>
      <c r="I98" s="17">
        <f>+G98</f>
        <v>3.8423199999670032E-2</v>
      </c>
      <c r="J98" s="17"/>
      <c r="K98" s="17"/>
      <c r="L98" s="17"/>
      <c r="M98" s="17"/>
      <c r="N98" s="17"/>
      <c r="O98" s="17"/>
      <c r="P98" s="17"/>
      <c r="Q98" s="20">
        <f t="shared" si="12"/>
        <v>35822.803</v>
      </c>
      <c r="R98" s="17"/>
      <c r="S98" s="17"/>
      <c r="T98" s="17"/>
      <c r="U98" s="17"/>
      <c r="V98" s="17"/>
      <c r="W98" s="17"/>
      <c r="X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</row>
    <row r="99" spans="1:50" ht="12.75" customHeight="1" x14ac:dyDescent="0.2">
      <c r="A99" s="13" t="s">
        <v>57</v>
      </c>
      <c r="B99" s="12" t="s">
        <v>54</v>
      </c>
      <c r="C99" s="13">
        <v>51758.382949999999</v>
      </c>
      <c r="D99" s="13">
        <v>2.5999999999999999E-3</v>
      </c>
      <c r="E99" s="17">
        <f t="shared" si="10"/>
        <v>12480.02454395637</v>
      </c>
      <c r="F99" s="17">
        <f t="shared" si="11"/>
        <v>12480</v>
      </c>
      <c r="G99" s="17">
        <f t="shared" si="13"/>
        <v>4.5197999999800231E-2</v>
      </c>
      <c r="H99" s="17"/>
      <c r="I99" s="17"/>
      <c r="J99" s="17"/>
      <c r="K99" s="17">
        <f>+G99</f>
        <v>4.5197999999800231E-2</v>
      </c>
      <c r="L99" s="17"/>
      <c r="M99" s="17"/>
      <c r="O99" s="17">
        <f t="shared" ref="O99:O130" ca="1" si="14">+C$11+C$12*F99</f>
        <v>5.6621693361002326E-2</v>
      </c>
      <c r="P99" s="17"/>
      <c r="Q99" s="20">
        <f t="shared" si="12"/>
        <v>36739.882949999999</v>
      </c>
      <c r="R99" s="17"/>
      <c r="S99" s="17"/>
      <c r="T99" s="17"/>
      <c r="U99" s="17"/>
      <c r="V99" s="17"/>
      <c r="W99" s="17"/>
      <c r="X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</row>
    <row r="100" spans="1:50" ht="12.75" customHeight="1" x14ac:dyDescent="0.2">
      <c r="A100" s="13" t="s">
        <v>57</v>
      </c>
      <c r="B100" s="12" t="s">
        <v>54</v>
      </c>
      <c r="C100" s="13">
        <v>51780.480889999999</v>
      </c>
      <c r="D100" s="13">
        <v>2.5999999999999999E-3</v>
      </c>
      <c r="E100" s="17">
        <f t="shared" si="10"/>
        <v>12492.024430571306</v>
      </c>
      <c r="F100" s="17">
        <f t="shared" si="11"/>
        <v>12492</v>
      </c>
      <c r="G100" s="17">
        <f t="shared" si="13"/>
        <v>4.4989199996052776E-2</v>
      </c>
      <c r="H100" s="17"/>
      <c r="I100" s="17"/>
      <c r="J100" s="17"/>
      <c r="K100" s="17">
        <f>+G100</f>
        <v>4.4989199996052776E-2</v>
      </c>
      <c r="L100" s="17"/>
      <c r="M100" s="17"/>
      <c r="O100" s="17">
        <f t="shared" ca="1" si="14"/>
        <v>5.6672312729372405E-2</v>
      </c>
      <c r="P100" s="17"/>
      <c r="Q100" s="20">
        <f t="shared" si="12"/>
        <v>36761.980889999999</v>
      </c>
      <c r="R100" s="17"/>
      <c r="S100" s="17"/>
      <c r="T100" s="17"/>
      <c r="U100" s="17"/>
      <c r="V100" s="17"/>
      <c r="W100" s="17"/>
      <c r="X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</row>
    <row r="101" spans="1:50" ht="12.75" customHeight="1" x14ac:dyDescent="0.2">
      <c r="A101" s="13" t="s">
        <v>57</v>
      </c>
      <c r="B101" s="12" t="s">
        <v>54</v>
      </c>
      <c r="C101" s="13">
        <v>51815.469590000001</v>
      </c>
      <c r="D101" s="13">
        <v>3.0999999999999999E-3</v>
      </c>
      <c r="E101" s="17">
        <f t="shared" si="10"/>
        <v>12511.02441123937</v>
      </c>
      <c r="F101" s="17">
        <f t="shared" si="11"/>
        <v>12511</v>
      </c>
      <c r="G101" s="17">
        <f t="shared" si="13"/>
        <v>4.4953600001463201E-2</v>
      </c>
      <c r="H101" s="17"/>
      <c r="I101" s="17"/>
      <c r="J101" s="17"/>
      <c r="K101" s="17">
        <f>+G101</f>
        <v>4.4953600001463201E-2</v>
      </c>
      <c r="L101" s="17"/>
      <c r="M101" s="17"/>
      <c r="O101" s="17">
        <f t="shared" ca="1" si="14"/>
        <v>5.6752460062625035E-2</v>
      </c>
      <c r="P101" s="17"/>
      <c r="Q101" s="20">
        <f t="shared" si="12"/>
        <v>36796.969590000001</v>
      </c>
      <c r="R101" s="17"/>
      <c r="S101" s="17"/>
      <c r="T101" s="17"/>
      <c r="U101" s="17"/>
      <c r="V101" s="17"/>
      <c r="W101" s="17"/>
      <c r="X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</row>
    <row r="102" spans="1:50" ht="12.75" customHeight="1" x14ac:dyDescent="0.2">
      <c r="A102" s="57" t="s">
        <v>183</v>
      </c>
      <c r="B102" s="58" t="s">
        <v>54</v>
      </c>
      <c r="C102" s="57">
        <v>52522.616600000001</v>
      </c>
      <c r="D102" s="57" t="s">
        <v>58</v>
      </c>
      <c r="E102" s="39">
        <f t="shared" si="10"/>
        <v>12895.027804319972</v>
      </c>
      <c r="F102" s="17">
        <f t="shared" si="11"/>
        <v>12895</v>
      </c>
      <c r="G102" s="17">
        <f t="shared" si="13"/>
        <v>5.1202000002376735E-2</v>
      </c>
      <c r="H102" s="17"/>
      <c r="J102" s="17"/>
      <c r="K102" s="17">
        <f>+G102</f>
        <v>5.1202000002376735E-2</v>
      </c>
      <c r="L102" s="17"/>
      <c r="M102" s="17"/>
      <c r="O102" s="17">
        <f t="shared" ca="1" si="14"/>
        <v>5.8372279850467591E-2</v>
      </c>
      <c r="P102" s="17"/>
      <c r="Q102" s="20">
        <f t="shared" si="12"/>
        <v>37504.116600000001</v>
      </c>
      <c r="R102" s="17"/>
      <c r="S102" s="17"/>
      <c r="T102" s="17"/>
      <c r="U102" s="17"/>
      <c r="V102" s="17"/>
      <c r="W102" s="17"/>
      <c r="X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</row>
    <row r="103" spans="1:50" ht="12.75" customHeight="1" x14ac:dyDescent="0.2">
      <c r="A103" s="57" t="s">
        <v>57</v>
      </c>
      <c r="B103" s="58" t="s">
        <v>54</v>
      </c>
      <c r="C103" s="57">
        <v>52524.453000000001</v>
      </c>
      <c r="D103" s="57" t="s">
        <v>58</v>
      </c>
      <c r="E103" s="39">
        <f t="shared" si="10"/>
        <v>12896.025028123624</v>
      </c>
      <c r="F103" s="17">
        <f t="shared" si="11"/>
        <v>12896</v>
      </c>
      <c r="G103" s="17">
        <f t="shared" si="13"/>
        <v>4.6089600000414066E-2</v>
      </c>
      <c r="H103" s="17"/>
      <c r="I103" s="17">
        <f>+G103</f>
        <v>4.6089600000414066E-2</v>
      </c>
      <c r="J103" s="17"/>
      <c r="L103" s="17"/>
      <c r="M103" s="17"/>
      <c r="O103" s="17">
        <f t="shared" ca="1" si="14"/>
        <v>5.8376498131165099E-2</v>
      </c>
      <c r="P103" s="17"/>
      <c r="Q103" s="20">
        <f t="shared" si="12"/>
        <v>37505.953000000001</v>
      </c>
      <c r="R103" s="17"/>
      <c r="S103" s="17"/>
      <c r="T103" s="17"/>
      <c r="U103" s="17"/>
      <c r="V103" s="17"/>
      <c r="W103" s="17"/>
      <c r="X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</row>
    <row r="104" spans="1:50" ht="12.75" customHeight="1" x14ac:dyDescent="0.2">
      <c r="A104" s="13" t="s">
        <v>57</v>
      </c>
      <c r="B104" s="12" t="s">
        <v>54</v>
      </c>
      <c r="C104" s="13">
        <v>52524.453569999998</v>
      </c>
      <c r="D104" s="13" t="s">
        <v>58</v>
      </c>
      <c r="E104" s="17">
        <f t="shared" si="10"/>
        <v>12896.025337651812</v>
      </c>
      <c r="F104" s="17">
        <f t="shared" si="11"/>
        <v>12896</v>
      </c>
      <c r="G104" s="17"/>
      <c r="H104" s="17"/>
      <c r="I104" s="17"/>
      <c r="J104" s="17"/>
      <c r="L104" s="17"/>
      <c r="M104" s="17"/>
      <c r="O104" s="17">
        <f t="shared" ca="1" si="14"/>
        <v>5.8376498131165099E-2</v>
      </c>
      <c r="P104" s="17"/>
      <c r="Q104" s="20">
        <f t="shared" si="12"/>
        <v>37505.953569999998</v>
      </c>
      <c r="R104" s="17"/>
      <c r="S104" s="17"/>
      <c r="T104" s="17"/>
      <c r="U104" s="19">
        <v>4.6659599996928591E-2</v>
      </c>
      <c r="V104" s="17"/>
      <c r="W104" s="17"/>
      <c r="X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</row>
    <row r="105" spans="1:50" ht="12.75" customHeight="1" x14ac:dyDescent="0.2">
      <c r="A105" s="57" t="s">
        <v>57</v>
      </c>
      <c r="B105" s="58" t="s">
        <v>54</v>
      </c>
      <c r="C105" s="57">
        <v>52524.453999999998</v>
      </c>
      <c r="D105" s="57" t="s">
        <v>58</v>
      </c>
      <c r="E105" s="39">
        <f t="shared" si="10"/>
        <v>12896.025571155535</v>
      </c>
      <c r="F105" s="17">
        <f t="shared" si="11"/>
        <v>12896</v>
      </c>
      <c r="G105" s="17">
        <f>+C105-(C$7+F105*C$8)</f>
        <v>4.7089599996979814E-2</v>
      </c>
      <c r="H105" s="17"/>
      <c r="I105" s="17">
        <f>+G105</f>
        <v>4.7089599996979814E-2</v>
      </c>
      <c r="J105" s="17"/>
      <c r="L105" s="17"/>
      <c r="M105" s="17"/>
      <c r="O105" s="17">
        <f t="shared" ca="1" si="14"/>
        <v>5.8376498131165099E-2</v>
      </c>
      <c r="P105" s="17"/>
      <c r="Q105" s="20">
        <f t="shared" si="12"/>
        <v>37505.953999999998</v>
      </c>
      <c r="R105" s="17"/>
      <c r="S105" s="17"/>
      <c r="T105" s="17"/>
      <c r="U105" s="17"/>
      <c r="V105" s="17"/>
      <c r="W105" s="17"/>
      <c r="X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</row>
    <row r="106" spans="1:50" ht="12.75" customHeight="1" x14ac:dyDescent="0.2">
      <c r="A106" s="13" t="s">
        <v>57</v>
      </c>
      <c r="B106" s="12" t="s">
        <v>54</v>
      </c>
      <c r="C106" s="13">
        <v>52524.454259999999</v>
      </c>
      <c r="D106" s="13" t="s">
        <v>58</v>
      </c>
      <c r="E106" s="39">
        <f t="shared" si="10"/>
        <v>12896.025712343831</v>
      </c>
      <c r="F106" s="17">
        <f t="shared" si="11"/>
        <v>12896</v>
      </c>
      <c r="G106" s="17"/>
      <c r="H106" s="17"/>
      <c r="I106" s="17"/>
      <c r="J106" s="17"/>
      <c r="L106" s="17"/>
      <c r="M106" s="17"/>
      <c r="O106" s="17">
        <f t="shared" ca="1" si="14"/>
        <v>5.8376498131165099E-2</v>
      </c>
      <c r="P106" s="17"/>
      <c r="Q106" s="20">
        <f t="shared" si="12"/>
        <v>37505.954259999999</v>
      </c>
      <c r="R106" s="17"/>
      <c r="S106" s="17"/>
      <c r="T106" s="17"/>
      <c r="U106" s="19">
        <v>4.7349599997687619E-2</v>
      </c>
      <c r="V106" s="17"/>
      <c r="W106" s="17"/>
      <c r="X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</row>
    <row r="107" spans="1:50" ht="12.75" customHeight="1" x14ac:dyDescent="0.2">
      <c r="A107" s="11" t="s">
        <v>53</v>
      </c>
      <c r="B107" s="12" t="s">
        <v>54</v>
      </c>
      <c r="C107" s="13">
        <v>52535.506200000003</v>
      </c>
      <c r="D107" s="13">
        <v>8.0000000000000004E-4</v>
      </c>
      <c r="E107" s="39">
        <f t="shared" si="10"/>
        <v>12902.027268456082</v>
      </c>
      <c r="F107" s="17">
        <f t="shared" si="11"/>
        <v>12902</v>
      </c>
      <c r="G107" s="17">
        <f>+C107-(C$7+F107*C$8)</f>
        <v>5.0215200004458893E-2</v>
      </c>
      <c r="H107" s="17"/>
      <c r="I107" s="17"/>
      <c r="J107" s="17"/>
      <c r="K107" s="17">
        <f>+G107</f>
        <v>5.0215200004458893E-2</v>
      </c>
      <c r="L107" s="17"/>
      <c r="M107" s="17"/>
      <c r="N107" s="17"/>
      <c r="O107" s="17">
        <f t="shared" ca="1" si="14"/>
        <v>5.8401807815350135E-2</v>
      </c>
      <c r="P107" s="17"/>
      <c r="Q107" s="20">
        <f t="shared" si="12"/>
        <v>37517.006200000003</v>
      </c>
      <c r="R107" s="17"/>
      <c r="S107" s="17"/>
      <c r="T107" s="17"/>
      <c r="U107" s="17"/>
      <c r="V107" s="17"/>
      <c r="W107" s="17"/>
      <c r="X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</row>
    <row r="108" spans="1:50" ht="12.75" customHeight="1" x14ac:dyDescent="0.2">
      <c r="A108" s="57" t="s">
        <v>183</v>
      </c>
      <c r="B108" s="58" t="s">
        <v>54</v>
      </c>
      <c r="C108" s="57">
        <v>52616.534500000002</v>
      </c>
      <c r="D108" s="57" t="s">
        <v>58</v>
      </c>
      <c r="E108" s="39">
        <f t="shared" si="10"/>
        <v>12946.028221151268</v>
      </c>
      <c r="F108" s="17">
        <f t="shared" si="11"/>
        <v>12946</v>
      </c>
      <c r="G108" s="17">
        <f>+C108-(C$7+F108*C$8)</f>
        <v>5.1969600004667882E-2</v>
      </c>
      <c r="H108" s="17"/>
      <c r="J108" s="17"/>
      <c r="K108" s="17">
        <f>+G108</f>
        <v>5.1969600004667882E-2</v>
      </c>
      <c r="L108" s="17"/>
      <c r="M108" s="17"/>
      <c r="O108" s="17">
        <f t="shared" ca="1" si="14"/>
        <v>5.858741216604043E-2</v>
      </c>
      <c r="P108" s="17"/>
      <c r="Q108" s="20">
        <f t="shared" si="12"/>
        <v>37598.034500000002</v>
      </c>
      <c r="R108" s="17"/>
      <c r="S108" s="17"/>
      <c r="T108" s="17"/>
      <c r="U108" s="17"/>
      <c r="V108" s="17"/>
      <c r="W108" s="17"/>
      <c r="X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</row>
    <row r="109" spans="1:50" ht="12.75" customHeight="1" x14ac:dyDescent="0.2">
      <c r="A109" s="57" t="s">
        <v>183</v>
      </c>
      <c r="B109" s="58" t="s">
        <v>54</v>
      </c>
      <c r="C109" s="57">
        <v>52616.534699999997</v>
      </c>
      <c r="D109" s="57" t="s">
        <v>58</v>
      </c>
      <c r="E109" s="39">
        <f t="shared" si="10"/>
        <v>12946.028329757648</v>
      </c>
      <c r="F109" s="17">
        <f t="shared" si="11"/>
        <v>12946</v>
      </c>
      <c r="G109" s="17">
        <f>+C109-(C$7+F109*C$8)</f>
        <v>5.2169599999615457E-2</v>
      </c>
      <c r="H109" s="17"/>
      <c r="J109" s="17"/>
      <c r="K109" s="17">
        <f>+G109</f>
        <v>5.2169599999615457E-2</v>
      </c>
      <c r="L109" s="17"/>
      <c r="M109" s="17"/>
      <c r="O109" s="17">
        <f t="shared" ca="1" si="14"/>
        <v>5.858741216604043E-2</v>
      </c>
      <c r="P109" s="17"/>
      <c r="Q109" s="20">
        <f t="shared" si="12"/>
        <v>37598.034699999997</v>
      </c>
      <c r="R109" s="17"/>
      <c r="S109" s="17"/>
      <c r="T109" s="17"/>
      <c r="U109" s="17"/>
      <c r="V109" s="17"/>
      <c r="W109" s="17"/>
      <c r="X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</row>
    <row r="110" spans="1:50" ht="12.75" customHeight="1" x14ac:dyDescent="0.2">
      <c r="A110" s="57" t="s">
        <v>183</v>
      </c>
      <c r="B110" s="58" t="s">
        <v>54</v>
      </c>
      <c r="C110" s="57">
        <v>52708.6109</v>
      </c>
      <c r="D110" s="57" t="s">
        <v>58</v>
      </c>
      <c r="E110" s="39">
        <f t="shared" si="10"/>
        <v>12996.028644716158</v>
      </c>
      <c r="F110" s="17">
        <f t="shared" si="11"/>
        <v>12996</v>
      </c>
      <c r="G110" s="17">
        <f>+C110-(C$7+F110*C$8)</f>
        <v>5.274959999951534E-2</v>
      </c>
      <c r="H110" s="17"/>
      <c r="J110" s="17"/>
      <c r="K110" s="17">
        <f>+G110</f>
        <v>5.274959999951534E-2</v>
      </c>
      <c r="L110" s="17"/>
      <c r="M110" s="17"/>
      <c r="O110" s="17">
        <f t="shared" ca="1" si="14"/>
        <v>5.8798326200915761E-2</v>
      </c>
      <c r="P110" s="17"/>
      <c r="Q110" s="20">
        <f t="shared" si="12"/>
        <v>37690.1109</v>
      </c>
      <c r="R110" s="17"/>
      <c r="S110" s="17"/>
      <c r="T110" s="17"/>
      <c r="U110" s="17"/>
      <c r="V110" s="17"/>
      <c r="W110" s="17"/>
      <c r="X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</row>
    <row r="111" spans="1:50" ht="12.75" customHeight="1" x14ac:dyDescent="0.2">
      <c r="A111" s="57" t="s">
        <v>57</v>
      </c>
      <c r="B111" s="58" t="s">
        <v>54</v>
      </c>
      <c r="C111" s="57">
        <v>52909.343999999997</v>
      </c>
      <c r="D111" s="57" t="s">
        <v>58</v>
      </c>
      <c r="E111" s="39">
        <f t="shared" si="10"/>
        <v>13105.033123860581</v>
      </c>
      <c r="F111" s="17">
        <f t="shared" si="11"/>
        <v>13105</v>
      </c>
      <c r="G111" s="17">
        <f>+C111-(C$7+F111*C$8)</f>
        <v>6.0998000000836328E-2</v>
      </c>
      <c r="H111" s="17"/>
      <c r="I111" s="17">
        <f>+G111</f>
        <v>6.0998000000836328E-2</v>
      </c>
      <c r="J111" s="17"/>
      <c r="L111" s="17"/>
      <c r="M111" s="17"/>
      <c r="O111" s="17">
        <f t="shared" ca="1" si="14"/>
        <v>5.9258118796943988E-2</v>
      </c>
      <c r="P111" s="17"/>
      <c r="Q111" s="20">
        <f t="shared" si="12"/>
        <v>37890.843999999997</v>
      </c>
      <c r="R111" s="17"/>
      <c r="S111" s="17"/>
      <c r="T111" s="17"/>
      <c r="U111" s="17"/>
      <c r="V111" s="17"/>
      <c r="W111" s="17"/>
      <c r="X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</row>
    <row r="112" spans="1:50" ht="12.75" customHeight="1" x14ac:dyDescent="0.2">
      <c r="A112" s="13" t="s">
        <v>57</v>
      </c>
      <c r="B112" s="12" t="s">
        <v>54</v>
      </c>
      <c r="C112" s="13">
        <v>52909.344530000002</v>
      </c>
      <c r="D112" s="13" t="s">
        <v>58</v>
      </c>
      <c r="E112" s="39">
        <f t="shared" si="10"/>
        <v>13105.033411667499</v>
      </c>
      <c r="F112" s="17">
        <f t="shared" si="11"/>
        <v>13105</v>
      </c>
      <c r="G112" s="17"/>
      <c r="H112" s="17"/>
      <c r="I112" s="17"/>
      <c r="J112" s="17"/>
      <c r="L112" s="17"/>
      <c r="M112" s="17"/>
      <c r="O112" s="17">
        <f t="shared" ca="1" si="14"/>
        <v>5.9258118796943988E-2</v>
      </c>
      <c r="P112" s="17"/>
      <c r="Q112" s="20">
        <f t="shared" si="12"/>
        <v>37890.844530000002</v>
      </c>
      <c r="R112" s="17"/>
      <c r="S112" s="17"/>
      <c r="T112" s="17"/>
      <c r="U112" s="19">
        <v>6.1528000005637296E-2</v>
      </c>
      <c r="V112" s="17"/>
      <c r="W112" s="17"/>
      <c r="X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</row>
    <row r="113" spans="1:50" ht="12.75" customHeight="1" x14ac:dyDescent="0.2">
      <c r="A113" s="57" t="s">
        <v>183</v>
      </c>
      <c r="B113" s="58" t="s">
        <v>54</v>
      </c>
      <c r="C113" s="57">
        <v>52951.692300000002</v>
      </c>
      <c r="D113" s="57" t="s">
        <v>58</v>
      </c>
      <c r="E113" s="39">
        <f t="shared" si="10"/>
        <v>13128.029602190027</v>
      </c>
      <c r="F113" s="17">
        <f t="shared" si="11"/>
        <v>13128</v>
      </c>
      <c r="G113" s="17">
        <f t="shared" ref="G113:G144" si="15">+C113-(C$7+F113*C$8)</f>
        <v>5.4512800001248252E-2</v>
      </c>
      <c r="H113" s="17"/>
      <c r="J113" s="17"/>
      <c r="K113" s="17">
        <f>+G113</f>
        <v>5.4512800001248252E-2</v>
      </c>
      <c r="L113" s="17"/>
      <c r="M113" s="17"/>
      <c r="O113" s="17">
        <f t="shared" ca="1" si="14"/>
        <v>5.935513925298664E-2</v>
      </c>
      <c r="P113" s="17"/>
      <c r="Q113" s="20">
        <f t="shared" si="12"/>
        <v>37933.192300000002</v>
      </c>
      <c r="R113" s="17"/>
      <c r="S113" s="17"/>
      <c r="T113" s="17"/>
      <c r="U113" s="17"/>
      <c r="V113" s="17"/>
      <c r="W113" s="17"/>
      <c r="X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</row>
    <row r="114" spans="1:50" ht="12.75" customHeight="1" x14ac:dyDescent="0.2">
      <c r="A114" s="57" t="s">
        <v>183</v>
      </c>
      <c r="B114" s="58" t="s">
        <v>54</v>
      </c>
      <c r="C114" s="57">
        <v>52975.6322</v>
      </c>
      <c r="D114" s="57" t="s">
        <v>58</v>
      </c>
      <c r="E114" s="39">
        <f t="shared" si="10"/>
        <v>13141.029731866047</v>
      </c>
      <c r="F114" s="17">
        <f t="shared" si="11"/>
        <v>13141</v>
      </c>
      <c r="G114" s="17">
        <f t="shared" si="15"/>
        <v>5.4751600000599865E-2</v>
      </c>
      <c r="H114" s="17"/>
      <c r="J114" s="17"/>
      <c r="K114" s="17">
        <f>+G114</f>
        <v>5.4751600000599865E-2</v>
      </c>
      <c r="L114" s="17"/>
      <c r="M114" s="17"/>
      <c r="O114" s="17">
        <f t="shared" ca="1" si="14"/>
        <v>5.9409976902054226E-2</v>
      </c>
      <c r="P114" s="17"/>
      <c r="Q114" s="20">
        <f t="shared" si="12"/>
        <v>37957.1322</v>
      </c>
      <c r="R114" s="17"/>
      <c r="S114" s="17"/>
      <c r="T114" s="17"/>
      <c r="U114" s="17"/>
      <c r="V114" s="17"/>
      <c r="W114" s="17"/>
      <c r="X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</row>
    <row r="115" spans="1:50" ht="12.75" customHeight="1" x14ac:dyDescent="0.2">
      <c r="A115" s="57" t="s">
        <v>399</v>
      </c>
      <c r="B115" s="58" t="s">
        <v>54</v>
      </c>
      <c r="C115" s="57">
        <v>53371.559300000001</v>
      </c>
      <c r="D115" s="57" t="s">
        <v>58</v>
      </c>
      <c r="E115" s="39">
        <f t="shared" si="10"/>
        <v>13356.030782089765</v>
      </c>
      <c r="F115" s="17">
        <f t="shared" si="11"/>
        <v>13356</v>
      </c>
      <c r="G115" s="17">
        <f t="shared" si="15"/>
        <v>5.6685600000491831E-2</v>
      </c>
      <c r="H115" s="17"/>
      <c r="J115" s="17"/>
      <c r="K115" s="17">
        <f>+G115</f>
        <v>5.6685600000491831E-2</v>
      </c>
      <c r="L115" s="17"/>
      <c r="M115" s="17"/>
      <c r="O115" s="17">
        <f t="shared" ca="1" si="14"/>
        <v>6.0316907252018152E-2</v>
      </c>
      <c r="P115" s="17"/>
      <c r="Q115" s="20">
        <f t="shared" si="12"/>
        <v>38353.059300000001</v>
      </c>
      <c r="R115" s="17"/>
      <c r="S115" s="17"/>
      <c r="T115" s="17"/>
      <c r="U115" s="17"/>
      <c r="V115" s="17"/>
      <c r="W115" s="17"/>
      <c r="X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</row>
    <row r="116" spans="1:50" ht="12.75" customHeight="1" x14ac:dyDescent="0.2">
      <c r="A116" s="11" t="s">
        <v>55</v>
      </c>
      <c r="B116" s="14"/>
      <c r="C116" s="13">
        <v>53653.3125</v>
      </c>
      <c r="D116" s="13">
        <v>2.5999999999999999E-3</v>
      </c>
      <c r="E116" s="39">
        <f t="shared" si="10"/>
        <v>13509.031761067696</v>
      </c>
      <c r="F116" s="17">
        <f t="shared" si="11"/>
        <v>13509</v>
      </c>
      <c r="G116" s="17">
        <f t="shared" si="15"/>
        <v>5.8488399998168461E-2</v>
      </c>
      <c r="H116" s="17"/>
      <c r="I116" s="17"/>
      <c r="J116" s="17">
        <f>+G116</f>
        <v>5.8488399998168461E-2</v>
      </c>
      <c r="L116" s="17"/>
      <c r="M116" s="17"/>
      <c r="O116" s="17">
        <f t="shared" ca="1" si="14"/>
        <v>6.0962304198736675E-2</v>
      </c>
      <c r="P116" s="17"/>
      <c r="Q116" s="20">
        <f t="shared" si="12"/>
        <v>38634.8125</v>
      </c>
      <c r="R116" s="17"/>
      <c r="S116" s="17"/>
      <c r="T116" s="17"/>
      <c r="U116" s="17"/>
      <c r="V116" s="17"/>
      <c r="W116" s="17"/>
      <c r="X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</row>
    <row r="117" spans="1:50" ht="12.75" customHeight="1" x14ac:dyDescent="0.2">
      <c r="A117" s="57" t="s">
        <v>399</v>
      </c>
      <c r="B117" s="58" t="s">
        <v>54</v>
      </c>
      <c r="C117" s="57">
        <v>53671.727400000003</v>
      </c>
      <c r="D117" s="57" t="s">
        <v>58</v>
      </c>
      <c r="E117" s="39">
        <f t="shared" ref="E117:E148" si="16">+(C117-C$7)/C$8</f>
        <v>13519.031639428549</v>
      </c>
      <c r="F117" s="17">
        <f t="shared" ref="F117:F148" si="17">ROUND(2*E117,0)/2</f>
        <v>13519</v>
      </c>
      <c r="G117" s="17">
        <f t="shared" si="15"/>
        <v>5.8264400002371985E-2</v>
      </c>
      <c r="H117" s="17"/>
      <c r="J117" s="17"/>
      <c r="K117" s="17">
        <f>+G117</f>
        <v>5.8264400002371985E-2</v>
      </c>
      <c r="L117" s="17"/>
      <c r="M117" s="17"/>
      <c r="O117" s="17">
        <f t="shared" ca="1" si="14"/>
        <v>6.100448700571174E-2</v>
      </c>
      <c r="P117" s="17"/>
      <c r="Q117" s="20">
        <f t="shared" ref="Q117:Q148" si="18">+C117-15018.5</f>
        <v>38653.227400000003</v>
      </c>
      <c r="R117" s="17"/>
      <c r="S117" s="17"/>
      <c r="T117" s="17"/>
      <c r="U117" s="17"/>
      <c r="V117" s="17"/>
      <c r="W117" s="17"/>
      <c r="X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</row>
    <row r="118" spans="1:50" ht="12.75" customHeight="1" x14ac:dyDescent="0.2">
      <c r="A118" s="57" t="s">
        <v>66</v>
      </c>
      <c r="B118" s="58" t="s">
        <v>54</v>
      </c>
      <c r="C118" s="57">
        <v>53859.563900000001</v>
      </c>
      <c r="D118" s="57" t="s">
        <v>58</v>
      </c>
      <c r="E118" s="39">
        <f t="shared" si="16"/>
        <v>13621.032853213479</v>
      </c>
      <c r="F118" s="17">
        <f t="shared" si="17"/>
        <v>13621</v>
      </c>
      <c r="G118" s="17">
        <f t="shared" si="15"/>
        <v>6.0499599996546749E-2</v>
      </c>
      <c r="H118" s="17"/>
      <c r="I118" s="17"/>
      <c r="J118" s="17"/>
      <c r="K118" s="17">
        <f>+G118</f>
        <v>6.0499599996546749E-2</v>
      </c>
      <c r="L118" s="17"/>
      <c r="M118" s="17"/>
      <c r="O118" s="17">
        <f t="shared" ca="1" si="14"/>
        <v>6.1434751636857417E-2</v>
      </c>
      <c r="P118" s="17"/>
      <c r="Q118" s="20">
        <f t="shared" si="18"/>
        <v>38841.063900000001</v>
      </c>
      <c r="R118" s="17"/>
      <c r="S118" s="17"/>
      <c r="T118" s="17"/>
      <c r="U118" s="17"/>
      <c r="V118" s="17"/>
      <c r="W118" s="17"/>
      <c r="X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</row>
    <row r="119" spans="1:50" ht="12.75" customHeight="1" x14ac:dyDescent="0.2">
      <c r="A119" s="11" t="s">
        <v>66</v>
      </c>
      <c r="B119" s="12" t="s">
        <v>54</v>
      </c>
      <c r="C119" s="13">
        <v>53859.56394</v>
      </c>
      <c r="D119" s="13">
        <v>2.0000000000000001E-4</v>
      </c>
      <c r="E119" s="39">
        <f t="shared" si="16"/>
        <v>13621.032874934755</v>
      </c>
      <c r="F119" s="17">
        <f t="shared" si="17"/>
        <v>13621</v>
      </c>
      <c r="G119" s="17">
        <f t="shared" si="15"/>
        <v>6.0539599995536264E-2</v>
      </c>
      <c r="H119" s="17"/>
      <c r="I119" s="17"/>
      <c r="J119" s="17"/>
      <c r="K119" s="17">
        <f>+G119</f>
        <v>6.0539599995536264E-2</v>
      </c>
      <c r="L119" s="17"/>
      <c r="M119" s="17"/>
      <c r="O119" s="17">
        <f t="shared" ca="1" si="14"/>
        <v>6.1434751636857417E-2</v>
      </c>
      <c r="P119" s="17"/>
      <c r="Q119" s="20">
        <f t="shared" si="18"/>
        <v>38841.06394</v>
      </c>
      <c r="R119" s="17"/>
      <c r="S119" s="17"/>
      <c r="T119" s="17"/>
      <c r="U119" s="17"/>
      <c r="V119" s="17"/>
      <c r="W119" s="17"/>
      <c r="X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</row>
    <row r="120" spans="1:50" ht="12.75" customHeight="1" x14ac:dyDescent="0.2">
      <c r="A120" s="11" t="s">
        <v>71</v>
      </c>
      <c r="B120" s="12" t="s">
        <v>54</v>
      </c>
      <c r="C120" s="13">
        <v>54391.761599999998</v>
      </c>
      <c r="D120" s="13">
        <v>5.9999999999999995E-4</v>
      </c>
      <c r="E120" s="39">
        <f t="shared" si="16"/>
        <v>13910.033187938348</v>
      </c>
      <c r="F120" s="17">
        <f t="shared" si="17"/>
        <v>13910</v>
      </c>
      <c r="G120" s="17">
        <f t="shared" si="15"/>
        <v>6.1115999997127801E-2</v>
      </c>
      <c r="H120" s="17"/>
      <c r="I120" s="17"/>
      <c r="J120" s="17"/>
      <c r="K120" s="17">
        <f>+G120</f>
        <v>6.1115999997127801E-2</v>
      </c>
      <c r="L120" s="17"/>
      <c r="M120" s="17"/>
      <c r="O120" s="17">
        <f t="shared" ca="1" si="14"/>
        <v>6.2653834758436833E-2</v>
      </c>
      <c r="P120" s="17"/>
      <c r="Q120" s="20">
        <f t="shared" si="18"/>
        <v>39373.261599999998</v>
      </c>
      <c r="R120" s="17"/>
      <c r="S120" s="17"/>
      <c r="T120" s="17"/>
      <c r="U120" s="17"/>
      <c r="V120" s="17"/>
      <c r="W120" s="17"/>
      <c r="X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</row>
    <row r="121" spans="1:50" ht="12.75" customHeight="1" x14ac:dyDescent="0.2">
      <c r="A121" s="13" t="s">
        <v>59</v>
      </c>
      <c r="B121" s="12" t="s">
        <v>54</v>
      </c>
      <c r="C121" s="13">
        <v>54509.623299999999</v>
      </c>
      <c r="D121" s="13">
        <v>2.5000000000000001E-3</v>
      </c>
      <c r="E121" s="39">
        <f t="shared" si="16"/>
        <v>13974.035852270123</v>
      </c>
      <c r="F121" s="17">
        <f t="shared" si="17"/>
        <v>13974</v>
      </c>
      <c r="G121" s="17">
        <f t="shared" si="15"/>
        <v>6.6022399994835723E-2</v>
      </c>
      <c r="H121" s="17"/>
      <c r="I121" s="17"/>
      <c r="J121" s="17">
        <f>+G121</f>
        <v>6.6022399994835723E-2</v>
      </c>
      <c r="L121" s="17"/>
      <c r="M121" s="17"/>
      <c r="N121" s="17"/>
      <c r="O121" s="17">
        <f t="shared" ca="1" si="14"/>
        <v>6.2923804723077265E-2</v>
      </c>
      <c r="P121" s="17"/>
      <c r="Q121" s="20">
        <f t="shared" si="18"/>
        <v>39491.123299999999</v>
      </c>
      <c r="R121" s="17"/>
      <c r="S121" s="17"/>
      <c r="T121" s="17"/>
      <c r="U121" s="17"/>
      <c r="V121" s="17"/>
      <c r="W121" s="17"/>
      <c r="X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</row>
    <row r="122" spans="1:50" ht="12.75" customHeight="1" x14ac:dyDescent="0.2">
      <c r="A122" s="57" t="s">
        <v>433</v>
      </c>
      <c r="B122" s="58" t="s">
        <v>54</v>
      </c>
      <c r="C122" s="57">
        <v>54684.565399999999</v>
      </c>
      <c r="D122" s="57" t="s">
        <v>58</v>
      </c>
      <c r="E122" s="39">
        <f t="shared" si="16"/>
        <v>14069.034995365766</v>
      </c>
      <c r="F122" s="17">
        <f t="shared" si="17"/>
        <v>14069</v>
      </c>
      <c r="G122" s="17">
        <f t="shared" si="15"/>
        <v>6.4444399999047164E-2</v>
      </c>
      <c r="H122" s="17"/>
      <c r="J122" s="17"/>
      <c r="K122" s="17">
        <f t="shared" ref="K122:K129" si="19">+G122</f>
        <v>6.4444399999047164E-2</v>
      </c>
      <c r="L122" s="17"/>
      <c r="M122" s="17"/>
      <c r="O122" s="17">
        <f t="shared" ca="1" si="14"/>
        <v>6.3324541389340405E-2</v>
      </c>
      <c r="P122" s="17"/>
      <c r="Q122" s="20">
        <f t="shared" si="18"/>
        <v>39666.065399999999</v>
      </c>
      <c r="R122" s="17"/>
      <c r="S122" s="17"/>
      <c r="T122" s="17"/>
      <c r="U122" s="17"/>
      <c r="V122" s="17"/>
      <c r="W122" s="17"/>
      <c r="X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</row>
    <row r="123" spans="1:50" ht="12.75" customHeight="1" x14ac:dyDescent="0.2">
      <c r="A123" s="11" t="s">
        <v>74</v>
      </c>
      <c r="B123" s="12" t="s">
        <v>54</v>
      </c>
      <c r="C123" s="13">
        <v>54717.711499999998</v>
      </c>
      <c r="D123" s="13">
        <v>2.0000000000000001E-4</v>
      </c>
      <c r="E123" s="39">
        <f t="shared" si="16"/>
        <v>14087.03438543232</v>
      </c>
      <c r="F123" s="17">
        <f t="shared" si="17"/>
        <v>14087</v>
      </c>
      <c r="G123" s="17">
        <f t="shared" si="15"/>
        <v>6.3321200002974365E-2</v>
      </c>
      <c r="H123" s="17"/>
      <c r="I123" s="17"/>
      <c r="J123" s="17"/>
      <c r="K123" s="17">
        <f t="shared" si="19"/>
        <v>6.3321200002974365E-2</v>
      </c>
      <c r="L123" s="17"/>
      <c r="M123" s="17"/>
      <c r="O123" s="17">
        <f t="shared" ca="1" si="14"/>
        <v>6.3400470441895521E-2</v>
      </c>
      <c r="P123" s="17"/>
      <c r="Q123" s="20">
        <f t="shared" si="18"/>
        <v>39699.211499999998</v>
      </c>
      <c r="R123" s="17"/>
      <c r="S123" s="17"/>
      <c r="T123" s="17"/>
      <c r="U123" s="17"/>
      <c r="V123" s="17"/>
      <c r="W123" s="17"/>
      <c r="X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</row>
    <row r="124" spans="1:50" ht="12.75" customHeight="1" x14ac:dyDescent="0.2">
      <c r="A124" s="11" t="s">
        <v>74</v>
      </c>
      <c r="B124" s="12" t="s">
        <v>54</v>
      </c>
      <c r="C124" s="13">
        <v>54730.602400000003</v>
      </c>
      <c r="D124" s="13">
        <v>2.0000000000000001E-4</v>
      </c>
      <c r="E124" s="39">
        <f t="shared" si="16"/>
        <v>14094.034555509919</v>
      </c>
      <c r="F124" s="17">
        <f t="shared" si="17"/>
        <v>14094</v>
      </c>
      <c r="G124" s="17">
        <f t="shared" si="15"/>
        <v>6.3634400008595549E-2</v>
      </c>
      <c r="H124" s="17"/>
      <c r="I124" s="17"/>
      <c r="J124" s="17"/>
      <c r="K124" s="17">
        <f t="shared" si="19"/>
        <v>6.3634400008595549E-2</v>
      </c>
      <c r="L124" s="17"/>
      <c r="M124" s="17"/>
      <c r="O124" s="17">
        <f t="shared" ca="1" si="14"/>
        <v>6.3429998406778071E-2</v>
      </c>
      <c r="P124" s="17"/>
      <c r="Q124" s="20">
        <f t="shared" si="18"/>
        <v>39712.102400000003</v>
      </c>
      <c r="R124" s="17"/>
      <c r="S124" s="17"/>
      <c r="T124" s="17"/>
      <c r="U124" s="17"/>
      <c r="V124" s="17"/>
      <c r="W124" s="17"/>
      <c r="X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</row>
    <row r="125" spans="1:50" ht="12.75" customHeight="1" x14ac:dyDescent="0.2">
      <c r="A125" s="11" t="s">
        <v>74</v>
      </c>
      <c r="B125" s="12" t="s">
        <v>54</v>
      </c>
      <c r="C125" s="13">
        <v>54870.557500000003</v>
      </c>
      <c r="D125" s="13">
        <v>1E-4</v>
      </c>
      <c r="E125" s="39">
        <f t="shared" si="16"/>
        <v>14170.034641091748</v>
      </c>
      <c r="F125" s="17">
        <f t="shared" si="17"/>
        <v>14170</v>
      </c>
      <c r="G125" s="17">
        <f t="shared" si="15"/>
        <v>6.3792000008106697E-2</v>
      </c>
      <c r="H125" s="17"/>
      <c r="I125" s="17"/>
      <c r="J125" s="17"/>
      <c r="K125" s="17">
        <f t="shared" si="19"/>
        <v>6.3792000008106697E-2</v>
      </c>
      <c r="L125" s="17"/>
      <c r="M125" s="17"/>
      <c r="O125" s="17">
        <f t="shared" ca="1" si="14"/>
        <v>6.3750587739788561E-2</v>
      </c>
      <c r="P125" s="17"/>
      <c r="Q125" s="20">
        <f t="shared" si="18"/>
        <v>39852.057500000003</v>
      </c>
      <c r="R125" s="17"/>
      <c r="S125" s="17"/>
      <c r="T125" s="17"/>
      <c r="U125" s="17"/>
      <c r="V125" s="17"/>
      <c r="W125" s="17"/>
      <c r="X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</row>
    <row r="126" spans="1:50" ht="12.75" customHeight="1" x14ac:dyDescent="0.2">
      <c r="A126" s="57" t="s">
        <v>452</v>
      </c>
      <c r="B126" s="58" t="s">
        <v>54</v>
      </c>
      <c r="C126" s="57">
        <v>55058.393799999998</v>
      </c>
      <c r="D126" s="57" t="s">
        <v>58</v>
      </c>
      <c r="E126" s="39">
        <f t="shared" si="16"/>
        <v>14272.035746270292</v>
      </c>
      <c r="F126" s="17">
        <f t="shared" si="17"/>
        <v>14272</v>
      </c>
      <c r="G126" s="17">
        <f t="shared" si="15"/>
        <v>6.5827200000057928E-2</v>
      </c>
      <c r="H126" s="17"/>
      <c r="J126" s="17"/>
      <c r="K126" s="17">
        <f t="shared" si="19"/>
        <v>6.5827200000057928E-2</v>
      </c>
      <c r="L126" s="17"/>
      <c r="M126" s="17"/>
      <c r="O126" s="17">
        <f t="shared" ca="1" si="14"/>
        <v>6.4180852370934238E-2</v>
      </c>
      <c r="P126" s="17"/>
      <c r="Q126" s="20">
        <f t="shared" si="18"/>
        <v>40039.893799999998</v>
      </c>
      <c r="R126" s="17"/>
      <c r="S126" s="17"/>
      <c r="T126" s="17"/>
      <c r="U126" s="17"/>
      <c r="V126" s="17"/>
      <c r="W126" s="17"/>
      <c r="X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</row>
    <row r="127" spans="1:50" ht="12.75" customHeight="1" x14ac:dyDescent="0.2">
      <c r="A127" s="11" t="s">
        <v>75</v>
      </c>
      <c r="B127" s="12" t="s">
        <v>54</v>
      </c>
      <c r="C127" s="13">
        <v>55159.675799999997</v>
      </c>
      <c r="D127" s="13">
        <v>2.0000000000000001E-4</v>
      </c>
      <c r="E127" s="39">
        <f t="shared" si="16"/>
        <v>14327.035104406572</v>
      </c>
      <c r="F127" s="17">
        <f t="shared" si="17"/>
        <v>14327</v>
      </c>
      <c r="G127" s="17">
        <f t="shared" si="15"/>
        <v>6.4645199992810376E-2</v>
      </c>
      <c r="H127" s="17"/>
      <c r="I127" s="17"/>
      <c r="J127" s="17"/>
      <c r="K127" s="17">
        <f t="shared" si="19"/>
        <v>6.4645199992810376E-2</v>
      </c>
      <c r="L127" s="17"/>
      <c r="M127" s="17"/>
      <c r="O127" s="17">
        <f t="shared" ca="1" si="14"/>
        <v>6.4412857809297119E-2</v>
      </c>
      <c r="P127" s="17"/>
      <c r="Q127" s="20">
        <f t="shared" si="18"/>
        <v>40141.175799999997</v>
      </c>
      <c r="R127" s="17"/>
      <c r="S127" s="17"/>
      <c r="T127" s="17"/>
      <c r="U127" s="17"/>
      <c r="V127" s="17"/>
      <c r="W127" s="17"/>
      <c r="X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</row>
    <row r="128" spans="1:50" ht="12.75" customHeight="1" x14ac:dyDescent="0.2">
      <c r="A128" s="11" t="s">
        <v>75</v>
      </c>
      <c r="B128" s="12" t="s">
        <v>54</v>
      </c>
      <c r="C128" s="13">
        <v>55253.592700000001</v>
      </c>
      <c r="D128" s="13">
        <v>1E-4</v>
      </c>
      <c r="E128" s="39">
        <f t="shared" si="16"/>
        <v>14378.034978205958</v>
      </c>
      <c r="F128" s="17">
        <f t="shared" si="17"/>
        <v>14378</v>
      </c>
      <c r="G128" s="17">
        <f t="shared" si="15"/>
        <v>6.4412800005811732E-2</v>
      </c>
      <c r="H128" s="17"/>
      <c r="I128" s="17"/>
      <c r="J128" s="17"/>
      <c r="K128" s="17">
        <f t="shared" si="19"/>
        <v>6.4412800005811732E-2</v>
      </c>
      <c r="L128" s="17"/>
      <c r="M128" s="17"/>
      <c r="O128" s="17">
        <f t="shared" ca="1" si="14"/>
        <v>6.4627990124869944E-2</v>
      </c>
      <c r="P128" s="17"/>
      <c r="Q128" s="20">
        <f t="shared" si="18"/>
        <v>40235.092700000001</v>
      </c>
      <c r="R128" s="17"/>
      <c r="S128" s="17"/>
      <c r="T128" s="17"/>
      <c r="U128" s="17"/>
      <c r="V128" s="17"/>
      <c r="W128" s="17"/>
      <c r="X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</row>
    <row r="129" spans="1:50" ht="12.75" customHeight="1" x14ac:dyDescent="0.2">
      <c r="A129" s="11" t="s">
        <v>72</v>
      </c>
      <c r="B129" s="12" t="s">
        <v>54</v>
      </c>
      <c r="C129" s="13">
        <v>55437.745000000003</v>
      </c>
      <c r="D129" s="13">
        <v>1E-4</v>
      </c>
      <c r="E129" s="39">
        <f t="shared" si="16"/>
        <v>14478.035553819785</v>
      </c>
      <c r="F129" s="17">
        <f t="shared" si="17"/>
        <v>14478</v>
      </c>
      <c r="G129" s="17">
        <f t="shared" si="15"/>
        <v>6.5472800000861753E-2</v>
      </c>
      <c r="H129" s="17"/>
      <c r="I129" s="17"/>
      <c r="J129" s="17"/>
      <c r="K129" s="17">
        <f t="shared" si="19"/>
        <v>6.5472800000861753E-2</v>
      </c>
      <c r="L129" s="17"/>
      <c r="M129" s="17"/>
      <c r="O129" s="17">
        <f t="shared" ca="1" si="14"/>
        <v>6.5049818194620621E-2</v>
      </c>
      <c r="P129" s="17"/>
      <c r="Q129" s="20">
        <f t="shared" si="18"/>
        <v>40419.245000000003</v>
      </c>
      <c r="R129" s="17"/>
      <c r="S129" s="17"/>
      <c r="T129" s="17"/>
      <c r="U129" s="17"/>
      <c r="V129" s="17"/>
      <c r="W129" s="17"/>
      <c r="X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</row>
    <row r="130" spans="1:50" ht="12.75" customHeight="1" x14ac:dyDescent="0.2">
      <c r="A130" s="40" t="s">
        <v>67</v>
      </c>
      <c r="B130" s="41" t="s">
        <v>68</v>
      </c>
      <c r="C130" s="40">
        <v>55451.5573</v>
      </c>
      <c r="D130" s="40">
        <v>5.0000000000000001E-4</v>
      </c>
      <c r="E130" s="39">
        <f t="shared" si="16"/>
        <v>14485.536073501324</v>
      </c>
      <c r="F130" s="17">
        <f t="shared" si="17"/>
        <v>14485.5</v>
      </c>
      <c r="G130" s="17">
        <f t="shared" si="15"/>
        <v>6.6429800004698336E-2</v>
      </c>
      <c r="H130" s="17"/>
      <c r="I130" s="17"/>
      <c r="J130" s="17">
        <f>+G130</f>
        <v>6.6429800004698336E-2</v>
      </c>
      <c r="L130" s="17"/>
      <c r="M130" s="17"/>
      <c r="N130" s="17"/>
      <c r="O130" s="17">
        <f t="shared" ca="1" si="14"/>
        <v>6.5081455299851917E-2</v>
      </c>
      <c r="P130" s="17"/>
      <c r="Q130" s="20">
        <f t="shared" si="18"/>
        <v>40433.0573</v>
      </c>
      <c r="R130" s="17"/>
      <c r="S130" s="17"/>
      <c r="T130" s="17"/>
      <c r="U130" s="17"/>
      <c r="V130" s="17"/>
      <c r="W130" s="17"/>
      <c r="X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</row>
    <row r="131" spans="1:50" ht="12.75" customHeight="1" x14ac:dyDescent="0.2">
      <c r="A131" s="11" t="s">
        <v>72</v>
      </c>
      <c r="B131" s="12" t="s">
        <v>54</v>
      </c>
      <c r="C131" s="13">
        <v>55461.684999999998</v>
      </c>
      <c r="D131" s="13">
        <v>1E-4</v>
      </c>
      <c r="E131" s="39">
        <f t="shared" si="16"/>
        <v>14491.035737798995</v>
      </c>
      <c r="F131" s="17">
        <f t="shared" si="17"/>
        <v>14491</v>
      </c>
      <c r="G131" s="17">
        <f t="shared" si="15"/>
        <v>6.5811599997687154E-2</v>
      </c>
      <c r="H131" s="17"/>
      <c r="I131" s="17"/>
      <c r="J131" s="17"/>
      <c r="K131" s="17">
        <f>+G131</f>
        <v>6.5811599997687154E-2</v>
      </c>
      <c r="L131" s="17"/>
      <c r="M131" s="17"/>
      <c r="O131" s="17">
        <f t="shared" ref="O131:O156" ca="1" si="20">+C$11+C$12*F131</f>
        <v>6.5104655843688214E-2</v>
      </c>
      <c r="P131" s="17"/>
      <c r="Q131" s="20">
        <f t="shared" si="18"/>
        <v>40443.184999999998</v>
      </c>
      <c r="R131" s="17"/>
      <c r="S131" s="17"/>
      <c r="T131" s="17"/>
      <c r="U131" s="17"/>
      <c r="V131" s="17"/>
      <c r="W131" s="17"/>
      <c r="X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</row>
    <row r="132" spans="1:50" ht="12.75" customHeight="1" x14ac:dyDescent="0.2">
      <c r="A132" s="42" t="s">
        <v>80</v>
      </c>
      <c r="B132" s="42"/>
      <c r="C132" s="43">
        <v>55462.599800000004</v>
      </c>
      <c r="D132" s="43">
        <v>1.18E-2</v>
      </c>
      <c r="E132" s="39">
        <f t="shared" si="16"/>
        <v>14491.532503392322</v>
      </c>
      <c r="F132" s="17">
        <f t="shared" si="17"/>
        <v>14491.5</v>
      </c>
      <c r="G132" s="17">
        <f t="shared" si="15"/>
        <v>5.985540000256151E-2</v>
      </c>
      <c r="H132" s="17"/>
      <c r="I132" s="17"/>
      <c r="J132" s="17">
        <f>+G132</f>
        <v>5.985540000256151E-2</v>
      </c>
      <c r="L132" s="17"/>
      <c r="M132" s="17"/>
      <c r="N132" s="17"/>
      <c r="O132" s="17">
        <f t="shared" ca="1" si="20"/>
        <v>6.5106764984036961E-2</v>
      </c>
      <c r="P132" s="17"/>
      <c r="Q132" s="20">
        <f t="shared" si="18"/>
        <v>40444.099800000004</v>
      </c>
      <c r="R132" s="17"/>
      <c r="S132" s="17"/>
      <c r="T132" s="17"/>
      <c r="U132" s="17"/>
      <c r="V132" s="17"/>
      <c r="W132" s="17"/>
      <c r="X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</row>
    <row r="133" spans="1:50" ht="12.75" customHeight="1" x14ac:dyDescent="0.2">
      <c r="A133" s="57" t="s">
        <v>485</v>
      </c>
      <c r="B133" s="58" t="s">
        <v>54</v>
      </c>
      <c r="C133" s="57">
        <v>55835.512799999997</v>
      </c>
      <c r="D133" s="57" t="s">
        <v>58</v>
      </c>
      <c r="E133" s="39">
        <f t="shared" si="16"/>
        <v>14694.036162884375</v>
      </c>
      <c r="F133" s="17">
        <f t="shared" si="17"/>
        <v>14694</v>
      </c>
      <c r="G133" s="17">
        <f t="shared" si="15"/>
        <v>6.659439999202732E-2</v>
      </c>
      <c r="H133" s="17"/>
      <c r="J133" s="17"/>
      <c r="K133" s="17">
        <f t="shared" ref="K133:K156" si="21">+G133</f>
        <v>6.659439999202732E-2</v>
      </c>
      <c r="L133" s="17"/>
      <c r="M133" s="17"/>
      <c r="O133" s="17">
        <f t="shared" ca="1" si="20"/>
        <v>6.5960966825282047E-2</v>
      </c>
      <c r="P133" s="17"/>
      <c r="Q133" s="20">
        <f t="shared" si="18"/>
        <v>40817.012799999997</v>
      </c>
      <c r="R133" s="17"/>
      <c r="S133" s="17"/>
      <c r="T133" s="17"/>
      <c r="U133" s="17"/>
      <c r="V133" s="17"/>
      <c r="W133" s="17"/>
      <c r="X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</row>
    <row r="134" spans="1:50" ht="12.75" customHeight="1" x14ac:dyDescent="0.2">
      <c r="A134" s="11" t="s">
        <v>73</v>
      </c>
      <c r="B134" s="12" t="s">
        <v>54</v>
      </c>
      <c r="C134" s="13">
        <v>55857.611100000002</v>
      </c>
      <c r="D134" s="13">
        <v>1E-4</v>
      </c>
      <c r="E134" s="39">
        <f t="shared" si="16"/>
        <v>14706.036244990803</v>
      </c>
      <c r="F134" s="17">
        <f t="shared" si="17"/>
        <v>14706</v>
      </c>
      <c r="G134" s="17">
        <f t="shared" si="15"/>
        <v>6.6745600001013372E-2</v>
      </c>
      <c r="H134" s="17"/>
      <c r="I134" s="17"/>
      <c r="J134" s="17"/>
      <c r="K134" s="17">
        <f t="shared" si="21"/>
        <v>6.6745600001013372E-2</v>
      </c>
      <c r="L134" s="17"/>
      <c r="M134" s="17"/>
      <c r="O134" s="17">
        <f t="shared" ca="1" si="20"/>
        <v>6.6011586193652133E-2</v>
      </c>
      <c r="P134" s="17"/>
      <c r="Q134" s="20">
        <f t="shared" si="18"/>
        <v>40839.111100000002</v>
      </c>
      <c r="R134" s="17"/>
      <c r="S134" s="17"/>
      <c r="T134" s="17"/>
      <c r="U134" s="17"/>
      <c r="V134" s="17"/>
      <c r="W134" s="17"/>
      <c r="X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</row>
    <row r="135" spans="1:50" ht="12.75" customHeight="1" x14ac:dyDescent="0.2">
      <c r="A135" s="11" t="s">
        <v>76</v>
      </c>
      <c r="B135" s="12" t="s">
        <v>54</v>
      </c>
      <c r="C135" s="13">
        <v>55857.611100000002</v>
      </c>
      <c r="D135" s="13">
        <v>1E-4</v>
      </c>
      <c r="E135" s="39">
        <f t="shared" si="16"/>
        <v>14706.036244990803</v>
      </c>
      <c r="F135" s="17">
        <f t="shared" si="17"/>
        <v>14706</v>
      </c>
      <c r="G135" s="17">
        <f t="shared" si="15"/>
        <v>6.6745600001013372E-2</v>
      </c>
      <c r="H135" s="17"/>
      <c r="I135" s="17"/>
      <c r="J135" s="17"/>
      <c r="K135" s="17">
        <f t="shared" si="21"/>
        <v>6.6745600001013372E-2</v>
      </c>
      <c r="L135" s="17"/>
      <c r="M135" s="17"/>
      <c r="O135" s="17">
        <f t="shared" ca="1" si="20"/>
        <v>6.6011586193652133E-2</v>
      </c>
      <c r="P135" s="17"/>
      <c r="Q135" s="20">
        <f t="shared" si="18"/>
        <v>40839.111100000002</v>
      </c>
      <c r="R135" s="17"/>
      <c r="S135" s="17"/>
      <c r="T135" s="17"/>
      <c r="U135" s="17"/>
      <c r="V135" s="17"/>
      <c r="W135" s="17"/>
      <c r="X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</row>
    <row r="136" spans="1:50" ht="12.75" customHeight="1" x14ac:dyDescent="0.2">
      <c r="A136" s="57" t="s">
        <v>495</v>
      </c>
      <c r="B136" s="58" t="s">
        <v>54</v>
      </c>
      <c r="C136" s="57">
        <v>56194.608099999998</v>
      </c>
      <c r="D136" s="57" t="s">
        <v>58</v>
      </c>
      <c r="E136" s="39">
        <f t="shared" si="16"/>
        <v>14889.036370322567</v>
      </c>
      <c r="F136" s="17">
        <f t="shared" si="17"/>
        <v>14889</v>
      </c>
      <c r="G136" s="17">
        <f t="shared" si="15"/>
        <v>6.6976399997656699E-2</v>
      </c>
      <c r="H136" s="17"/>
      <c r="J136" s="17"/>
      <c r="K136" s="17">
        <f t="shared" si="21"/>
        <v>6.6976399997656699E-2</v>
      </c>
      <c r="L136" s="17"/>
      <c r="M136" s="17"/>
      <c r="O136" s="17">
        <f t="shared" ca="1" si="20"/>
        <v>6.678353156129585E-2</v>
      </c>
      <c r="P136" s="17"/>
      <c r="Q136" s="20">
        <f t="shared" si="18"/>
        <v>41176.108099999998</v>
      </c>
      <c r="R136" s="17"/>
      <c r="S136" s="17"/>
      <c r="T136" s="17"/>
      <c r="U136" s="17"/>
      <c r="V136" s="17"/>
      <c r="W136" s="17"/>
      <c r="X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</row>
    <row r="137" spans="1:50" ht="12.75" customHeight="1" x14ac:dyDescent="0.2">
      <c r="A137" s="11" t="s">
        <v>77</v>
      </c>
      <c r="B137" s="12" t="s">
        <v>54</v>
      </c>
      <c r="C137" s="13">
        <v>56194.608200000002</v>
      </c>
      <c r="D137" s="13">
        <v>2.0000000000000001E-4</v>
      </c>
      <c r="E137" s="39">
        <f t="shared" si="16"/>
        <v>14889.03642462576</v>
      </c>
      <c r="F137" s="17">
        <f t="shared" si="17"/>
        <v>14889</v>
      </c>
      <c r="G137" s="17">
        <f t="shared" si="15"/>
        <v>6.7076400002406444E-2</v>
      </c>
      <c r="H137" s="17"/>
      <c r="I137" s="17"/>
      <c r="J137" s="17"/>
      <c r="K137" s="17">
        <f t="shared" si="21"/>
        <v>6.7076400002406444E-2</v>
      </c>
      <c r="L137" s="17"/>
      <c r="M137" s="17"/>
      <c r="O137" s="17">
        <f t="shared" ca="1" si="20"/>
        <v>6.678353156129585E-2</v>
      </c>
      <c r="P137" s="17"/>
      <c r="Q137" s="20">
        <f t="shared" si="18"/>
        <v>41176.108200000002</v>
      </c>
      <c r="R137" s="17"/>
      <c r="S137" s="17"/>
      <c r="T137" s="17"/>
      <c r="U137" s="17"/>
      <c r="V137" s="17"/>
      <c r="W137" s="17"/>
      <c r="X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</row>
    <row r="138" spans="1:50" ht="12.75" customHeight="1" x14ac:dyDescent="0.2">
      <c r="A138" s="59" t="s">
        <v>78</v>
      </c>
      <c r="B138" s="60" t="s">
        <v>54</v>
      </c>
      <c r="C138" s="61">
        <v>56229.597099999999</v>
      </c>
      <c r="D138" s="61">
        <v>1E-4</v>
      </c>
      <c r="E138" s="39">
        <f t="shared" si="16"/>
        <v>14908.036513900204</v>
      </c>
      <c r="F138" s="17">
        <f t="shared" si="17"/>
        <v>14908</v>
      </c>
      <c r="G138" s="17">
        <f t="shared" si="15"/>
        <v>6.7240799995488487E-2</v>
      </c>
      <c r="H138" s="17"/>
      <c r="I138" s="17"/>
      <c r="J138" s="17"/>
      <c r="K138" s="17">
        <f t="shared" si="21"/>
        <v>6.7240799995488487E-2</v>
      </c>
      <c r="L138" s="17"/>
      <c r="M138" s="17"/>
      <c r="O138" s="17">
        <f t="shared" ca="1" si="20"/>
        <v>6.6863678894548473E-2</v>
      </c>
      <c r="P138" s="17"/>
      <c r="Q138" s="20">
        <f t="shared" si="18"/>
        <v>41211.097099999999</v>
      </c>
      <c r="R138" s="17"/>
      <c r="S138" s="17"/>
      <c r="T138" s="17"/>
      <c r="U138" s="17"/>
      <c r="V138" s="17"/>
      <c r="W138" s="17"/>
      <c r="X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</row>
    <row r="139" spans="1:50" ht="12.75" customHeight="1" x14ac:dyDescent="0.2">
      <c r="A139" s="59" t="s">
        <v>79</v>
      </c>
      <c r="B139" s="60" t="s">
        <v>54</v>
      </c>
      <c r="C139" s="61">
        <v>56842.821199999998</v>
      </c>
      <c r="D139" s="61">
        <v>2.9999999999999997E-4</v>
      </c>
      <c r="E139" s="39">
        <f t="shared" si="16"/>
        <v>15241.036769559629</v>
      </c>
      <c r="F139" s="17">
        <f t="shared" si="17"/>
        <v>15241</v>
      </c>
      <c r="G139" s="17">
        <f t="shared" si="15"/>
        <v>6.7711599993344862E-2</v>
      </c>
      <c r="H139" s="17"/>
      <c r="I139" s="17"/>
      <c r="J139" s="17"/>
      <c r="K139" s="17">
        <f t="shared" si="21"/>
        <v>6.7711599993344862E-2</v>
      </c>
      <c r="L139" s="17"/>
      <c r="M139" s="17"/>
      <c r="O139" s="17">
        <f t="shared" ca="1" si="20"/>
        <v>6.8268366366818198E-2</v>
      </c>
      <c r="P139" s="17"/>
      <c r="Q139" s="20">
        <f t="shared" si="18"/>
        <v>41824.321199999998</v>
      </c>
      <c r="R139" s="17"/>
      <c r="S139" s="17"/>
      <c r="T139" s="17"/>
      <c r="U139" s="17"/>
      <c r="V139" s="17"/>
      <c r="W139" s="17"/>
      <c r="X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</row>
    <row r="140" spans="1:50" ht="12.75" customHeight="1" x14ac:dyDescent="0.2">
      <c r="A140" s="62" t="s">
        <v>1</v>
      </c>
      <c r="B140" s="63" t="s">
        <v>54</v>
      </c>
      <c r="C140" s="64">
        <v>57266.369899999998</v>
      </c>
      <c r="D140" s="64">
        <v>2.7000000000000001E-3</v>
      </c>
      <c r="E140" s="39">
        <f t="shared" si="16"/>
        <v>15471.03723005069</v>
      </c>
      <c r="F140" s="17">
        <f t="shared" si="17"/>
        <v>15471</v>
      </c>
      <c r="G140" s="17">
        <f t="shared" si="15"/>
        <v>6.8559599996660836E-2</v>
      </c>
      <c r="H140" s="17"/>
      <c r="I140" s="17"/>
      <c r="J140" s="17"/>
      <c r="K140" s="17">
        <f t="shared" si="21"/>
        <v>6.8559599996660836E-2</v>
      </c>
      <c r="L140" s="17"/>
      <c r="M140" s="17"/>
      <c r="O140" s="17">
        <f t="shared" ca="1" si="20"/>
        <v>6.9238570927244725E-2</v>
      </c>
      <c r="P140" s="17"/>
      <c r="Q140" s="20">
        <f t="shared" si="18"/>
        <v>42247.869899999998</v>
      </c>
      <c r="R140" s="17"/>
      <c r="S140" s="17"/>
      <c r="T140" s="17"/>
      <c r="U140" s="17"/>
      <c r="V140" s="17"/>
      <c r="W140" s="17"/>
      <c r="X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</row>
    <row r="141" spans="1:50" ht="12.75" customHeight="1" x14ac:dyDescent="0.2">
      <c r="A141" s="65" t="s">
        <v>510</v>
      </c>
      <c r="B141" s="66" t="s">
        <v>54</v>
      </c>
      <c r="C141" s="67">
        <v>57321.615700000002</v>
      </c>
      <c r="D141" s="67">
        <v>1E-4</v>
      </c>
      <c r="E141" s="39">
        <f t="shared" si="16"/>
        <v>15501.03746246835</v>
      </c>
      <c r="F141" s="17">
        <f t="shared" si="17"/>
        <v>15501</v>
      </c>
      <c r="G141" s="17">
        <f t="shared" si="15"/>
        <v>6.8987600003310945E-2</v>
      </c>
      <c r="H141" s="17"/>
      <c r="I141" s="17"/>
      <c r="J141" s="17"/>
      <c r="K141" s="17">
        <f t="shared" si="21"/>
        <v>6.8987600003310945E-2</v>
      </c>
      <c r="L141" s="17"/>
      <c r="M141" s="17"/>
      <c r="O141" s="17">
        <f t="shared" ca="1" si="20"/>
        <v>6.9365119348169926E-2</v>
      </c>
      <c r="P141" s="17"/>
      <c r="Q141" s="20">
        <f t="shared" si="18"/>
        <v>42303.115700000002</v>
      </c>
      <c r="R141" s="17"/>
      <c r="S141" s="17"/>
      <c r="T141" s="17"/>
      <c r="U141" s="17"/>
      <c r="V141" s="17"/>
      <c r="W141" s="17"/>
      <c r="X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</row>
    <row r="142" spans="1:50" ht="12.75" customHeight="1" x14ac:dyDescent="0.2">
      <c r="A142" s="65" t="s">
        <v>511</v>
      </c>
      <c r="B142" s="66" t="s">
        <v>54</v>
      </c>
      <c r="C142" s="67">
        <v>57610.734400000001</v>
      </c>
      <c r="D142" s="67">
        <v>1E-4</v>
      </c>
      <c r="E142" s="39">
        <f t="shared" si="16"/>
        <v>15658.038142995943</v>
      </c>
      <c r="F142" s="17">
        <f t="shared" si="17"/>
        <v>15658</v>
      </c>
      <c r="G142" s="17">
        <f t="shared" si="15"/>
        <v>7.0240799999737646E-2</v>
      </c>
      <c r="H142" s="17"/>
      <c r="I142" s="17"/>
      <c r="J142" s="17"/>
      <c r="K142" s="17">
        <f t="shared" si="21"/>
        <v>7.0240799999737646E-2</v>
      </c>
      <c r="L142" s="17"/>
      <c r="M142" s="17"/>
      <c r="O142" s="17">
        <f t="shared" ca="1" si="20"/>
        <v>7.0027389417678471E-2</v>
      </c>
      <c r="P142" s="17"/>
      <c r="Q142" s="20">
        <f t="shared" si="18"/>
        <v>42592.234400000001</v>
      </c>
      <c r="R142" s="17"/>
      <c r="S142" s="17"/>
      <c r="T142" s="17"/>
      <c r="U142" s="17"/>
      <c r="V142" s="17"/>
      <c r="W142" s="17"/>
      <c r="X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</row>
    <row r="143" spans="1:50" ht="12.75" customHeight="1" x14ac:dyDescent="0.2">
      <c r="A143" s="65" t="s">
        <v>511</v>
      </c>
      <c r="B143" s="66" t="s">
        <v>54</v>
      </c>
      <c r="C143" s="67">
        <v>57728.591200000003</v>
      </c>
      <c r="D143" s="67">
        <v>1E-4</v>
      </c>
      <c r="E143" s="39">
        <f t="shared" si="16"/>
        <v>15722.038146471348</v>
      </c>
      <c r="F143" s="17">
        <f t="shared" si="17"/>
        <v>15722</v>
      </c>
      <c r="G143" s="17">
        <f t="shared" si="15"/>
        <v>7.0247200004814658E-2</v>
      </c>
      <c r="H143" s="17"/>
      <c r="I143" s="17"/>
      <c r="J143" s="17"/>
      <c r="K143" s="17">
        <f t="shared" si="21"/>
        <v>7.0247200004814658E-2</v>
      </c>
      <c r="L143" s="17"/>
      <c r="M143" s="17"/>
      <c r="O143" s="17">
        <f t="shared" ca="1" si="20"/>
        <v>7.0297359382318889E-2</v>
      </c>
      <c r="P143" s="17"/>
      <c r="Q143" s="20">
        <f t="shared" si="18"/>
        <v>42710.091200000003</v>
      </c>
      <c r="R143" s="17"/>
      <c r="S143" s="17"/>
      <c r="T143" s="17"/>
      <c r="U143" s="17"/>
      <c r="V143" s="17"/>
      <c r="W143" s="17"/>
      <c r="X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</row>
    <row r="144" spans="1:50" ht="12.75" customHeight="1" x14ac:dyDescent="0.2">
      <c r="A144" s="68" t="s">
        <v>512</v>
      </c>
      <c r="B144" s="69" t="s">
        <v>54</v>
      </c>
      <c r="C144" s="68">
        <v>58006.659299999999</v>
      </c>
      <c r="D144" s="68">
        <v>1E-4</v>
      </c>
      <c r="E144" s="39">
        <f t="shared" si="16"/>
        <v>15873.037998549453</v>
      </c>
      <c r="F144" s="17">
        <f t="shared" si="17"/>
        <v>15873</v>
      </c>
      <c r="G144" s="17">
        <f t="shared" si="15"/>
        <v>6.9974800004274584E-2</v>
      </c>
      <c r="H144" s="17"/>
      <c r="I144" s="17"/>
      <c r="J144" s="17"/>
      <c r="K144" s="17">
        <f t="shared" si="21"/>
        <v>6.9974800004274584E-2</v>
      </c>
      <c r="L144" s="17"/>
      <c r="M144" s="17"/>
      <c r="O144" s="17">
        <f t="shared" ca="1" si="20"/>
        <v>7.0934319767642404E-2</v>
      </c>
      <c r="P144" s="17"/>
      <c r="Q144" s="20">
        <f t="shared" si="18"/>
        <v>42988.159299999999</v>
      </c>
      <c r="R144" s="17"/>
      <c r="S144" s="17"/>
      <c r="T144" s="17"/>
      <c r="U144" s="17"/>
      <c r="V144" s="17"/>
      <c r="W144" s="17"/>
      <c r="X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</row>
    <row r="145" spans="1:50" ht="12.75" customHeight="1" x14ac:dyDescent="0.2">
      <c r="A145" s="68" t="s">
        <v>512</v>
      </c>
      <c r="B145" s="69" t="s">
        <v>54</v>
      </c>
      <c r="C145" s="68">
        <v>58052.697800000002</v>
      </c>
      <c r="D145" s="68">
        <v>1E-4</v>
      </c>
      <c r="E145" s="39">
        <f t="shared" si="16"/>
        <v>15898.038373241474</v>
      </c>
      <c r="F145" s="17">
        <f t="shared" si="17"/>
        <v>15898</v>
      </c>
      <c r="G145" s="17">
        <f t="shared" ref="G145:G156" si="22">+C145-(C$7+F145*C$8)</f>
        <v>7.0664799997757655E-2</v>
      </c>
      <c r="H145" s="17"/>
      <c r="I145" s="17"/>
      <c r="J145" s="17"/>
      <c r="K145" s="17">
        <f t="shared" si="21"/>
        <v>7.0664799997757655E-2</v>
      </c>
      <c r="L145" s="17"/>
      <c r="M145" s="17"/>
      <c r="O145" s="17">
        <f t="shared" ca="1" si="20"/>
        <v>7.1039776785080069E-2</v>
      </c>
      <c r="P145" s="17"/>
      <c r="Q145" s="20">
        <f t="shared" si="18"/>
        <v>43034.197800000002</v>
      </c>
      <c r="R145" s="17"/>
      <c r="S145" s="17"/>
      <c r="T145" s="17"/>
      <c r="U145" s="17"/>
      <c r="V145" s="17"/>
      <c r="W145" s="17"/>
      <c r="X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</row>
    <row r="146" spans="1:50" ht="12.75" customHeight="1" x14ac:dyDescent="0.2">
      <c r="A146" s="72" t="s">
        <v>513</v>
      </c>
      <c r="B146" s="73" t="s">
        <v>54</v>
      </c>
      <c r="C146" s="74">
        <v>58306.826500000003</v>
      </c>
      <c r="D146" s="74">
        <v>1E-4</v>
      </c>
      <c r="E146" s="39">
        <f t="shared" si="16"/>
        <v>16036.038367159517</v>
      </c>
      <c r="F146" s="17">
        <f t="shared" si="17"/>
        <v>16036</v>
      </c>
      <c r="G146" s="17">
        <f t="shared" si="22"/>
        <v>7.065359999978682E-2</v>
      </c>
      <c r="H146" s="17"/>
      <c r="I146" s="17"/>
      <c r="J146" s="17"/>
      <c r="K146" s="17">
        <f t="shared" si="21"/>
        <v>7.065359999978682E-2</v>
      </c>
      <c r="L146" s="17"/>
      <c r="M146" s="17"/>
      <c r="O146" s="17">
        <f t="shared" ca="1" si="20"/>
        <v>7.1621899521335977E-2</v>
      </c>
      <c r="P146" s="17"/>
      <c r="Q146" s="20">
        <f t="shared" si="18"/>
        <v>43288.326500000003</v>
      </c>
      <c r="R146" s="17"/>
      <c r="S146" s="17"/>
      <c r="T146" s="17"/>
      <c r="U146" s="17"/>
      <c r="V146" s="17"/>
      <c r="W146" s="17"/>
      <c r="X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</row>
    <row r="147" spans="1:50" ht="12.75" customHeight="1" x14ac:dyDescent="0.2">
      <c r="A147" s="70" t="s">
        <v>0</v>
      </c>
      <c r="B147" s="71" t="s">
        <v>54</v>
      </c>
      <c r="C147" s="70">
        <v>58391.535499999998</v>
      </c>
      <c r="D147" s="70">
        <v>1E-4</v>
      </c>
      <c r="E147" s="39">
        <f t="shared" si="16"/>
        <v>16082.038057414111</v>
      </c>
      <c r="F147" s="17">
        <f t="shared" si="17"/>
        <v>16082</v>
      </c>
      <c r="G147" s="17">
        <f t="shared" si="22"/>
        <v>7.0083200000226498E-2</v>
      </c>
      <c r="H147" s="17"/>
      <c r="I147" s="17"/>
      <c r="J147" s="17"/>
      <c r="K147" s="17">
        <f t="shared" si="21"/>
        <v>7.0083200000226498E-2</v>
      </c>
      <c r="L147" s="17"/>
      <c r="M147" s="17"/>
      <c r="O147" s="17">
        <f t="shared" ca="1" si="20"/>
        <v>7.1815940433421294E-2</v>
      </c>
      <c r="P147" s="17"/>
      <c r="Q147" s="20">
        <f t="shared" si="18"/>
        <v>43373.035499999998</v>
      </c>
      <c r="R147" s="17"/>
      <c r="S147" s="17"/>
      <c r="T147" s="17"/>
      <c r="U147" s="17"/>
      <c r="V147" s="17"/>
      <c r="W147" s="17"/>
      <c r="X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</row>
    <row r="148" spans="1:50" ht="12.75" customHeight="1" x14ac:dyDescent="0.2">
      <c r="A148" s="70" t="s">
        <v>0</v>
      </c>
      <c r="B148" s="71" t="s">
        <v>54</v>
      </c>
      <c r="C148" s="70">
        <v>58393.378799999999</v>
      </c>
      <c r="D148" s="70">
        <v>1E-4</v>
      </c>
      <c r="E148" s="39">
        <f t="shared" si="16"/>
        <v>16083.039028137959</v>
      </c>
      <c r="F148" s="17">
        <f t="shared" si="17"/>
        <v>16083</v>
      </c>
      <c r="G148" s="17">
        <f t="shared" si="22"/>
        <v>7.187079999857815E-2</v>
      </c>
      <c r="H148" s="17"/>
      <c r="I148" s="17"/>
      <c r="J148" s="17"/>
      <c r="K148" s="17">
        <f t="shared" si="21"/>
        <v>7.187079999857815E-2</v>
      </c>
      <c r="L148" s="17"/>
      <c r="M148" s="17"/>
      <c r="O148" s="17">
        <f t="shared" ca="1" si="20"/>
        <v>7.1820158714118801E-2</v>
      </c>
      <c r="P148" s="17"/>
      <c r="Q148" s="20">
        <f t="shared" si="18"/>
        <v>43374.878799999999</v>
      </c>
      <c r="R148" s="17"/>
      <c r="S148" s="17"/>
      <c r="T148" s="17"/>
      <c r="U148" s="17"/>
      <c r="V148" s="17"/>
      <c r="W148" s="17"/>
      <c r="X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</row>
    <row r="149" spans="1:50" ht="12.75" customHeight="1" x14ac:dyDescent="0.2">
      <c r="A149" s="70" t="s">
        <v>0</v>
      </c>
      <c r="B149" s="71" t="s">
        <v>54</v>
      </c>
      <c r="C149" s="70">
        <v>58413.635699999999</v>
      </c>
      <c r="D149" s="70">
        <v>1E-4</v>
      </c>
      <c r="E149" s="39">
        <f t="shared" ref="E149:E156" si="23">+(C149-C$7)/C$8</f>
        <v>16094.039171281171</v>
      </c>
      <c r="F149" s="17">
        <f t="shared" ref="F149:F156" si="24">ROUND(2*E149,0)/2</f>
        <v>16094</v>
      </c>
      <c r="G149" s="17">
        <f t="shared" si="22"/>
        <v>7.2134399997594301E-2</v>
      </c>
      <c r="H149" s="17"/>
      <c r="I149" s="17"/>
      <c r="J149" s="17"/>
      <c r="K149" s="17">
        <f t="shared" si="21"/>
        <v>7.2134399997594301E-2</v>
      </c>
      <c r="L149" s="17"/>
      <c r="M149" s="17"/>
      <c r="O149" s="17">
        <f t="shared" ca="1" si="20"/>
        <v>7.1866559801791366E-2</v>
      </c>
      <c r="P149" s="17"/>
      <c r="Q149" s="20">
        <f t="shared" ref="Q149:Q156" si="25">+C149-15018.5</f>
        <v>43395.135699999999</v>
      </c>
      <c r="R149" s="17"/>
      <c r="S149" s="17"/>
      <c r="T149" s="17"/>
      <c r="U149" s="17"/>
      <c r="V149" s="17"/>
      <c r="W149" s="17"/>
      <c r="X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</row>
    <row r="150" spans="1:50" ht="12.75" customHeight="1" x14ac:dyDescent="0.2">
      <c r="A150" s="75" t="s">
        <v>514</v>
      </c>
      <c r="B150" s="76" t="s">
        <v>54</v>
      </c>
      <c r="C150" s="77">
        <v>58724.852500000001</v>
      </c>
      <c r="D150" s="77">
        <v>1E-4</v>
      </c>
      <c r="E150" s="39">
        <f t="shared" si="23"/>
        <v>16263.039825308806</v>
      </c>
      <c r="F150" s="17">
        <f t="shared" si="24"/>
        <v>16263</v>
      </c>
      <c r="G150" s="17">
        <f t="shared" si="22"/>
        <v>7.3338800000783522E-2</v>
      </c>
      <c r="H150" s="17"/>
      <c r="I150" s="17"/>
      <c r="J150" s="17"/>
      <c r="K150" s="17">
        <f t="shared" si="21"/>
        <v>7.3338800000783522E-2</v>
      </c>
      <c r="L150" s="17"/>
      <c r="M150" s="17"/>
      <c r="O150" s="17">
        <f t="shared" ca="1" si="20"/>
        <v>7.2579449239669996E-2</v>
      </c>
      <c r="P150" s="17"/>
      <c r="Q150" s="20">
        <f t="shared" si="25"/>
        <v>43706.352500000001</v>
      </c>
      <c r="R150" s="17"/>
      <c r="S150" s="17"/>
      <c r="T150" s="17"/>
      <c r="U150" s="17"/>
      <c r="V150" s="17"/>
      <c r="W150" s="17"/>
      <c r="X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</row>
    <row r="151" spans="1:50" ht="12.75" customHeight="1" x14ac:dyDescent="0.2">
      <c r="A151" s="75" t="s">
        <v>514</v>
      </c>
      <c r="B151" s="76" t="s">
        <v>54</v>
      </c>
      <c r="C151" s="77">
        <v>58846.3914</v>
      </c>
      <c r="D151" s="77">
        <v>2.9999999999999997E-4</v>
      </c>
      <c r="E151" s="39">
        <f t="shared" si="23"/>
        <v>16329.039326588298</v>
      </c>
      <c r="F151" s="17">
        <f t="shared" si="24"/>
        <v>16329</v>
      </c>
      <c r="G151" s="17">
        <f t="shared" si="22"/>
        <v>7.2420399999828078E-2</v>
      </c>
      <c r="H151" s="17"/>
      <c r="I151" s="17"/>
      <c r="J151" s="17"/>
      <c r="K151" s="17">
        <f t="shared" si="21"/>
        <v>7.2420399999828078E-2</v>
      </c>
      <c r="L151" s="17"/>
      <c r="M151" s="17"/>
      <c r="O151" s="17">
        <f t="shared" ca="1" si="20"/>
        <v>7.2857855765705429E-2</v>
      </c>
      <c r="P151" s="17"/>
      <c r="Q151" s="20">
        <f t="shared" si="25"/>
        <v>43827.8914</v>
      </c>
      <c r="R151" s="17"/>
      <c r="S151" s="17"/>
      <c r="T151" s="17"/>
      <c r="U151" s="17"/>
      <c r="V151" s="17"/>
      <c r="W151" s="17"/>
      <c r="X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</row>
    <row r="152" spans="1:50" ht="12.75" customHeight="1" x14ac:dyDescent="0.2">
      <c r="A152" s="78" t="s">
        <v>515</v>
      </c>
      <c r="B152" s="73" t="s">
        <v>54</v>
      </c>
      <c r="C152" s="74">
        <v>59085.790099999998</v>
      </c>
      <c r="D152" s="74">
        <v>5.9999999999999995E-4</v>
      </c>
      <c r="E152" s="39">
        <f t="shared" si="23"/>
        <v>16459.04046043893</v>
      </c>
      <c r="F152" s="17">
        <f t="shared" si="24"/>
        <v>16459</v>
      </c>
      <c r="G152" s="17">
        <f t="shared" si="22"/>
        <v>7.450839999364689E-2</v>
      </c>
      <c r="H152" s="17"/>
      <c r="I152" s="17"/>
      <c r="J152" s="17"/>
      <c r="K152" s="17">
        <f t="shared" si="21"/>
        <v>7.450839999364689E-2</v>
      </c>
      <c r="L152" s="17"/>
      <c r="M152" s="17"/>
      <c r="O152" s="17">
        <f t="shared" ca="1" si="20"/>
        <v>7.3406232256381293E-2</v>
      </c>
      <c r="P152" s="17"/>
      <c r="Q152" s="20">
        <f t="shared" si="25"/>
        <v>44067.290099999998</v>
      </c>
      <c r="R152" s="17"/>
      <c r="S152" s="17"/>
      <c r="T152" s="17"/>
      <c r="U152" s="17"/>
      <c r="V152" s="17"/>
      <c r="W152" s="17"/>
      <c r="X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</row>
    <row r="153" spans="1:50" ht="12.75" customHeight="1" x14ac:dyDescent="0.2">
      <c r="A153" s="78" t="s">
        <v>515</v>
      </c>
      <c r="B153" s="73" t="s">
        <v>54</v>
      </c>
      <c r="C153" s="74">
        <v>59133.669199999997</v>
      </c>
      <c r="D153" s="74">
        <v>2.0000000000000001E-4</v>
      </c>
      <c r="E153" s="39">
        <f t="shared" si="23"/>
        <v>16485.040339668631</v>
      </c>
      <c r="F153" s="17">
        <f t="shared" si="24"/>
        <v>16485</v>
      </c>
      <c r="G153" s="17">
        <f t="shared" si="22"/>
        <v>7.4285999995481689E-2</v>
      </c>
      <c r="H153" s="17"/>
      <c r="I153" s="17"/>
      <c r="J153" s="17"/>
      <c r="K153" s="17">
        <f t="shared" si="21"/>
        <v>7.4285999995481689E-2</v>
      </c>
      <c r="L153" s="17"/>
      <c r="M153" s="17"/>
      <c r="O153" s="17">
        <f t="shared" ca="1" si="20"/>
        <v>7.3515907554516466E-2</v>
      </c>
      <c r="P153" s="17"/>
      <c r="Q153" s="20">
        <f t="shared" si="25"/>
        <v>44115.169199999997</v>
      </c>
      <c r="R153" s="17"/>
      <c r="S153" s="17"/>
      <c r="T153" s="17"/>
      <c r="U153" s="17"/>
      <c r="V153" s="17"/>
      <c r="W153" s="17"/>
      <c r="X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</row>
    <row r="154" spans="1:50" ht="12.75" customHeight="1" x14ac:dyDescent="0.2">
      <c r="A154" s="78" t="s">
        <v>515</v>
      </c>
      <c r="B154" s="73" t="s">
        <v>54</v>
      </c>
      <c r="C154" s="74">
        <v>59181.548300000002</v>
      </c>
      <c r="D154" s="74">
        <v>1E-4</v>
      </c>
      <c r="E154" s="39">
        <f t="shared" si="23"/>
        <v>16511.040218898339</v>
      </c>
      <c r="F154" s="17">
        <f t="shared" si="24"/>
        <v>16511</v>
      </c>
      <c r="G154" s="17">
        <f t="shared" si="22"/>
        <v>7.4063600004592445E-2</v>
      </c>
      <c r="H154" s="17"/>
      <c r="I154" s="17"/>
      <c r="J154" s="17"/>
      <c r="K154" s="17">
        <f t="shared" si="21"/>
        <v>7.4063600004592445E-2</v>
      </c>
      <c r="L154" s="17"/>
      <c r="M154" s="17"/>
      <c r="O154" s="17">
        <f t="shared" ca="1" si="20"/>
        <v>7.3625582852651639E-2</v>
      </c>
      <c r="P154" s="17"/>
      <c r="Q154" s="20">
        <f t="shared" si="25"/>
        <v>44163.048300000002</v>
      </c>
      <c r="R154" s="17"/>
      <c r="S154" s="17"/>
      <c r="T154" s="17"/>
      <c r="U154" s="17"/>
      <c r="V154" s="17"/>
      <c r="W154" s="17"/>
      <c r="X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</row>
    <row r="155" spans="1:50" ht="12.75" customHeight="1" x14ac:dyDescent="0.2">
      <c r="A155" s="81" t="s">
        <v>516</v>
      </c>
      <c r="B155" s="80" t="s">
        <v>54</v>
      </c>
      <c r="C155" s="84">
        <v>59459.615700000002</v>
      </c>
      <c r="D155" s="79">
        <v>1.6000000000000001E-3</v>
      </c>
      <c r="E155" s="39">
        <f t="shared" si="23"/>
        <v>16662.039690854104</v>
      </c>
      <c r="F155" s="17">
        <f t="shared" si="24"/>
        <v>16662</v>
      </c>
      <c r="G155" s="17">
        <f t="shared" si="22"/>
        <v>7.3091200007183943E-2</v>
      </c>
      <c r="H155" s="17"/>
      <c r="I155" s="17"/>
      <c r="J155" s="17"/>
      <c r="K155" s="17">
        <f t="shared" si="21"/>
        <v>7.3091200007183943E-2</v>
      </c>
      <c r="L155" s="17"/>
      <c r="M155" s="17"/>
      <c r="O155" s="17">
        <f t="shared" ca="1" si="20"/>
        <v>7.426254323797514E-2</v>
      </c>
      <c r="P155" s="17"/>
      <c r="Q155" s="20">
        <f t="shared" si="25"/>
        <v>44441.115700000002</v>
      </c>
      <c r="R155" s="17"/>
      <c r="S155" s="17"/>
      <c r="T155" s="17"/>
      <c r="U155" s="17"/>
      <c r="V155" s="17"/>
      <c r="W155" s="17"/>
      <c r="X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</row>
    <row r="156" spans="1:50" ht="12.75" customHeight="1" x14ac:dyDescent="0.2">
      <c r="A156" s="79" t="s">
        <v>517</v>
      </c>
      <c r="B156" s="80" t="s">
        <v>54</v>
      </c>
      <c r="C156" s="84">
        <v>59505.655100000004</v>
      </c>
      <c r="D156" s="79">
        <v>1E-4</v>
      </c>
      <c r="E156" s="39">
        <f t="shared" si="23"/>
        <v>16687.040554274849</v>
      </c>
      <c r="F156" s="17">
        <f t="shared" si="24"/>
        <v>16687</v>
      </c>
      <c r="G156" s="17">
        <f t="shared" si="22"/>
        <v>7.4681199999758974E-2</v>
      </c>
      <c r="H156" s="17"/>
      <c r="I156" s="17"/>
      <c r="J156" s="17"/>
      <c r="K156" s="17">
        <f t="shared" si="21"/>
        <v>7.4681199999758974E-2</v>
      </c>
      <c r="L156" s="17"/>
      <c r="M156" s="17"/>
      <c r="O156" s="17">
        <f t="shared" ca="1" si="20"/>
        <v>7.4368000255412806E-2</v>
      </c>
      <c r="P156" s="17"/>
      <c r="Q156" s="20">
        <f t="shared" si="25"/>
        <v>44487.155100000004</v>
      </c>
      <c r="R156" s="17"/>
      <c r="S156" s="17"/>
      <c r="T156" s="17"/>
      <c r="U156" s="17"/>
      <c r="V156" s="17"/>
      <c r="W156" s="17"/>
      <c r="X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</row>
    <row r="157" spans="1:50" ht="12.75" customHeight="1" x14ac:dyDescent="0.2">
      <c r="A157" s="82" t="s">
        <v>518</v>
      </c>
      <c r="B157" s="83" t="s">
        <v>54</v>
      </c>
      <c r="C157" s="84">
        <v>59831.604599999999</v>
      </c>
      <c r="D157" s="79">
        <v>2.0000000000000001E-4</v>
      </c>
      <c r="E157" s="39">
        <f t="shared" ref="E157" si="26">+(C157-C$7)/C$8</f>
        <v>16864.041534556054</v>
      </c>
      <c r="F157" s="17">
        <f t="shared" ref="F157" si="27">ROUND(2*E157,0)/2</f>
        <v>16864</v>
      </c>
      <c r="G157" s="17">
        <f t="shared" ref="G157" si="28">+C157-(C$7+F157*C$8)</f>
        <v>7.6486400001158472E-2</v>
      </c>
      <c r="H157" s="17"/>
      <c r="I157" s="17"/>
      <c r="J157" s="17"/>
      <c r="K157" s="17">
        <f t="shared" ref="K157" si="29">+G157</f>
        <v>7.6486400001158472E-2</v>
      </c>
      <c r="L157" s="17"/>
      <c r="M157" s="17"/>
      <c r="O157" s="17">
        <f t="shared" ref="O157" ca="1" si="30">+C$11+C$12*F157</f>
        <v>7.5114635938871493E-2</v>
      </c>
      <c r="P157" s="17"/>
      <c r="Q157" s="20">
        <f t="shared" ref="Q157" si="31">+C157-15018.5</f>
        <v>44813.104599999999</v>
      </c>
      <c r="R157" s="17"/>
      <c r="S157" s="17"/>
      <c r="T157" s="17"/>
      <c r="U157" s="17"/>
      <c r="V157" s="17"/>
      <c r="W157" s="17"/>
      <c r="X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</row>
    <row r="158" spans="1:50" ht="12.75" customHeight="1" x14ac:dyDescent="0.2">
      <c r="A158" s="39"/>
      <c r="B158" s="12"/>
      <c r="C158" s="13"/>
      <c r="D158" s="13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</row>
    <row r="159" spans="1:50" ht="12.75" customHeight="1" x14ac:dyDescent="0.2">
      <c r="A159" s="39"/>
      <c r="B159" s="12"/>
      <c r="C159" s="13"/>
      <c r="D159" s="13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</row>
    <row r="160" spans="1:50" ht="12.75" customHeight="1" x14ac:dyDescent="0.2">
      <c r="A160" s="39"/>
      <c r="B160" s="12"/>
      <c r="C160" s="13"/>
      <c r="D160" s="13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</row>
    <row r="161" spans="1:50" ht="12.75" customHeight="1" x14ac:dyDescent="0.2">
      <c r="A161" s="39"/>
      <c r="B161" s="12"/>
      <c r="C161" s="13"/>
      <c r="D161" s="13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</row>
    <row r="162" spans="1:50" ht="12.75" customHeight="1" x14ac:dyDescent="0.2">
      <c r="A162" s="39"/>
      <c r="B162" s="12"/>
      <c r="C162" s="13"/>
      <c r="D162" s="13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</row>
    <row r="163" spans="1:50" ht="12.75" customHeight="1" x14ac:dyDescent="0.2">
      <c r="A163" s="39"/>
      <c r="B163" s="12"/>
      <c r="C163" s="13"/>
      <c r="D163" s="13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</row>
    <row r="164" spans="1:50" ht="12.75" customHeight="1" x14ac:dyDescent="0.2">
      <c r="A164" s="39"/>
      <c r="B164" s="12"/>
      <c r="C164" s="13"/>
      <c r="D164" s="13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</row>
    <row r="165" spans="1:50" ht="12.75" customHeight="1" x14ac:dyDescent="0.2">
      <c r="A165" s="39"/>
      <c r="B165" s="12"/>
      <c r="C165" s="13"/>
      <c r="D165" s="13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</row>
    <row r="166" spans="1:50" x14ac:dyDescent="0.2">
      <c r="A166" s="39"/>
      <c r="B166" s="12"/>
      <c r="C166" s="13"/>
      <c r="D166" s="13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</row>
    <row r="167" spans="1:50" x14ac:dyDescent="0.2">
      <c r="A167" s="39"/>
      <c r="B167" s="12"/>
      <c r="C167" s="13"/>
      <c r="D167" s="13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</row>
    <row r="168" spans="1:50" x14ac:dyDescent="0.2">
      <c r="A168" s="39"/>
      <c r="B168" s="12"/>
      <c r="C168" s="13"/>
      <c r="D168" s="13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</row>
    <row r="169" spans="1:50" x14ac:dyDescent="0.2">
      <c r="A169" s="39"/>
      <c r="B169" s="12"/>
      <c r="C169" s="13"/>
      <c r="D169" s="13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</row>
    <row r="170" spans="1:50" x14ac:dyDescent="0.2">
      <c r="A170" s="39"/>
      <c r="B170" s="12"/>
      <c r="C170" s="13"/>
      <c r="D170" s="13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</row>
    <row r="171" spans="1:50" x14ac:dyDescent="0.2">
      <c r="A171" s="39"/>
      <c r="B171" s="12"/>
      <c r="C171" s="13"/>
      <c r="D171" s="13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</row>
    <row r="172" spans="1:50" x14ac:dyDescent="0.2">
      <c r="A172" s="39"/>
      <c r="B172" s="12"/>
      <c r="C172" s="13"/>
      <c r="D172" s="13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</row>
    <row r="173" spans="1:50" x14ac:dyDescent="0.2">
      <c r="A173" s="39"/>
      <c r="B173" s="12"/>
      <c r="C173" s="13"/>
      <c r="D173" s="13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</row>
    <row r="174" spans="1:50" x14ac:dyDescent="0.2">
      <c r="A174" s="39"/>
      <c r="B174" s="12"/>
      <c r="C174" s="13"/>
      <c r="D174" s="13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</row>
    <row r="175" spans="1:50" x14ac:dyDescent="0.2">
      <c r="A175" s="39"/>
      <c r="B175" s="12"/>
      <c r="C175" s="13"/>
      <c r="D175" s="13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</row>
    <row r="176" spans="1:50" x14ac:dyDescent="0.2">
      <c r="A176" s="39"/>
      <c r="B176" s="12"/>
      <c r="C176" s="13"/>
      <c r="D176" s="13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</row>
    <row r="177" spans="1:50" x14ac:dyDescent="0.2">
      <c r="A177" s="39"/>
      <c r="B177" s="12"/>
      <c r="C177" s="13"/>
      <c r="D177" s="13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</row>
    <row r="178" spans="1:50" x14ac:dyDescent="0.2">
      <c r="A178" s="39"/>
      <c r="B178" s="12"/>
      <c r="C178" s="13"/>
      <c r="D178" s="13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</row>
    <row r="179" spans="1:50" x14ac:dyDescent="0.2">
      <c r="A179" s="39"/>
      <c r="B179" s="12"/>
      <c r="C179" s="13"/>
      <c r="D179" s="13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</row>
    <row r="180" spans="1:50" x14ac:dyDescent="0.2">
      <c r="A180" s="39"/>
      <c r="B180" s="12"/>
      <c r="C180" s="13"/>
      <c r="D180" s="13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</row>
    <row r="181" spans="1:50" x14ac:dyDescent="0.2">
      <c r="A181" s="39"/>
      <c r="B181" s="12"/>
      <c r="C181" s="13"/>
      <c r="D181" s="13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</row>
    <row r="182" spans="1:50" x14ac:dyDescent="0.2">
      <c r="A182" s="39"/>
      <c r="B182" s="12"/>
      <c r="C182" s="13"/>
      <c r="D182" s="13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</row>
    <row r="183" spans="1:50" x14ac:dyDescent="0.2">
      <c r="A183" s="39"/>
      <c r="B183" s="12"/>
      <c r="C183" s="13"/>
      <c r="D183" s="13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</row>
    <row r="184" spans="1:50" x14ac:dyDescent="0.2">
      <c r="A184" s="39"/>
      <c r="B184" s="12"/>
      <c r="C184" s="13"/>
      <c r="D184" s="13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</row>
    <row r="185" spans="1:50" x14ac:dyDescent="0.2">
      <c r="A185" s="39"/>
      <c r="B185" s="12"/>
      <c r="C185" s="13"/>
      <c r="D185" s="13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</row>
    <row r="186" spans="1:50" x14ac:dyDescent="0.2">
      <c r="A186" s="39"/>
      <c r="B186" s="12"/>
      <c r="C186" s="13"/>
      <c r="D186" s="13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</row>
    <row r="187" spans="1:50" x14ac:dyDescent="0.2">
      <c r="A187" s="39"/>
      <c r="B187" s="12"/>
      <c r="C187" s="13"/>
      <c r="D187" s="13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</row>
    <row r="188" spans="1:50" x14ac:dyDescent="0.2">
      <c r="A188" s="39"/>
      <c r="B188" s="12"/>
      <c r="C188" s="13"/>
      <c r="D188" s="13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</row>
    <row r="189" spans="1:50" x14ac:dyDescent="0.2">
      <c r="A189" s="39"/>
      <c r="B189" s="12"/>
      <c r="C189" s="13"/>
      <c r="D189" s="13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</row>
    <row r="190" spans="1:50" x14ac:dyDescent="0.2">
      <c r="A190" s="39"/>
      <c r="B190" s="12"/>
      <c r="C190" s="13"/>
      <c r="D190" s="13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</row>
    <row r="191" spans="1:50" x14ac:dyDescent="0.2">
      <c r="A191" s="39"/>
      <c r="B191" s="12"/>
      <c r="C191" s="13"/>
      <c r="D191" s="13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</row>
    <row r="192" spans="1:50" x14ac:dyDescent="0.2">
      <c r="A192" s="39"/>
      <c r="B192" s="12"/>
      <c r="C192" s="13"/>
      <c r="D192" s="13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</row>
    <row r="193" spans="1:50" x14ac:dyDescent="0.2">
      <c r="A193" s="39"/>
      <c r="B193" s="12"/>
      <c r="C193" s="13"/>
      <c r="D193" s="13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</row>
    <row r="194" spans="1:50" x14ac:dyDescent="0.2">
      <c r="A194" s="39"/>
      <c r="B194" s="12"/>
      <c r="C194" s="13"/>
      <c r="D194" s="13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</row>
    <row r="195" spans="1:50" x14ac:dyDescent="0.2">
      <c r="A195" s="39"/>
      <c r="B195" s="12"/>
      <c r="C195" s="13"/>
      <c r="D195" s="13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</row>
    <row r="196" spans="1:50" x14ac:dyDescent="0.2">
      <c r="A196" s="39"/>
      <c r="B196" s="12"/>
      <c r="C196" s="13"/>
      <c r="D196" s="13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</row>
    <row r="197" spans="1:50" x14ac:dyDescent="0.2">
      <c r="A197" s="39"/>
      <c r="B197" s="12"/>
      <c r="C197" s="13"/>
      <c r="D197" s="13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</row>
    <row r="198" spans="1:50" x14ac:dyDescent="0.2">
      <c r="A198" s="39"/>
      <c r="B198" s="12"/>
      <c r="C198" s="13"/>
      <c r="D198" s="13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</row>
    <row r="199" spans="1:50" x14ac:dyDescent="0.2">
      <c r="A199" s="39"/>
      <c r="B199" s="12"/>
      <c r="C199" s="13"/>
      <c r="D199" s="13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</row>
    <row r="200" spans="1:50" x14ac:dyDescent="0.2">
      <c r="A200" s="39"/>
      <c r="B200" s="12"/>
      <c r="C200" s="13"/>
      <c r="D200" s="13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</row>
    <row r="201" spans="1:50" x14ac:dyDescent="0.2">
      <c r="A201" s="39"/>
      <c r="B201" s="12"/>
      <c r="C201" s="13"/>
      <c r="D201" s="13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</row>
    <row r="202" spans="1:50" x14ac:dyDescent="0.2">
      <c r="A202" s="39"/>
      <c r="B202" s="12"/>
      <c r="C202" s="13"/>
      <c r="D202" s="13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</row>
    <row r="203" spans="1:50" x14ac:dyDescent="0.2">
      <c r="A203" s="39"/>
      <c r="B203" s="12"/>
      <c r="C203" s="13"/>
      <c r="D203" s="13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</row>
    <row r="204" spans="1:50" x14ac:dyDescent="0.2">
      <c r="A204" s="39"/>
      <c r="B204" s="12"/>
      <c r="C204" s="13"/>
      <c r="D204" s="13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</row>
    <row r="205" spans="1:50" x14ac:dyDescent="0.2">
      <c r="A205" s="39"/>
      <c r="B205" s="12"/>
      <c r="C205" s="13"/>
      <c r="D205" s="13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</row>
    <row r="206" spans="1:50" x14ac:dyDescent="0.2">
      <c r="A206" s="39"/>
      <c r="B206" s="12"/>
      <c r="C206" s="13"/>
      <c r="D206" s="13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</row>
    <row r="207" spans="1:50" x14ac:dyDescent="0.2">
      <c r="A207" s="39"/>
      <c r="B207" s="12"/>
      <c r="C207" s="13"/>
      <c r="D207" s="13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</row>
    <row r="208" spans="1:50" x14ac:dyDescent="0.2">
      <c r="A208" s="39"/>
      <c r="B208" s="12"/>
      <c r="C208" s="13"/>
      <c r="D208" s="13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</row>
    <row r="209" spans="1:50" x14ac:dyDescent="0.2">
      <c r="A209" s="39"/>
      <c r="B209" s="12"/>
      <c r="C209" s="13"/>
      <c r="D209" s="13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</row>
    <row r="210" spans="1:50" x14ac:dyDescent="0.2">
      <c r="A210" s="39"/>
      <c r="B210" s="12"/>
      <c r="C210" s="13"/>
      <c r="D210" s="13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</row>
    <row r="211" spans="1:50" x14ac:dyDescent="0.2">
      <c r="A211" s="39"/>
      <c r="B211" s="12"/>
      <c r="C211" s="13"/>
      <c r="D211" s="13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</row>
    <row r="212" spans="1:50" x14ac:dyDescent="0.2">
      <c r="A212" s="39"/>
      <c r="B212" s="12"/>
      <c r="C212" s="13"/>
      <c r="D212" s="13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</row>
    <row r="213" spans="1:50" x14ac:dyDescent="0.2">
      <c r="A213" s="39"/>
      <c r="B213" s="12"/>
      <c r="C213" s="13"/>
      <c r="D213" s="13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</row>
    <row r="214" spans="1:50" x14ac:dyDescent="0.2">
      <c r="A214" s="39"/>
      <c r="B214" s="12"/>
      <c r="C214" s="13"/>
      <c r="D214" s="13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</row>
    <row r="215" spans="1:50" x14ac:dyDescent="0.2">
      <c r="A215" s="39"/>
      <c r="B215" s="12"/>
      <c r="C215" s="13"/>
      <c r="D215" s="13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</row>
    <row r="216" spans="1:50" x14ac:dyDescent="0.2">
      <c r="A216" s="39"/>
      <c r="B216" s="12"/>
      <c r="C216" s="13"/>
      <c r="D216" s="13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</row>
    <row r="217" spans="1:50" x14ac:dyDescent="0.2">
      <c r="A217" s="39"/>
      <c r="B217" s="12"/>
      <c r="C217" s="13"/>
      <c r="D217" s="13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</row>
    <row r="218" spans="1:50" x14ac:dyDescent="0.2">
      <c r="A218" s="39"/>
      <c r="B218" s="12"/>
      <c r="C218" s="13"/>
      <c r="D218" s="13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</row>
    <row r="219" spans="1:50" x14ac:dyDescent="0.2">
      <c r="A219" s="39"/>
      <c r="B219" s="12"/>
      <c r="C219" s="13"/>
      <c r="D219" s="13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</row>
    <row r="220" spans="1:50" x14ac:dyDescent="0.2">
      <c r="A220" s="39"/>
      <c r="B220" s="12"/>
      <c r="C220" s="13"/>
      <c r="D220" s="13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</row>
    <row r="221" spans="1:50" x14ac:dyDescent="0.2">
      <c r="A221" s="39"/>
      <c r="B221" s="12"/>
      <c r="C221" s="13"/>
      <c r="D221" s="13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</row>
    <row r="222" spans="1:50" x14ac:dyDescent="0.2">
      <c r="A222" s="39"/>
      <c r="B222" s="12"/>
      <c r="C222" s="13"/>
      <c r="D222" s="13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</row>
    <row r="223" spans="1:50" x14ac:dyDescent="0.2">
      <c r="A223" s="39"/>
      <c r="B223" s="12"/>
      <c r="C223" s="13"/>
      <c r="D223" s="13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</row>
    <row r="224" spans="1:50" x14ac:dyDescent="0.2">
      <c r="A224" s="39"/>
      <c r="B224" s="12"/>
      <c r="C224" s="13"/>
      <c r="D224" s="13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</row>
    <row r="225" spans="1:50" x14ac:dyDescent="0.2">
      <c r="A225" s="39"/>
      <c r="B225" s="12"/>
      <c r="C225" s="13"/>
      <c r="D225" s="13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</row>
    <row r="226" spans="1:50" x14ac:dyDescent="0.2">
      <c r="A226" s="39"/>
      <c r="B226" s="12"/>
      <c r="C226" s="13"/>
      <c r="D226" s="13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</row>
    <row r="227" spans="1:50" x14ac:dyDescent="0.2">
      <c r="A227" s="39"/>
      <c r="B227" s="12"/>
      <c r="C227" s="13"/>
      <c r="D227" s="13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</row>
    <row r="228" spans="1:50" x14ac:dyDescent="0.2">
      <c r="A228" s="39"/>
      <c r="B228" s="12"/>
      <c r="C228" s="13"/>
      <c r="D228" s="13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</row>
    <row r="229" spans="1:50" x14ac:dyDescent="0.2">
      <c r="A229" s="39"/>
      <c r="B229" s="12"/>
      <c r="C229" s="13"/>
      <c r="D229" s="13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</row>
    <row r="230" spans="1:50" x14ac:dyDescent="0.2">
      <c r="A230" s="39"/>
      <c r="B230" s="12"/>
      <c r="C230" s="13"/>
      <c r="D230" s="13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</row>
    <row r="231" spans="1:50" x14ac:dyDescent="0.2">
      <c r="A231" s="39"/>
      <c r="B231" s="12"/>
      <c r="C231" s="13"/>
      <c r="D231" s="13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</row>
    <row r="232" spans="1:50" x14ac:dyDescent="0.2">
      <c r="A232" s="39"/>
      <c r="B232" s="12"/>
      <c r="C232" s="13"/>
      <c r="D232" s="13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</row>
    <row r="233" spans="1:50" x14ac:dyDescent="0.2">
      <c r="A233" s="39"/>
      <c r="B233" s="12"/>
      <c r="C233" s="13"/>
      <c r="D233" s="13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</row>
    <row r="234" spans="1:50" x14ac:dyDescent="0.2">
      <c r="A234" s="39"/>
      <c r="B234" s="12"/>
      <c r="C234" s="13"/>
      <c r="D234" s="13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</row>
    <row r="235" spans="1:50" x14ac:dyDescent="0.2">
      <c r="A235" s="39"/>
      <c r="B235" s="12"/>
      <c r="C235" s="13"/>
      <c r="D235" s="13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</row>
    <row r="236" spans="1:50" x14ac:dyDescent="0.2">
      <c r="A236" s="39"/>
      <c r="B236" s="12"/>
      <c r="C236" s="13"/>
      <c r="D236" s="13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</row>
    <row r="237" spans="1:50" x14ac:dyDescent="0.2">
      <c r="A237" s="39"/>
      <c r="B237" s="12"/>
      <c r="C237" s="13"/>
      <c r="D237" s="13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</row>
    <row r="238" spans="1:50" x14ac:dyDescent="0.2">
      <c r="A238" s="39"/>
      <c r="B238" s="12"/>
      <c r="C238" s="13"/>
      <c r="D238" s="13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</row>
    <row r="239" spans="1:50" x14ac:dyDescent="0.2">
      <c r="A239" s="39"/>
      <c r="B239" s="12"/>
      <c r="C239" s="13"/>
      <c r="D239" s="13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</row>
    <row r="240" spans="1:50" x14ac:dyDescent="0.2">
      <c r="A240" s="39"/>
      <c r="B240" s="12"/>
      <c r="C240" s="13"/>
      <c r="D240" s="13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</row>
    <row r="241" spans="1:50" x14ac:dyDescent="0.2">
      <c r="A241" s="39"/>
      <c r="B241" s="12"/>
      <c r="C241" s="13"/>
      <c r="D241" s="13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</row>
    <row r="242" spans="1:50" x14ac:dyDescent="0.2">
      <c r="A242" s="39"/>
      <c r="B242" s="12"/>
      <c r="C242" s="13"/>
      <c r="D242" s="13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</row>
    <row r="243" spans="1:50" x14ac:dyDescent="0.2">
      <c r="A243" s="39"/>
      <c r="B243" s="12"/>
      <c r="C243" s="13"/>
      <c r="D243" s="13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</row>
    <row r="244" spans="1:50" x14ac:dyDescent="0.2">
      <c r="A244" s="39"/>
      <c r="B244" s="12"/>
      <c r="C244" s="13"/>
      <c r="D244" s="13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</row>
    <row r="245" spans="1:50" x14ac:dyDescent="0.2">
      <c r="A245" s="39"/>
      <c r="B245" s="12"/>
      <c r="C245" s="13"/>
      <c r="D245" s="13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</row>
    <row r="246" spans="1:50" x14ac:dyDescent="0.2">
      <c r="A246" s="39"/>
      <c r="B246" s="12"/>
      <c r="C246" s="13"/>
      <c r="D246" s="13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</row>
    <row r="247" spans="1:50" x14ac:dyDescent="0.2">
      <c r="A247" s="39"/>
      <c r="B247" s="12"/>
      <c r="C247" s="13"/>
      <c r="D247" s="13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</row>
    <row r="248" spans="1:50" x14ac:dyDescent="0.2">
      <c r="A248" s="39"/>
      <c r="B248" s="12"/>
      <c r="C248" s="13"/>
      <c r="D248" s="13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</row>
    <row r="249" spans="1:50" x14ac:dyDescent="0.2">
      <c r="A249" s="39"/>
      <c r="B249" s="12"/>
      <c r="C249" s="13"/>
      <c r="D249" s="13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</row>
    <row r="250" spans="1:50" x14ac:dyDescent="0.2">
      <c r="A250" s="39"/>
      <c r="B250" s="12"/>
      <c r="C250" s="13"/>
      <c r="D250" s="13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</row>
    <row r="251" spans="1:50" x14ac:dyDescent="0.2">
      <c r="A251" s="39"/>
      <c r="B251" s="12"/>
      <c r="C251" s="13"/>
      <c r="D251" s="13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</row>
    <row r="252" spans="1:50" x14ac:dyDescent="0.2">
      <c r="A252" s="39"/>
      <c r="B252" s="12"/>
      <c r="C252" s="13"/>
      <c r="D252" s="13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</row>
    <row r="253" spans="1:50" x14ac:dyDescent="0.2">
      <c r="A253" s="39"/>
      <c r="B253" s="12"/>
      <c r="C253" s="13"/>
      <c r="D253" s="13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</row>
    <row r="254" spans="1:50" x14ac:dyDescent="0.2">
      <c r="A254" s="39"/>
      <c r="B254" s="12"/>
      <c r="C254" s="13"/>
      <c r="D254" s="13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</row>
    <row r="255" spans="1:50" x14ac:dyDescent="0.2">
      <c r="A255" s="39"/>
      <c r="B255" s="12"/>
      <c r="C255" s="13"/>
      <c r="D255" s="13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</row>
    <row r="256" spans="1:50" x14ac:dyDescent="0.2">
      <c r="A256" s="39"/>
      <c r="B256" s="12"/>
      <c r="C256" s="13"/>
      <c r="D256" s="13"/>
    </row>
    <row r="257" spans="1:4" x14ac:dyDescent="0.2">
      <c r="A257" s="39"/>
      <c r="B257" s="12"/>
      <c r="C257" s="13"/>
      <c r="D257" s="13"/>
    </row>
    <row r="258" spans="1:4" x14ac:dyDescent="0.2">
      <c r="A258" s="39"/>
      <c r="B258" s="12"/>
      <c r="C258" s="13"/>
      <c r="D258" s="13"/>
    </row>
    <row r="259" spans="1:4" x14ac:dyDescent="0.2">
      <c r="A259" s="39"/>
      <c r="B259" s="12"/>
      <c r="C259" s="13"/>
      <c r="D259" s="13"/>
    </row>
    <row r="260" spans="1:4" x14ac:dyDescent="0.2">
      <c r="A260" s="39"/>
      <c r="B260" s="12"/>
      <c r="C260" s="13"/>
      <c r="D260" s="13"/>
    </row>
    <row r="261" spans="1:4" x14ac:dyDescent="0.2">
      <c r="A261" s="39"/>
      <c r="B261" s="12"/>
      <c r="C261" s="13"/>
      <c r="D261" s="13"/>
    </row>
    <row r="262" spans="1:4" x14ac:dyDescent="0.2">
      <c r="A262" s="39"/>
      <c r="B262" s="12"/>
      <c r="C262" s="13"/>
      <c r="D262" s="13"/>
    </row>
    <row r="263" spans="1:4" x14ac:dyDescent="0.2">
      <c r="A263" s="39"/>
      <c r="B263" s="12"/>
      <c r="C263" s="13"/>
      <c r="D263" s="13"/>
    </row>
    <row r="264" spans="1:4" x14ac:dyDescent="0.2">
      <c r="A264" s="39"/>
      <c r="B264" s="12"/>
      <c r="C264" s="13"/>
      <c r="D264" s="13"/>
    </row>
    <row r="265" spans="1:4" x14ac:dyDescent="0.2">
      <c r="A265" s="39"/>
      <c r="B265" s="12"/>
      <c r="C265" s="13"/>
      <c r="D265" s="13"/>
    </row>
    <row r="266" spans="1:4" x14ac:dyDescent="0.2">
      <c r="A266" s="39"/>
      <c r="B266" s="12"/>
      <c r="C266" s="13"/>
      <c r="D266" s="13"/>
    </row>
    <row r="267" spans="1:4" x14ac:dyDescent="0.2">
      <c r="A267" s="39"/>
      <c r="B267" s="12"/>
      <c r="C267" s="13"/>
      <c r="D267" s="13"/>
    </row>
    <row r="268" spans="1:4" x14ac:dyDescent="0.2">
      <c r="A268" s="39"/>
      <c r="B268" s="12"/>
      <c r="C268" s="13"/>
      <c r="D268" s="13"/>
    </row>
    <row r="269" spans="1:4" x14ac:dyDescent="0.2">
      <c r="A269" s="39"/>
      <c r="B269" s="12"/>
      <c r="C269" s="13"/>
      <c r="D269" s="13"/>
    </row>
    <row r="270" spans="1:4" x14ac:dyDescent="0.2">
      <c r="A270" s="39"/>
      <c r="B270" s="12"/>
      <c r="C270" s="13"/>
      <c r="D270" s="13"/>
    </row>
    <row r="271" spans="1:4" x14ac:dyDescent="0.2">
      <c r="A271" s="39"/>
      <c r="B271" s="12"/>
      <c r="C271" s="13"/>
      <c r="D271" s="13"/>
    </row>
    <row r="272" spans="1:4" x14ac:dyDescent="0.2">
      <c r="A272" s="39"/>
      <c r="B272" s="12"/>
      <c r="C272" s="13"/>
      <c r="D272" s="13"/>
    </row>
    <row r="273" spans="1:4" x14ac:dyDescent="0.2">
      <c r="A273" s="39"/>
      <c r="B273" s="12"/>
      <c r="C273" s="13"/>
      <c r="D273" s="13"/>
    </row>
    <row r="274" spans="1:4" x14ac:dyDescent="0.2">
      <c r="A274" s="39"/>
      <c r="B274" s="12"/>
      <c r="C274" s="13"/>
      <c r="D274" s="13"/>
    </row>
    <row r="275" spans="1:4" x14ac:dyDescent="0.2">
      <c r="A275" s="39"/>
      <c r="B275" s="12"/>
      <c r="C275" s="13"/>
      <c r="D275" s="13"/>
    </row>
    <row r="276" spans="1:4" x14ac:dyDescent="0.2">
      <c r="A276" s="39"/>
      <c r="B276" s="12"/>
      <c r="C276" s="13"/>
      <c r="D276" s="13"/>
    </row>
    <row r="277" spans="1:4" x14ac:dyDescent="0.2">
      <c r="B277" s="25"/>
      <c r="C277" s="16"/>
      <c r="D277" s="16"/>
    </row>
    <row r="278" spans="1:4" x14ac:dyDescent="0.2">
      <c r="B278" s="25"/>
      <c r="C278" s="16"/>
      <c r="D278" s="16"/>
    </row>
    <row r="279" spans="1:4" x14ac:dyDescent="0.2">
      <c r="B279" s="25"/>
      <c r="C279" s="16"/>
      <c r="D279" s="16"/>
    </row>
    <row r="280" spans="1:4" x14ac:dyDescent="0.2">
      <c r="B280" s="25"/>
      <c r="C280" s="16"/>
      <c r="D280" s="16"/>
    </row>
    <row r="281" spans="1:4" x14ac:dyDescent="0.2">
      <c r="B281" s="25"/>
      <c r="C281" s="16"/>
      <c r="D281" s="16"/>
    </row>
    <row r="282" spans="1:4" x14ac:dyDescent="0.2">
      <c r="B282" s="25"/>
      <c r="C282" s="16"/>
      <c r="D282" s="16"/>
    </row>
    <row r="283" spans="1:4" x14ac:dyDescent="0.2">
      <c r="B283" s="25"/>
      <c r="C283" s="16"/>
      <c r="D283" s="16"/>
    </row>
    <row r="284" spans="1:4" x14ac:dyDescent="0.2">
      <c r="B284" s="25"/>
      <c r="C284" s="16"/>
      <c r="D284" s="16"/>
    </row>
    <row r="285" spans="1:4" x14ac:dyDescent="0.2">
      <c r="B285" s="25"/>
      <c r="C285" s="16"/>
      <c r="D285" s="16"/>
    </row>
    <row r="286" spans="1:4" x14ac:dyDescent="0.2">
      <c r="B286" s="25"/>
      <c r="C286" s="16"/>
      <c r="D286" s="16"/>
    </row>
    <row r="287" spans="1:4" x14ac:dyDescent="0.2">
      <c r="B287" s="25"/>
      <c r="C287" s="16"/>
      <c r="D287" s="16"/>
    </row>
    <row r="288" spans="1:4" x14ac:dyDescent="0.2">
      <c r="B288" s="25"/>
      <c r="C288" s="16"/>
      <c r="D288" s="16"/>
    </row>
    <row r="289" spans="2:4" x14ac:dyDescent="0.2">
      <c r="B289" s="25"/>
      <c r="C289" s="16"/>
      <c r="D289" s="16"/>
    </row>
    <row r="290" spans="2:4" x14ac:dyDescent="0.2">
      <c r="B290" s="25"/>
      <c r="C290" s="16"/>
      <c r="D290" s="16"/>
    </row>
    <row r="291" spans="2:4" x14ac:dyDescent="0.2">
      <c r="B291" s="25"/>
      <c r="C291" s="16"/>
      <c r="D291" s="16"/>
    </row>
    <row r="292" spans="2:4" x14ac:dyDescent="0.2">
      <c r="B292" s="25"/>
      <c r="C292" s="16"/>
      <c r="D292" s="16"/>
    </row>
    <row r="293" spans="2:4" x14ac:dyDescent="0.2">
      <c r="B293" s="25"/>
      <c r="C293" s="16"/>
      <c r="D293" s="16"/>
    </row>
    <row r="294" spans="2:4" x14ac:dyDescent="0.2">
      <c r="B294" s="25"/>
      <c r="C294" s="16"/>
      <c r="D294" s="16"/>
    </row>
    <row r="295" spans="2:4" x14ac:dyDescent="0.2">
      <c r="B295" s="25"/>
      <c r="C295" s="16"/>
      <c r="D295" s="16"/>
    </row>
    <row r="296" spans="2:4" x14ac:dyDescent="0.2">
      <c r="B296" s="25"/>
      <c r="C296" s="16"/>
      <c r="D296" s="16"/>
    </row>
    <row r="297" spans="2:4" x14ac:dyDescent="0.2">
      <c r="B297" s="25"/>
      <c r="C297" s="16"/>
      <c r="D297" s="16"/>
    </row>
    <row r="298" spans="2:4" x14ac:dyDescent="0.2">
      <c r="B298" s="25"/>
      <c r="C298" s="16"/>
      <c r="D298" s="16"/>
    </row>
    <row r="299" spans="2:4" x14ac:dyDescent="0.2">
      <c r="B299" s="25"/>
      <c r="C299" s="16"/>
      <c r="D299" s="16"/>
    </row>
    <row r="300" spans="2:4" x14ac:dyDescent="0.2">
      <c r="B300" s="25"/>
      <c r="C300" s="16"/>
      <c r="D300" s="16"/>
    </row>
    <row r="301" spans="2:4" x14ac:dyDescent="0.2">
      <c r="B301" s="25"/>
      <c r="C301" s="16"/>
      <c r="D301" s="16"/>
    </row>
    <row r="302" spans="2:4" x14ac:dyDescent="0.2">
      <c r="B302" s="25"/>
      <c r="C302" s="16"/>
      <c r="D302" s="16"/>
    </row>
    <row r="303" spans="2:4" x14ac:dyDescent="0.2">
      <c r="B303" s="25"/>
      <c r="C303" s="16"/>
      <c r="D303" s="16"/>
    </row>
    <row r="304" spans="2:4" x14ac:dyDescent="0.2">
      <c r="B304" s="25"/>
      <c r="C304" s="16"/>
      <c r="D304" s="16"/>
    </row>
    <row r="305" spans="2:4" x14ac:dyDescent="0.2">
      <c r="B305" s="25"/>
      <c r="C305" s="16"/>
      <c r="D305" s="16"/>
    </row>
    <row r="306" spans="2:4" x14ac:dyDescent="0.2">
      <c r="B306" s="25"/>
      <c r="C306" s="16"/>
      <c r="D306" s="16"/>
    </row>
    <row r="307" spans="2:4" x14ac:dyDescent="0.2">
      <c r="B307" s="25"/>
      <c r="C307" s="16"/>
      <c r="D307" s="16"/>
    </row>
    <row r="308" spans="2:4" x14ac:dyDescent="0.2">
      <c r="B308" s="25"/>
      <c r="C308" s="16"/>
      <c r="D308" s="16"/>
    </row>
    <row r="309" spans="2:4" x14ac:dyDescent="0.2">
      <c r="C309" s="16"/>
      <c r="D309" s="16"/>
    </row>
    <row r="310" spans="2:4" x14ac:dyDescent="0.2">
      <c r="C310" s="16"/>
      <c r="D310" s="16"/>
    </row>
    <row r="311" spans="2:4" x14ac:dyDescent="0.2">
      <c r="C311" s="16"/>
      <c r="D311" s="16"/>
    </row>
    <row r="312" spans="2:4" x14ac:dyDescent="0.2">
      <c r="C312" s="16"/>
      <c r="D312" s="16"/>
    </row>
    <row r="313" spans="2:4" x14ac:dyDescent="0.2">
      <c r="C313" s="16"/>
      <c r="D313" s="16"/>
    </row>
    <row r="314" spans="2:4" x14ac:dyDescent="0.2">
      <c r="C314" s="16"/>
      <c r="D314" s="16"/>
    </row>
    <row r="315" spans="2:4" x14ac:dyDescent="0.2">
      <c r="C315" s="16"/>
      <c r="D315" s="16"/>
    </row>
    <row r="316" spans="2:4" x14ac:dyDescent="0.2">
      <c r="C316" s="16"/>
      <c r="D316" s="16"/>
    </row>
    <row r="317" spans="2:4" x14ac:dyDescent="0.2">
      <c r="C317" s="16"/>
      <c r="D317" s="16"/>
    </row>
    <row r="318" spans="2:4" x14ac:dyDescent="0.2">
      <c r="C318" s="16"/>
      <c r="D318" s="16"/>
    </row>
    <row r="319" spans="2:4" x14ac:dyDescent="0.2">
      <c r="C319" s="16"/>
      <c r="D319" s="16"/>
    </row>
    <row r="320" spans="2:4" x14ac:dyDescent="0.2">
      <c r="C320" s="16"/>
      <c r="D320" s="16"/>
    </row>
    <row r="321" spans="3:4" x14ac:dyDescent="0.2">
      <c r="C321" s="16"/>
      <c r="D321" s="16"/>
    </row>
    <row r="322" spans="3:4" x14ac:dyDescent="0.2">
      <c r="C322" s="16"/>
      <c r="D322" s="16"/>
    </row>
    <row r="323" spans="3:4" x14ac:dyDescent="0.2">
      <c r="C323" s="16"/>
      <c r="D323" s="16"/>
    </row>
    <row r="324" spans="3:4" x14ac:dyDescent="0.2">
      <c r="C324" s="16"/>
      <c r="D324" s="16"/>
    </row>
    <row r="325" spans="3:4" x14ac:dyDescent="0.2">
      <c r="C325" s="16"/>
      <c r="D325" s="16"/>
    </row>
    <row r="326" spans="3:4" x14ac:dyDescent="0.2">
      <c r="C326" s="16"/>
      <c r="D326" s="16"/>
    </row>
    <row r="327" spans="3:4" x14ac:dyDescent="0.2">
      <c r="C327" s="16"/>
      <c r="D327" s="16"/>
    </row>
    <row r="328" spans="3:4" x14ac:dyDescent="0.2">
      <c r="C328" s="16"/>
      <c r="D328" s="16"/>
    </row>
  </sheetData>
  <protectedRanges>
    <protectedRange sqref="A149:D150" name="Range1"/>
  </protectedRanges>
  <sortState xmlns:xlrd2="http://schemas.microsoft.com/office/spreadsheetml/2017/richdata2" ref="A21:S156">
    <sortCondition ref="C21:C156"/>
  </sortState>
  <phoneticPr fontId="8" type="noConversion"/>
  <hyperlinks>
    <hyperlink ref="H2492" r:id="rId1" display="http://vsolj.cetus-net.org/bulletin.html" xr:uid="{00000000-0004-0000-0000-000000000000}"/>
    <hyperlink ref="H64845" r:id="rId2" display="http://vsolj.cetus-net.org/bulletin.html" xr:uid="{00000000-0004-0000-0000-000001000000}"/>
    <hyperlink ref="H64838" r:id="rId3" display="https://www.aavso.org/ejaavso" xr:uid="{00000000-0004-0000-0000-000002000000}"/>
    <hyperlink ref="I64845" r:id="rId4" display="http://vsolj.cetus-net.org/bulletin.html" xr:uid="{00000000-0004-0000-0000-000003000000}"/>
    <hyperlink ref="AQ58496" r:id="rId5" display="http://cdsbib.u-strasbg.fr/cgi-bin/cdsbib?1990RMxAA..21..381G" xr:uid="{00000000-0004-0000-0000-000004000000}"/>
    <hyperlink ref="H64842" r:id="rId6" display="https://www.aavso.org/ejaavso" xr:uid="{00000000-0004-0000-0000-000005000000}"/>
    <hyperlink ref="AP5860" r:id="rId7" display="http://cdsbib.u-strasbg.fr/cgi-bin/cdsbib?1990RMxAA..21..381G" xr:uid="{00000000-0004-0000-0000-000006000000}"/>
    <hyperlink ref="AP5863" r:id="rId8" display="http://cdsbib.u-strasbg.fr/cgi-bin/cdsbib?1990RMxAA..21..381G" xr:uid="{00000000-0004-0000-0000-000007000000}"/>
    <hyperlink ref="AP5861" r:id="rId9" display="http://cdsbib.u-strasbg.fr/cgi-bin/cdsbib?1990RMxAA..21..381G" xr:uid="{00000000-0004-0000-0000-000008000000}"/>
    <hyperlink ref="AP5845" r:id="rId10" display="http://cdsbib.u-strasbg.fr/cgi-bin/cdsbib?1990RMxAA..21..381G" xr:uid="{00000000-0004-0000-0000-000009000000}"/>
    <hyperlink ref="AQ6074" r:id="rId11" display="http://cdsbib.u-strasbg.fr/cgi-bin/cdsbib?1990RMxAA..21..381G" xr:uid="{00000000-0004-0000-0000-00000A000000}"/>
    <hyperlink ref="AQ6078" r:id="rId12" display="http://cdsbib.u-strasbg.fr/cgi-bin/cdsbib?1990RMxAA..21..381G" xr:uid="{00000000-0004-0000-0000-00000B000000}"/>
    <hyperlink ref="AQ222" r:id="rId13" display="http://cdsbib.u-strasbg.fr/cgi-bin/cdsbib?1990RMxAA..21..381G" xr:uid="{00000000-0004-0000-0000-00000C000000}"/>
    <hyperlink ref="I2966" r:id="rId14" display="http://vsolj.cetus-net.org/bulletin.html" xr:uid="{00000000-0004-0000-0000-00000D000000}"/>
    <hyperlink ref="H2966" r:id="rId15" display="http://vsolj.cetus-net.org/bulletin.html" xr:uid="{00000000-0004-0000-0000-00000E000000}"/>
    <hyperlink ref="AQ883" r:id="rId16" display="http://cdsbib.u-strasbg.fr/cgi-bin/cdsbib?1990RMxAA..21..381G" xr:uid="{00000000-0004-0000-0000-00000F000000}"/>
    <hyperlink ref="AQ882" r:id="rId17" display="http://cdsbib.u-strasbg.fr/cgi-bin/cdsbib?1990RMxAA..21..381G" xr:uid="{00000000-0004-0000-0000-000010000000}"/>
    <hyperlink ref="AP4136" r:id="rId18" display="http://cdsbib.u-strasbg.fr/cgi-bin/cdsbib?1990RMxAA..21..381G" xr:uid="{00000000-0004-0000-0000-000011000000}"/>
    <hyperlink ref="AP4154" r:id="rId19" display="http://cdsbib.u-strasbg.fr/cgi-bin/cdsbib?1990RMxAA..21..381G" xr:uid="{00000000-0004-0000-0000-000012000000}"/>
    <hyperlink ref="AP4155" r:id="rId20" display="http://cdsbib.u-strasbg.fr/cgi-bin/cdsbib?1990RMxAA..21..381G" xr:uid="{00000000-0004-0000-0000-000013000000}"/>
    <hyperlink ref="AP4151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9"/>
  <sheetViews>
    <sheetView topLeftCell="A79" workbookViewId="0">
      <selection activeCell="A76" sqref="A76:D121"/>
    </sheetView>
  </sheetViews>
  <sheetFormatPr defaultRowHeight="12.75" x14ac:dyDescent="0.2"/>
  <cols>
    <col min="1" max="1" width="19.7109375" style="16" customWidth="1"/>
    <col min="2" max="2" width="4.42578125" style="22" customWidth="1"/>
    <col min="3" max="3" width="12.7109375" style="16" customWidth="1"/>
    <col min="4" max="4" width="5.42578125" style="22" customWidth="1"/>
    <col min="5" max="5" width="14.85546875" style="22" customWidth="1"/>
    <col min="6" max="6" width="9.140625" style="22"/>
    <col min="7" max="7" width="12" style="22" customWidth="1"/>
    <col min="8" max="8" width="14.140625" style="16" customWidth="1"/>
    <col min="9" max="9" width="22.5703125" style="22" customWidth="1"/>
    <col min="10" max="10" width="25.140625" style="22" customWidth="1"/>
    <col min="11" max="11" width="15.7109375" style="22" customWidth="1"/>
    <col min="12" max="12" width="14.140625" style="22" customWidth="1"/>
    <col min="13" max="13" width="9.5703125" style="22" customWidth="1"/>
    <col min="14" max="14" width="14.140625" style="22" customWidth="1"/>
    <col min="15" max="15" width="23.42578125" style="22" customWidth="1"/>
    <col min="16" max="16" width="16.5703125" style="22" customWidth="1"/>
    <col min="17" max="17" width="41" style="22" customWidth="1"/>
    <col min="18" max="16384" width="9.140625" style="22"/>
  </cols>
  <sheetData>
    <row r="1" spans="1:16" ht="15.75" x14ac:dyDescent="0.25">
      <c r="A1" s="44" t="s">
        <v>81</v>
      </c>
      <c r="I1" s="45" t="s">
        <v>82</v>
      </c>
      <c r="J1" s="46" t="s">
        <v>83</v>
      </c>
    </row>
    <row r="2" spans="1:16" x14ac:dyDescent="0.2">
      <c r="I2" s="47" t="s">
        <v>84</v>
      </c>
      <c r="J2" s="48" t="s">
        <v>85</v>
      </c>
    </row>
    <row r="3" spans="1:16" x14ac:dyDescent="0.2">
      <c r="A3" s="49" t="s">
        <v>86</v>
      </c>
      <c r="I3" s="47" t="s">
        <v>87</v>
      </c>
      <c r="J3" s="48" t="s">
        <v>88</v>
      </c>
    </row>
    <row r="4" spans="1:16" x14ac:dyDescent="0.2">
      <c r="I4" s="47" t="s">
        <v>89</v>
      </c>
      <c r="J4" s="48" t="s">
        <v>88</v>
      </c>
    </row>
    <row r="5" spans="1:16" ht="13.5" thickBot="1" x14ac:dyDescent="0.25">
      <c r="I5" s="50" t="s">
        <v>90</v>
      </c>
      <c r="J5" s="51" t="s">
        <v>58</v>
      </c>
    </row>
    <row r="10" spans="1:16" ht="13.5" thickBot="1" x14ac:dyDescent="0.25"/>
    <row r="11" spans="1:16" ht="12.75" customHeight="1" thickBot="1" x14ac:dyDescent="0.25">
      <c r="A11" s="16" t="str">
        <f t="shared" ref="A11:A42" si="0">P11</f>
        <v>IBVS 328 </v>
      </c>
      <c r="B11" s="25" t="str">
        <f t="shared" ref="B11:B42" si="1">IF(H11=INT(H11),"I","II")</f>
        <v>I</v>
      </c>
      <c r="C11" s="16">
        <f t="shared" ref="C11:C42" si="2">1*G11</f>
        <v>40206.559000000001</v>
      </c>
      <c r="D11" s="22" t="str">
        <f t="shared" ref="D11:D42" si="3">VLOOKUP(F11,I$1:J$5,2,FALSE)</f>
        <v>vis</v>
      </c>
      <c r="E11" s="52">
        <f>VLOOKUP(C11,Active!C$21:E$968,3,FALSE)</f>
        <v>6207.0154944381593</v>
      </c>
      <c r="F11" s="25" t="s">
        <v>90</v>
      </c>
      <c r="G11" s="22" t="str">
        <f t="shared" ref="G11:G42" si="4">MID(I11,3,LEN(I11)-3)</f>
        <v>40206.559</v>
      </c>
      <c r="H11" s="16">
        <f t="shared" ref="H11:H42" si="5">1*K11</f>
        <v>6207</v>
      </c>
      <c r="I11" s="53" t="s">
        <v>142</v>
      </c>
      <c r="J11" s="54" t="s">
        <v>143</v>
      </c>
      <c r="K11" s="53">
        <v>6207</v>
      </c>
      <c r="L11" s="53" t="s">
        <v>106</v>
      </c>
      <c r="M11" s="54" t="s">
        <v>144</v>
      </c>
      <c r="N11" s="54"/>
      <c r="O11" s="55" t="s">
        <v>145</v>
      </c>
      <c r="P11" s="56" t="s">
        <v>146</v>
      </c>
    </row>
    <row r="12" spans="1:16" ht="12.75" customHeight="1" thickBot="1" x14ac:dyDescent="0.25">
      <c r="A12" s="16" t="str">
        <f t="shared" si="0"/>
        <v>IBVS 328 </v>
      </c>
      <c r="B12" s="25" t="str">
        <f t="shared" si="1"/>
        <v>I</v>
      </c>
      <c r="C12" s="16">
        <f t="shared" si="2"/>
        <v>40232.341999999997</v>
      </c>
      <c r="D12" s="22" t="str">
        <f t="shared" si="3"/>
        <v>vis</v>
      </c>
      <c r="E12" s="52">
        <f>VLOOKUP(C12,Active!C$21:E$968,3,FALSE)</f>
        <v>6221.0164862316415</v>
      </c>
      <c r="F12" s="25" t="s">
        <v>90</v>
      </c>
      <c r="G12" s="22" t="str">
        <f t="shared" si="4"/>
        <v>40232.342</v>
      </c>
      <c r="H12" s="16">
        <f t="shared" si="5"/>
        <v>6221</v>
      </c>
      <c r="I12" s="53" t="s">
        <v>147</v>
      </c>
      <c r="J12" s="54" t="s">
        <v>148</v>
      </c>
      <c r="K12" s="53">
        <v>6221</v>
      </c>
      <c r="L12" s="53" t="s">
        <v>149</v>
      </c>
      <c r="M12" s="54" t="s">
        <v>144</v>
      </c>
      <c r="N12" s="54"/>
      <c r="O12" s="55" t="s">
        <v>145</v>
      </c>
      <c r="P12" s="56" t="s">
        <v>146</v>
      </c>
    </row>
    <row r="13" spans="1:16" ht="12.75" customHeight="1" thickBot="1" x14ac:dyDescent="0.25">
      <c r="A13" s="16" t="str">
        <f t="shared" si="0"/>
        <v> ORI 126 </v>
      </c>
      <c r="B13" s="25" t="str">
        <f t="shared" si="1"/>
        <v>I</v>
      </c>
      <c r="C13" s="16">
        <f t="shared" si="2"/>
        <v>41136.512999999999</v>
      </c>
      <c r="D13" s="22" t="str">
        <f t="shared" si="3"/>
        <v>vis</v>
      </c>
      <c r="E13" s="52">
        <f>VLOOKUP(C13,Active!C$21:E$968,3,FALSE)</f>
        <v>6712.0101933606311</v>
      </c>
      <c r="F13" s="25" t="s">
        <v>90</v>
      </c>
      <c r="G13" s="22" t="str">
        <f t="shared" si="4"/>
        <v>41136.513</v>
      </c>
      <c r="H13" s="16">
        <f t="shared" si="5"/>
        <v>6712</v>
      </c>
      <c r="I13" s="53" t="s">
        <v>150</v>
      </c>
      <c r="J13" s="54" t="s">
        <v>151</v>
      </c>
      <c r="K13" s="53">
        <v>6712</v>
      </c>
      <c r="L13" s="53" t="s">
        <v>152</v>
      </c>
      <c r="M13" s="54" t="s">
        <v>144</v>
      </c>
      <c r="N13" s="54"/>
      <c r="O13" s="55" t="s">
        <v>153</v>
      </c>
      <c r="P13" s="55" t="s">
        <v>154</v>
      </c>
    </row>
    <row r="14" spans="1:16" ht="12.75" customHeight="1" thickBot="1" x14ac:dyDescent="0.25">
      <c r="A14" s="16" t="str">
        <f t="shared" si="0"/>
        <v> BRNO 17 </v>
      </c>
      <c r="B14" s="25" t="str">
        <f t="shared" si="1"/>
        <v>I</v>
      </c>
      <c r="C14" s="16">
        <f t="shared" si="2"/>
        <v>41985.447999999997</v>
      </c>
      <c r="D14" s="22" t="str">
        <f t="shared" si="3"/>
        <v>vis</v>
      </c>
      <c r="E14" s="52">
        <f>VLOOKUP(C14,Active!C$21:E$968,3,FALSE)</f>
        <v>7173.0089897846992</v>
      </c>
      <c r="F14" s="25" t="s">
        <v>90</v>
      </c>
      <c r="G14" s="22" t="str">
        <f t="shared" si="4"/>
        <v>41985.448</v>
      </c>
      <c r="H14" s="16">
        <f t="shared" si="5"/>
        <v>7173</v>
      </c>
      <c r="I14" s="53" t="s">
        <v>163</v>
      </c>
      <c r="J14" s="54" t="s">
        <v>164</v>
      </c>
      <c r="K14" s="53">
        <v>7173</v>
      </c>
      <c r="L14" s="53" t="s">
        <v>165</v>
      </c>
      <c r="M14" s="54" t="s">
        <v>144</v>
      </c>
      <c r="N14" s="54"/>
      <c r="O14" s="55" t="s">
        <v>166</v>
      </c>
      <c r="P14" s="55" t="s">
        <v>167</v>
      </c>
    </row>
    <row r="15" spans="1:16" ht="12.75" customHeight="1" thickBot="1" x14ac:dyDescent="0.25">
      <c r="A15" s="16" t="str">
        <f t="shared" si="0"/>
        <v> BRNO 17 </v>
      </c>
      <c r="B15" s="25" t="str">
        <f t="shared" si="1"/>
        <v>I</v>
      </c>
      <c r="C15" s="16">
        <f t="shared" si="2"/>
        <v>41985.45</v>
      </c>
      <c r="D15" s="22" t="str">
        <f t="shared" si="3"/>
        <v>vis</v>
      </c>
      <c r="E15" s="52">
        <f>VLOOKUP(C15,Active!C$21:E$968,3,FALSE)</f>
        <v>7173.0100758485241</v>
      </c>
      <c r="F15" s="25" t="s">
        <v>90</v>
      </c>
      <c r="G15" s="22" t="str">
        <f t="shared" si="4"/>
        <v>41985.450</v>
      </c>
      <c r="H15" s="16">
        <f t="shared" si="5"/>
        <v>7173</v>
      </c>
      <c r="I15" s="53" t="s">
        <v>168</v>
      </c>
      <c r="J15" s="54" t="s">
        <v>169</v>
      </c>
      <c r="K15" s="53">
        <v>7173</v>
      </c>
      <c r="L15" s="53" t="s">
        <v>152</v>
      </c>
      <c r="M15" s="54" t="s">
        <v>144</v>
      </c>
      <c r="N15" s="54"/>
      <c r="O15" s="55" t="s">
        <v>170</v>
      </c>
      <c r="P15" s="55" t="s">
        <v>167</v>
      </c>
    </row>
    <row r="16" spans="1:16" ht="12.75" customHeight="1" thickBot="1" x14ac:dyDescent="0.25">
      <c r="A16" s="16" t="str">
        <f t="shared" si="0"/>
        <v> BBS 16 </v>
      </c>
      <c r="B16" s="25" t="str">
        <f t="shared" si="1"/>
        <v>I</v>
      </c>
      <c r="C16" s="16">
        <f t="shared" si="2"/>
        <v>42241.421999999999</v>
      </c>
      <c r="D16" s="22" t="str">
        <f t="shared" si="3"/>
        <v>vis</v>
      </c>
      <c r="E16" s="52">
        <f>VLOOKUP(C16,Active!C$21:E$968,3,FALSE)</f>
        <v>7312.0110404904135</v>
      </c>
      <c r="F16" s="25" t="s">
        <v>90</v>
      </c>
      <c r="G16" s="22" t="str">
        <f t="shared" si="4"/>
        <v>42241.422</v>
      </c>
      <c r="H16" s="16">
        <f t="shared" si="5"/>
        <v>7312</v>
      </c>
      <c r="I16" s="53" t="s">
        <v>171</v>
      </c>
      <c r="J16" s="54" t="s">
        <v>172</v>
      </c>
      <c r="K16" s="53">
        <v>7312</v>
      </c>
      <c r="L16" s="53" t="s">
        <v>173</v>
      </c>
      <c r="M16" s="54" t="s">
        <v>144</v>
      </c>
      <c r="N16" s="54"/>
      <c r="O16" s="55" t="s">
        <v>153</v>
      </c>
      <c r="P16" s="55" t="s">
        <v>174</v>
      </c>
    </row>
    <row r="17" spans="1:16" ht="12.75" customHeight="1" thickBot="1" x14ac:dyDescent="0.25">
      <c r="A17" s="16" t="str">
        <f t="shared" si="0"/>
        <v> BBS 25 </v>
      </c>
      <c r="B17" s="25" t="str">
        <f t="shared" si="1"/>
        <v>I</v>
      </c>
      <c r="C17" s="16">
        <f t="shared" si="2"/>
        <v>42777.292000000001</v>
      </c>
      <c r="D17" s="22" t="str">
        <f t="shared" si="3"/>
        <v>vis</v>
      </c>
      <c r="E17" s="52">
        <f>VLOOKUP(C17,Active!C$21:E$968,3,FALSE)</f>
        <v>7603.0055513066336</v>
      </c>
      <c r="F17" s="25" t="s">
        <v>90</v>
      </c>
      <c r="G17" s="22" t="str">
        <f t="shared" si="4"/>
        <v>42777.292</v>
      </c>
      <c r="H17" s="16">
        <f t="shared" si="5"/>
        <v>7603</v>
      </c>
      <c r="I17" s="53" t="s">
        <v>175</v>
      </c>
      <c r="J17" s="54" t="s">
        <v>176</v>
      </c>
      <c r="K17" s="53">
        <v>7603</v>
      </c>
      <c r="L17" s="53" t="s">
        <v>177</v>
      </c>
      <c r="M17" s="54" t="s">
        <v>144</v>
      </c>
      <c r="N17" s="54"/>
      <c r="O17" s="55" t="s">
        <v>153</v>
      </c>
      <c r="P17" s="55" t="s">
        <v>178</v>
      </c>
    </row>
    <row r="18" spans="1:16" ht="12.75" customHeight="1" thickBot="1" x14ac:dyDescent="0.25">
      <c r="A18" s="16" t="str">
        <f t="shared" si="0"/>
        <v> BBS 51 </v>
      </c>
      <c r="B18" s="25" t="str">
        <f t="shared" si="1"/>
        <v>I</v>
      </c>
      <c r="C18" s="16">
        <f t="shared" si="2"/>
        <v>44543.317000000003</v>
      </c>
      <c r="D18" s="22" t="str">
        <f t="shared" si="3"/>
        <v>vis</v>
      </c>
      <c r="E18" s="52">
        <f>VLOOKUP(C18,Active!C$21:E$968,3,FALSE)</f>
        <v>8562.0134841340205</v>
      </c>
      <c r="F18" s="25" t="s">
        <v>90</v>
      </c>
      <c r="G18" s="22" t="str">
        <f t="shared" si="4"/>
        <v>44543.317</v>
      </c>
      <c r="H18" s="16">
        <f t="shared" si="5"/>
        <v>8562</v>
      </c>
      <c r="I18" s="53" t="s">
        <v>197</v>
      </c>
      <c r="J18" s="54" t="s">
        <v>198</v>
      </c>
      <c r="K18" s="53">
        <v>8562</v>
      </c>
      <c r="L18" s="53" t="s">
        <v>199</v>
      </c>
      <c r="M18" s="54" t="s">
        <v>144</v>
      </c>
      <c r="N18" s="54"/>
      <c r="O18" s="55" t="s">
        <v>200</v>
      </c>
      <c r="P18" s="55" t="s">
        <v>201</v>
      </c>
    </row>
    <row r="19" spans="1:16" ht="12.75" customHeight="1" thickBot="1" x14ac:dyDescent="0.25">
      <c r="A19" s="16" t="str">
        <f t="shared" si="0"/>
        <v> BRNO 26 </v>
      </c>
      <c r="B19" s="25" t="str">
        <f t="shared" si="1"/>
        <v>I</v>
      </c>
      <c r="C19" s="16">
        <f t="shared" si="2"/>
        <v>44854.521999999997</v>
      </c>
      <c r="D19" s="22" t="str">
        <f t="shared" si="3"/>
        <v>vis</v>
      </c>
      <c r="E19" s="52">
        <f>VLOOKUP(C19,Active!C$21:E$968,3,FALSE)</f>
        <v>8731.0077303850885</v>
      </c>
      <c r="F19" s="25" t="s">
        <v>90</v>
      </c>
      <c r="G19" s="22" t="str">
        <f t="shared" si="4"/>
        <v>44854.522</v>
      </c>
      <c r="H19" s="16">
        <f t="shared" si="5"/>
        <v>8731</v>
      </c>
      <c r="I19" s="53" t="s">
        <v>202</v>
      </c>
      <c r="J19" s="54" t="s">
        <v>203</v>
      </c>
      <c r="K19" s="53">
        <v>8731</v>
      </c>
      <c r="L19" s="53" t="s">
        <v>204</v>
      </c>
      <c r="M19" s="54" t="s">
        <v>144</v>
      </c>
      <c r="N19" s="54"/>
      <c r="O19" s="55" t="s">
        <v>205</v>
      </c>
      <c r="P19" s="55" t="s">
        <v>206</v>
      </c>
    </row>
    <row r="20" spans="1:16" ht="12.75" customHeight="1" thickBot="1" x14ac:dyDescent="0.25">
      <c r="A20" s="16" t="str">
        <f t="shared" si="0"/>
        <v> BRNO 26 </v>
      </c>
      <c r="B20" s="25" t="str">
        <f t="shared" si="1"/>
        <v>I</v>
      </c>
      <c r="C20" s="16">
        <f t="shared" si="2"/>
        <v>44854.531999999999</v>
      </c>
      <c r="D20" s="22" t="str">
        <f t="shared" si="3"/>
        <v>vis</v>
      </c>
      <c r="E20" s="52">
        <f>VLOOKUP(C20,Active!C$21:E$968,3,FALSE)</f>
        <v>8731.0131607042131</v>
      </c>
      <c r="F20" s="25" t="s">
        <v>90</v>
      </c>
      <c r="G20" s="22" t="str">
        <f t="shared" si="4"/>
        <v>44854.532</v>
      </c>
      <c r="H20" s="16">
        <f t="shared" si="5"/>
        <v>8731</v>
      </c>
      <c r="I20" s="53" t="s">
        <v>207</v>
      </c>
      <c r="J20" s="54" t="s">
        <v>208</v>
      </c>
      <c r="K20" s="53">
        <v>8731</v>
      </c>
      <c r="L20" s="53" t="s">
        <v>190</v>
      </c>
      <c r="M20" s="54" t="s">
        <v>144</v>
      </c>
      <c r="N20" s="54"/>
      <c r="O20" s="55" t="s">
        <v>209</v>
      </c>
      <c r="P20" s="55" t="s">
        <v>206</v>
      </c>
    </row>
    <row r="21" spans="1:16" ht="12.75" customHeight="1" thickBot="1" x14ac:dyDescent="0.25">
      <c r="A21" s="16" t="str">
        <f t="shared" si="0"/>
        <v> BRNO 26 </v>
      </c>
      <c r="B21" s="25" t="str">
        <f t="shared" si="1"/>
        <v>I</v>
      </c>
      <c r="C21" s="16">
        <f t="shared" si="2"/>
        <v>45204.402999999998</v>
      </c>
      <c r="D21" s="22" t="str">
        <f t="shared" si="3"/>
        <v>vis</v>
      </c>
      <c r="E21" s="52">
        <f>VLOOKUP(C21,Active!C$21:E$968,3,FALSE)</f>
        <v>8921.0042788742558</v>
      </c>
      <c r="F21" s="25" t="s">
        <v>90</v>
      </c>
      <c r="G21" s="22" t="str">
        <f t="shared" si="4"/>
        <v>45204.403</v>
      </c>
      <c r="H21" s="16">
        <f t="shared" si="5"/>
        <v>8921</v>
      </c>
      <c r="I21" s="53" t="s">
        <v>212</v>
      </c>
      <c r="J21" s="54" t="s">
        <v>213</v>
      </c>
      <c r="K21" s="53">
        <v>8921</v>
      </c>
      <c r="L21" s="53" t="s">
        <v>162</v>
      </c>
      <c r="M21" s="54" t="s">
        <v>91</v>
      </c>
      <c r="N21" s="54"/>
      <c r="O21" s="55" t="s">
        <v>214</v>
      </c>
      <c r="P21" s="55" t="s">
        <v>206</v>
      </c>
    </row>
    <row r="22" spans="1:16" ht="12.75" customHeight="1" thickBot="1" x14ac:dyDescent="0.25">
      <c r="A22" s="16" t="str">
        <f t="shared" si="0"/>
        <v> BRNO 26 </v>
      </c>
      <c r="B22" s="25" t="str">
        <f t="shared" si="1"/>
        <v>I</v>
      </c>
      <c r="C22" s="16">
        <f t="shared" si="2"/>
        <v>45204.406000000003</v>
      </c>
      <c r="D22" s="22" t="str">
        <f t="shared" si="3"/>
        <v>vis</v>
      </c>
      <c r="E22" s="52">
        <f>VLOOKUP(C22,Active!C$21:E$968,3,FALSE)</f>
        <v>8921.005907969995</v>
      </c>
      <c r="F22" s="25" t="s">
        <v>90</v>
      </c>
      <c r="G22" s="22" t="str">
        <f t="shared" si="4"/>
        <v>45204.406</v>
      </c>
      <c r="H22" s="16">
        <f t="shared" si="5"/>
        <v>8921</v>
      </c>
      <c r="I22" s="53" t="s">
        <v>215</v>
      </c>
      <c r="J22" s="54" t="s">
        <v>216</v>
      </c>
      <c r="K22" s="53">
        <v>8921</v>
      </c>
      <c r="L22" s="53" t="s">
        <v>131</v>
      </c>
      <c r="M22" s="54" t="s">
        <v>144</v>
      </c>
      <c r="N22" s="54"/>
      <c r="O22" s="55" t="s">
        <v>217</v>
      </c>
      <c r="P22" s="55" t="s">
        <v>206</v>
      </c>
    </row>
    <row r="23" spans="1:16" ht="12.75" customHeight="1" thickBot="1" x14ac:dyDescent="0.25">
      <c r="A23" s="16" t="str">
        <f t="shared" si="0"/>
        <v> BRNO 26 </v>
      </c>
      <c r="B23" s="25" t="str">
        <f t="shared" si="1"/>
        <v>I</v>
      </c>
      <c r="C23" s="16">
        <f t="shared" si="2"/>
        <v>45204.413</v>
      </c>
      <c r="D23" s="22" t="str">
        <f t="shared" si="3"/>
        <v>vis</v>
      </c>
      <c r="E23" s="52">
        <f>VLOOKUP(C23,Active!C$21:E$968,3,FALSE)</f>
        <v>8921.0097091933785</v>
      </c>
      <c r="F23" s="25" t="s">
        <v>90</v>
      </c>
      <c r="G23" s="22" t="str">
        <f t="shared" si="4"/>
        <v>45204.413</v>
      </c>
      <c r="H23" s="16">
        <f t="shared" si="5"/>
        <v>8921</v>
      </c>
      <c r="I23" s="53" t="s">
        <v>218</v>
      </c>
      <c r="J23" s="54" t="s">
        <v>219</v>
      </c>
      <c r="K23" s="53">
        <v>8921</v>
      </c>
      <c r="L23" s="53" t="s">
        <v>186</v>
      </c>
      <c r="M23" s="54" t="s">
        <v>144</v>
      </c>
      <c r="N23" s="54"/>
      <c r="O23" s="55" t="s">
        <v>220</v>
      </c>
      <c r="P23" s="55" t="s">
        <v>206</v>
      </c>
    </row>
    <row r="24" spans="1:16" ht="12.75" customHeight="1" thickBot="1" x14ac:dyDescent="0.25">
      <c r="A24" s="16" t="str">
        <f t="shared" si="0"/>
        <v> BRNO 26 </v>
      </c>
      <c r="B24" s="25" t="str">
        <f t="shared" si="1"/>
        <v>I</v>
      </c>
      <c r="C24" s="16">
        <f t="shared" si="2"/>
        <v>45204.415999999997</v>
      </c>
      <c r="D24" s="22" t="str">
        <f t="shared" si="3"/>
        <v>vis</v>
      </c>
      <c r="E24" s="52">
        <f>VLOOKUP(C24,Active!C$21:E$968,3,FALSE)</f>
        <v>8921.0113382891141</v>
      </c>
      <c r="F24" s="25" t="s">
        <v>90</v>
      </c>
      <c r="G24" s="22" t="str">
        <f t="shared" si="4"/>
        <v>45204.416</v>
      </c>
      <c r="H24" s="16">
        <f t="shared" si="5"/>
        <v>8921</v>
      </c>
      <c r="I24" s="53" t="s">
        <v>221</v>
      </c>
      <c r="J24" s="54" t="s">
        <v>222</v>
      </c>
      <c r="K24" s="53">
        <v>8921</v>
      </c>
      <c r="L24" s="53" t="s">
        <v>223</v>
      </c>
      <c r="M24" s="54" t="s">
        <v>144</v>
      </c>
      <c r="N24" s="54"/>
      <c r="O24" s="55" t="s">
        <v>224</v>
      </c>
      <c r="P24" s="55" t="s">
        <v>206</v>
      </c>
    </row>
    <row r="25" spans="1:16" ht="12.75" customHeight="1" thickBot="1" x14ac:dyDescent="0.25">
      <c r="A25" s="16" t="str">
        <f t="shared" si="0"/>
        <v> BRNO 27 </v>
      </c>
      <c r="B25" s="25" t="str">
        <f t="shared" si="1"/>
        <v>I</v>
      </c>
      <c r="C25" s="16">
        <f t="shared" si="2"/>
        <v>46296.417999999998</v>
      </c>
      <c r="D25" s="22" t="str">
        <f t="shared" si="3"/>
        <v>vis</v>
      </c>
      <c r="E25" s="52">
        <f>VLOOKUP(C25,Active!C$21:E$968,3,FALSE)</f>
        <v>9514.0032725275159</v>
      </c>
      <c r="F25" s="25" t="s">
        <v>90</v>
      </c>
      <c r="G25" s="22" t="str">
        <f t="shared" si="4"/>
        <v>46296.418</v>
      </c>
      <c r="H25" s="16">
        <f t="shared" si="5"/>
        <v>9514</v>
      </c>
      <c r="I25" s="53" t="s">
        <v>227</v>
      </c>
      <c r="J25" s="54" t="s">
        <v>228</v>
      </c>
      <c r="K25" s="53">
        <v>9514</v>
      </c>
      <c r="L25" s="53" t="s">
        <v>229</v>
      </c>
      <c r="M25" s="54" t="s">
        <v>144</v>
      </c>
      <c r="N25" s="54"/>
      <c r="O25" s="55" t="s">
        <v>230</v>
      </c>
      <c r="P25" s="55" t="s">
        <v>231</v>
      </c>
    </row>
    <row r="26" spans="1:16" ht="12.75" customHeight="1" thickBot="1" x14ac:dyDescent="0.25">
      <c r="A26" s="16" t="str">
        <f t="shared" si="0"/>
        <v> BRNO 27 </v>
      </c>
      <c r="B26" s="25" t="str">
        <f t="shared" si="1"/>
        <v>I</v>
      </c>
      <c r="C26" s="16">
        <f t="shared" si="2"/>
        <v>46296.423000000003</v>
      </c>
      <c r="D26" s="22" t="str">
        <f t="shared" si="3"/>
        <v>vis</v>
      </c>
      <c r="E26" s="52">
        <f>VLOOKUP(C26,Active!C$21:E$968,3,FALSE)</f>
        <v>9514.0059876870782</v>
      </c>
      <c r="F26" s="25" t="s">
        <v>90</v>
      </c>
      <c r="G26" s="22" t="str">
        <f t="shared" si="4"/>
        <v>46296.423</v>
      </c>
      <c r="H26" s="16">
        <f t="shared" si="5"/>
        <v>9514</v>
      </c>
      <c r="I26" s="53" t="s">
        <v>232</v>
      </c>
      <c r="J26" s="54" t="s">
        <v>233</v>
      </c>
      <c r="K26" s="53">
        <v>9514</v>
      </c>
      <c r="L26" s="53" t="s">
        <v>131</v>
      </c>
      <c r="M26" s="54" t="s">
        <v>144</v>
      </c>
      <c r="N26" s="54"/>
      <c r="O26" s="55" t="s">
        <v>234</v>
      </c>
      <c r="P26" s="55" t="s">
        <v>231</v>
      </c>
    </row>
    <row r="27" spans="1:16" ht="12.75" customHeight="1" thickBot="1" x14ac:dyDescent="0.25">
      <c r="A27" s="16" t="str">
        <f t="shared" si="0"/>
        <v> BRNO 27 </v>
      </c>
      <c r="B27" s="25" t="str">
        <f t="shared" si="1"/>
        <v>I</v>
      </c>
      <c r="C27" s="16">
        <f t="shared" si="2"/>
        <v>46296.425000000003</v>
      </c>
      <c r="D27" s="22" t="str">
        <f t="shared" si="3"/>
        <v>vis</v>
      </c>
      <c r="E27" s="52">
        <f>VLOOKUP(C27,Active!C$21:E$968,3,FALSE)</f>
        <v>9514.0070737509031</v>
      </c>
      <c r="F27" s="25" t="s">
        <v>90</v>
      </c>
      <c r="G27" s="22" t="str">
        <f t="shared" si="4"/>
        <v>46296.425</v>
      </c>
      <c r="H27" s="16">
        <f t="shared" si="5"/>
        <v>9514</v>
      </c>
      <c r="I27" s="53" t="s">
        <v>238</v>
      </c>
      <c r="J27" s="54" t="s">
        <v>239</v>
      </c>
      <c r="K27" s="53">
        <v>9514</v>
      </c>
      <c r="L27" s="53" t="s">
        <v>109</v>
      </c>
      <c r="M27" s="54" t="s">
        <v>144</v>
      </c>
      <c r="N27" s="54"/>
      <c r="O27" s="55" t="s">
        <v>209</v>
      </c>
      <c r="P27" s="55" t="s">
        <v>231</v>
      </c>
    </row>
    <row r="28" spans="1:16" ht="12.75" customHeight="1" thickBot="1" x14ac:dyDescent="0.25">
      <c r="A28" s="16" t="str">
        <f t="shared" si="0"/>
        <v> BRNO 27 </v>
      </c>
      <c r="B28" s="25" t="str">
        <f t="shared" si="1"/>
        <v>I</v>
      </c>
      <c r="C28" s="16">
        <f t="shared" si="2"/>
        <v>46296.425999999999</v>
      </c>
      <c r="D28" s="22" t="str">
        <f t="shared" si="3"/>
        <v>vis</v>
      </c>
      <c r="E28" s="52">
        <f>VLOOKUP(C28,Active!C$21:E$968,3,FALSE)</f>
        <v>9514.0076167828138</v>
      </c>
      <c r="F28" s="25" t="s">
        <v>90</v>
      </c>
      <c r="G28" s="22" t="str">
        <f t="shared" si="4"/>
        <v>46296.426</v>
      </c>
      <c r="H28" s="16">
        <f t="shared" si="5"/>
        <v>9514</v>
      </c>
      <c r="I28" s="53" t="s">
        <v>240</v>
      </c>
      <c r="J28" s="54" t="s">
        <v>241</v>
      </c>
      <c r="K28" s="53">
        <v>9514</v>
      </c>
      <c r="L28" s="53" t="s">
        <v>204</v>
      </c>
      <c r="M28" s="54" t="s">
        <v>144</v>
      </c>
      <c r="N28" s="54"/>
      <c r="O28" s="55" t="s">
        <v>242</v>
      </c>
      <c r="P28" s="55" t="s">
        <v>231</v>
      </c>
    </row>
    <row r="29" spans="1:16" ht="12.75" customHeight="1" thickBot="1" x14ac:dyDescent="0.25">
      <c r="A29" s="16" t="str">
        <f t="shared" si="0"/>
        <v> BRNO 27 </v>
      </c>
      <c r="B29" s="25" t="str">
        <f t="shared" si="1"/>
        <v>I</v>
      </c>
      <c r="C29" s="16">
        <f t="shared" si="2"/>
        <v>46296.425999999999</v>
      </c>
      <c r="D29" s="22" t="str">
        <f t="shared" si="3"/>
        <v>vis</v>
      </c>
      <c r="E29" s="52">
        <f>VLOOKUP(C29,Active!C$21:E$968,3,FALSE)</f>
        <v>9514.0076167828138</v>
      </c>
      <c r="F29" s="25" t="s">
        <v>90</v>
      </c>
      <c r="G29" s="22" t="str">
        <f t="shared" si="4"/>
        <v>46296.426</v>
      </c>
      <c r="H29" s="16">
        <f t="shared" si="5"/>
        <v>9514</v>
      </c>
      <c r="I29" s="53" t="s">
        <v>240</v>
      </c>
      <c r="J29" s="54" t="s">
        <v>241</v>
      </c>
      <c r="K29" s="53">
        <v>9514</v>
      </c>
      <c r="L29" s="53" t="s">
        <v>204</v>
      </c>
      <c r="M29" s="54" t="s">
        <v>144</v>
      </c>
      <c r="N29" s="54"/>
      <c r="O29" s="55" t="s">
        <v>243</v>
      </c>
      <c r="P29" s="55" t="s">
        <v>231</v>
      </c>
    </row>
    <row r="30" spans="1:16" ht="12.75" customHeight="1" thickBot="1" x14ac:dyDescent="0.25">
      <c r="A30" s="16" t="str">
        <f t="shared" si="0"/>
        <v> BRNO 27 </v>
      </c>
      <c r="B30" s="25" t="str">
        <f t="shared" si="1"/>
        <v>I</v>
      </c>
      <c r="C30" s="16">
        <f t="shared" si="2"/>
        <v>46296.425999999999</v>
      </c>
      <c r="D30" s="22" t="str">
        <f t="shared" si="3"/>
        <v>vis</v>
      </c>
      <c r="E30" s="52">
        <f>VLOOKUP(C30,Active!C$21:E$968,3,FALSE)</f>
        <v>9514.0076167828138</v>
      </c>
      <c r="F30" s="25" t="s">
        <v>90</v>
      </c>
      <c r="G30" s="22" t="str">
        <f t="shared" si="4"/>
        <v>46296.426</v>
      </c>
      <c r="H30" s="16">
        <f t="shared" si="5"/>
        <v>9514</v>
      </c>
      <c r="I30" s="53" t="s">
        <v>240</v>
      </c>
      <c r="J30" s="54" t="s">
        <v>241</v>
      </c>
      <c r="K30" s="53">
        <v>9514</v>
      </c>
      <c r="L30" s="53" t="s">
        <v>204</v>
      </c>
      <c r="M30" s="54" t="s">
        <v>144</v>
      </c>
      <c r="N30" s="54"/>
      <c r="O30" s="55" t="s">
        <v>217</v>
      </c>
      <c r="P30" s="55" t="s">
        <v>231</v>
      </c>
    </row>
    <row r="31" spans="1:16" ht="12.75" customHeight="1" thickBot="1" x14ac:dyDescent="0.25">
      <c r="A31" s="16" t="str">
        <f t="shared" si="0"/>
        <v> BRNO 27 </v>
      </c>
      <c r="B31" s="25" t="str">
        <f t="shared" si="1"/>
        <v>I</v>
      </c>
      <c r="C31" s="16">
        <f t="shared" si="2"/>
        <v>46296.43</v>
      </c>
      <c r="D31" s="22" t="str">
        <f t="shared" si="3"/>
        <v>vis</v>
      </c>
      <c r="E31" s="52">
        <f>VLOOKUP(C31,Active!C$21:E$968,3,FALSE)</f>
        <v>9514.0097889104636</v>
      </c>
      <c r="F31" s="25" t="s">
        <v>90</v>
      </c>
      <c r="G31" s="22" t="str">
        <f t="shared" si="4"/>
        <v>46296.430</v>
      </c>
      <c r="H31" s="16">
        <f t="shared" si="5"/>
        <v>9514</v>
      </c>
      <c r="I31" s="53" t="s">
        <v>244</v>
      </c>
      <c r="J31" s="54" t="s">
        <v>245</v>
      </c>
      <c r="K31" s="53">
        <v>9514</v>
      </c>
      <c r="L31" s="53" t="s">
        <v>186</v>
      </c>
      <c r="M31" s="54" t="s">
        <v>144</v>
      </c>
      <c r="N31" s="54"/>
      <c r="O31" s="55" t="s">
        <v>246</v>
      </c>
      <c r="P31" s="55" t="s">
        <v>231</v>
      </c>
    </row>
    <row r="32" spans="1:16" ht="12.75" customHeight="1" thickBot="1" x14ac:dyDescent="0.25">
      <c r="A32" s="16" t="str">
        <f t="shared" si="0"/>
        <v> BRNO 27 </v>
      </c>
      <c r="B32" s="25" t="str">
        <f t="shared" si="1"/>
        <v>I</v>
      </c>
      <c r="C32" s="16">
        <f t="shared" si="2"/>
        <v>46296.434000000001</v>
      </c>
      <c r="D32" s="22" t="str">
        <f t="shared" si="3"/>
        <v>vis</v>
      </c>
      <c r="E32" s="52">
        <f>VLOOKUP(C32,Active!C$21:E$968,3,FALSE)</f>
        <v>9514.0119610381134</v>
      </c>
      <c r="F32" s="25" t="s">
        <v>90</v>
      </c>
      <c r="G32" s="22" t="str">
        <f t="shared" si="4"/>
        <v>46296.434</v>
      </c>
      <c r="H32" s="16">
        <f t="shared" si="5"/>
        <v>9514</v>
      </c>
      <c r="I32" s="53" t="s">
        <v>247</v>
      </c>
      <c r="J32" s="54" t="s">
        <v>248</v>
      </c>
      <c r="K32" s="53">
        <v>9514</v>
      </c>
      <c r="L32" s="53" t="s">
        <v>134</v>
      </c>
      <c r="M32" s="54" t="s">
        <v>144</v>
      </c>
      <c r="N32" s="54"/>
      <c r="O32" s="55" t="s">
        <v>249</v>
      </c>
      <c r="P32" s="55" t="s">
        <v>231</v>
      </c>
    </row>
    <row r="33" spans="1:16" ht="12.75" customHeight="1" thickBot="1" x14ac:dyDescent="0.25">
      <c r="A33" s="16" t="str">
        <f t="shared" si="0"/>
        <v> BRNO 27 </v>
      </c>
      <c r="B33" s="25" t="str">
        <f t="shared" si="1"/>
        <v>I</v>
      </c>
      <c r="C33" s="16">
        <f t="shared" si="2"/>
        <v>46296.434000000001</v>
      </c>
      <c r="D33" s="22" t="str">
        <f t="shared" si="3"/>
        <v>vis</v>
      </c>
      <c r="E33" s="52">
        <f>VLOOKUP(C33,Active!C$21:E$968,3,FALSE)</f>
        <v>9514.0119610381134</v>
      </c>
      <c r="F33" s="25" t="s">
        <v>90</v>
      </c>
      <c r="G33" s="22" t="str">
        <f t="shared" si="4"/>
        <v>46296.434</v>
      </c>
      <c r="H33" s="16">
        <f t="shared" si="5"/>
        <v>9514</v>
      </c>
      <c r="I33" s="53" t="s">
        <v>247</v>
      </c>
      <c r="J33" s="54" t="s">
        <v>248</v>
      </c>
      <c r="K33" s="53">
        <v>9514</v>
      </c>
      <c r="L33" s="53" t="s">
        <v>134</v>
      </c>
      <c r="M33" s="54" t="s">
        <v>144</v>
      </c>
      <c r="N33" s="54"/>
      <c r="O33" s="55" t="s">
        <v>250</v>
      </c>
      <c r="P33" s="55" t="s">
        <v>231</v>
      </c>
    </row>
    <row r="34" spans="1:16" ht="12.75" customHeight="1" thickBot="1" x14ac:dyDescent="0.25">
      <c r="A34" s="16" t="str">
        <f t="shared" si="0"/>
        <v> BRNO 27 </v>
      </c>
      <c r="B34" s="25" t="str">
        <f t="shared" si="1"/>
        <v>I</v>
      </c>
      <c r="C34" s="16">
        <f t="shared" si="2"/>
        <v>46296.434000000001</v>
      </c>
      <c r="D34" s="22" t="str">
        <f t="shared" si="3"/>
        <v>vis</v>
      </c>
      <c r="E34" s="52">
        <f>VLOOKUP(C34,Active!C$21:E$968,3,FALSE)</f>
        <v>9514.0119610381134</v>
      </c>
      <c r="F34" s="25" t="s">
        <v>90</v>
      </c>
      <c r="G34" s="22" t="str">
        <f t="shared" si="4"/>
        <v>46296.434</v>
      </c>
      <c r="H34" s="16">
        <f t="shared" si="5"/>
        <v>9514</v>
      </c>
      <c r="I34" s="53" t="s">
        <v>247</v>
      </c>
      <c r="J34" s="54" t="s">
        <v>248</v>
      </c>
      <c r="K34" s="53">
        <v>9514</v>
      </c>
      <c r="L34" s="53" t="s">
        <v>134</v>
      </c>
      <c r="M34" s="54" t="s">
        <v>144</v>
      </c>
      <c r="N34" s="54"/>
      <c r="O34" s="55" t="s">
        <v>251</v>
      </c>
      <c r="P34" s="55" t="s">
        <v>231</v>
      </c>
    </row>
    <row r="35" spans="1:16" ht="12.75" customHeight="1" thickBot="1" x14ac:dyDescent="0.25">
      <c r="A35" s="16" t="str">
        <f t="shared" si="0"/>
        <v> BRNO 27 </v>
      </c>
      <c r="B35" s="25" t="str">
        <f t="shared" si="1"/>
        <v>I</v>
      </c>
      <c r="C35" s="16">
        <f t="shared" si="2"/>
        <v>46296.434999999998</v>
      </c>
      <c r="D35" s="22" t="str">
        <f t="shared" si="3"/>
        <v>vis</v>
      </c>
      <c r="E35" s="52">
        <f>VLOOKUP(C35,Active!C$21:E$968,3,FALSE)</f>
        <v>9514.0125040700241</v>
      </c>
      <c r="F35" s="25" t="s">
        <v>90</v>
      </c>
      <c r="G35" s="22" t="str">
        <f t="shared" si="4"/>
        <v>46296.435</v>
      </c>
      <c r="H35" s="16">
        <f t="shared" si="5"/>
        <v>9514</v>
      </c>
      <c r="I35" s="53" t="s">
        <v>252</v>
      </c>
      <c r="J35" s="54" t="s">
        <v>253</v>
      </c>
      <c r="K35" s="53">
        <v>9514</v>
      </c>
      <c r="L35" s="53" t="s">
        <v>254</v>
      </c>
      <c r="M35" s="54" t="s">
        <v>144</v>
      </c>
      <c r="N35" s="54"/>
      <c r="O35" s="55" t="s">
        <v>255</v>
      </c>
      <c r="P35" s="55" t="s">
        <v>231</v>
      </c>
    </row>
    <row r="36" spans="1:16" ht="12.75" customHeight="1" thickBot="1" x14ac:dyDescent="0.25">
      <c r="A36" s="16" t="str">
        <f t="shared" si="0"/>
        <v> BRNO 27 </v>
      </c>
      <c r="B36" s="25" t="str">
        <f t="shared" si="1"/>
        <v>I</v>
      </c>
      <c r="C36" s="16">
        <f t="shared" si="2"/>
        <v>46296.438999999998</v>
      </c>
      <c r="D36" s="22" t="str">
        <f t="shared" si="3"/>
        <v>vis</v>
      </c>
      <c r="E36" s="52">
        <f>VLOOKUP(C36,Active!C$21:E$968,3,FALSE)</f>
        <v>9514.0146761976721</v>
      </c>
      <c r="F36" s="25" t="s">
        <v>90</v>
      </c>
      <c r="G36" s="22" t="str">
        <f t="shared" si="4"/>
        <v>46296.439</v>
      </c>
      <c r="H36" s="16">
        <f t="shared" si="5"/>
        <v>9514</v>
      </c>
      <c r="I36" s="53" t="s">
        <v>256</v>
      </c>
      <c r="J36" s="54" t="s">
        <v>257</v>
      </c>
      <c r="K36" s="53">
        <v>9514</v>
      </c>
      <c r="L36" s="53" t="s">
        <v>258</v>
      </c>
      <c r="M36" s="54" t="s">
        <v>144</v>
      </c>
      <c r="N36" s="54"/>
      <c r="O36" s="55" t="s">
        <v>259</v>
      </c>
      <c r="P36" s="55" t="s">
        <v>231</v>
      </c>
    </row>
    <row r="37" spans="1:16" ht="12.75" customHeight="1" thickBot="1" x14ac:dyDescent="0.25">
      <c r="A37" s="16" t="str">
        <f t="shared" si="0"/>
        <v> BRNO 27 </v>
      </c>
      <c r="B37" s="25" t="str">
        <f t="shared" si="1"/>
        <v>I</v>
      </c>
      <c r="C37" s="16">
        <f t="shared" si="2"/>
        <v>46296.438999999998</v>
      </c>
      <c r="D37" s="22" t="str">
        <f t="shared" si="3"/>
        <v>vis</v>
      </c>
      <c r="E37" s="52">
        <f>VLOOKUP(C37,Active!C$21:E$968,3,FALSE)</f>
        <v>9514.0146761976721</v>
      </c>
      <c r="F37" s="25" t="s">
        <v>90</v>
      </c>
      <c r="G37" s="22" t="str">
        <f t="shared" si="4"/>
        <v>46296.439</v>
      </c>
      <c r="H37" s="16">
        <f t="shared" si="5"/>
        <v>9514</v>
      </c>
      <c r="I37" s="53" t="s">
        <v>256</v>
      </c>
      <c r="J37" s="54" t="s">
        <v>257</v>
      </c>
      <c r="K37" s="53">
        <v>9514</v>
      </c>
      <c r="L37" s="53" t="s">
        <v>258</v>
      </c>
      <c r="M37" s="54" t="s">
        <v>144</v>
      </c>
      <c r="N37" s="54"/>
      <c r="O37" s="55" t="s">
        <v>260</v>
      </c>
      <c r="P37" s="55" t="s">
        <v>231</v>
      </c>
    </row>
    <row r="38" spans="1:16" ht="12.75" customHeight="1" thickBot="1" x14ac:dyDescent="0.25">
      <c r="A38" s="16" t="str">
        <f t="shared" si="0"/>
        <v> BRNO 27 </v>
      </c>
      <c r="B38" s="25" t="str">
        <f t="shared" si="1"/>
        <v>I</v>
      </c>
      <c r="C38" s="16">
        <f t="shared" si="2"/>
        <v>46296.442000000003</v>
      </c>
      <c r="D38" s="22" t="str">
        <f t="shared" si="3"/>
        <v>vis</v>
      </c>
      <c r="E38" s="52">
        <f>VLOOKUP(C38,Active!C$21:E$968,3,FALSE)</f>
        <v>9514.0163052934113</v>
      </c>
      <c r="F38" s="25" t="s">
        <v>90</v>
      </c>
      <c r="G38" s="22" t="str">
        <f t="shared" si="4"/>
        <v>46296.442</v>
      </c>
      <c r="H38" s="16">
        <f t="shared" si="5"/>
        <v>9514</v>
      </c>
      <c r="I38" s="53" t="s">
        <v>261</v>
      </c>
      <c r="J38" s="54" t="s">
        <v>262</v>
      </c>
      <c r="K38" s="53">
        <v>9514</v>
      </c>
      <c r="L38" s="53" t="s">
        <v>149</v>
      </c>
      <c r="M38" s="54" t="s">
        <v>144</v>
      </c>
      <c r="N38" s="54"/>
      <c r="O38" s="55" t="s">
        <v>263</v>
      </c>
      <c r="P38" s="55" t="s">
        <v>231</v>
      </c>
    </row>
    <row r="39" spans="1:16" ht="12.75" customHeight="1" thickBot="1" x14ac:dyDescent="0.25">
      <c r="A39" s="16" t="str">
        <f t="shared" si="0"/>
        <v> BRNO 27 </v>
      </c>
      <c r="B39" s="25" t="str">
        <f t="shared" si="1"/>
        <v>I</v>
      </c>
      <c r="C39" s="16">
        <f t="shared" si="2"/>
        <v>46296.449000000001</v>
      </c>
      <c r="D39" s="22" t="str">
        <f t="shared" si="3"/>
        <v>vis</v>
      </c>
      <c r="E39" s="52">
        <f>VLOOKUP(C39,Active!C$21:E$968,3,FALSE)</f>
        <v>9514.0201065167967</v>
      </c>
      <c r="F39" s="25" t="s">
        <v>90</v>
      </c>
      <c r="G39" s="22" t="str">
        <f t="shared" si="4"/>
        <v>46296.449</v>
      </c>
      <c r="H39" s="16">
        <f t="shared" si="5"/>
        <v>9514</v>
      </c>
      <c r="I39" s="53" t="s">
        <v>264</v>
      </c>
      <c r="J39" s="54" t="s">
        <v>265</v>
      </c>
      <c r="K39" s="53">
        <v>9514</v>
      </c>
      <c r="L39" s="53" t="s">
        <v>266</v>
      </c>
      <c r="M39" s="54" t="s">
        <v>144</v>
      </c>
      <c r="N39" s="54"/>
      <c r="O39" s="55" t="s">
        <v>267</v>
      </c>
      <c r="P39" s="55" t="s">
        <v>231</v>
      </c>
    </row>
    <row r="40" spans="1:16" ht="12.75" customHeight="1" thickBot="1" x14ac:dyDescent="0.25">
      <c r="A40" s="16" t="str">
        <f t="shared" si="0"/>
        <v> BBS 78 </v>
      </c>
      <c r="B40" s="25" t="str">
        <f t="shared" si="1"/>
        <v>I</v>
      </c>
      <c r="C40" s="16">
        <f t="shared" si="2"/>
        <v>46331.413</v>
      </c>
      <c r="D40" s="22" t="str">
        <f t="shared" si="3"/>
        <v>vis</v>
      </c>
      <c r="E40" s="52">
        <f>VLOOKUP(C40,Active!C$21:E$968,3,FALSE)</f>
        <v>9533.0066742966283</v>
      </c>
      <c r="F40" s="25" t="s">
        <v>90</v>
      </c>
      <c r="G40" s="22" t="str">
        <f t="shared" si="4"/>
        <v>46331.413</v>
      </c>
      <c r="H40" s="16">
        <f t="shared" si="5"/>
        <v>9533</v>
      </c>
      <c r="I40" s="53" t="s">
        <v>268</v>
      </c>
      <c r="J40" s="54" t="s">
        <v>269</v>
      </c>
      <c r="K40" s="53">
        <v>9533</v>
      </c>
      <c r="L40" s="53" t="s">
        <v>181</v>
      </c>
      <c r="M40" s="54" t="s">
        <v>144</v>
      </c>
      <c r="N40" s="54"/>
      <c r="O40" s="55" t="s">
        <v>200</v>
      </c>
      <c r="P40" s="55" t="s">
        <v>270</v>
      </c>
    </row>
    <row r="41" spans="1:16" ht="12.75" customHeight="1" thickBot="1" x14ac:dyDescent="0.25">
      <c r="A41" s="16" t="str">
        <f t="shared" si="0"/>
        <v> BRNO 30 </v>
      </c>
      <c r="B41" s="25" t="str">
        <f t="shared" si="1"/>
        <v>I</v>
      </c>
      <c r="C41" s="16">
        <f t="shared" si="2"/>
        <v>47388.436999999998</v>
      </c>
      <c r="D41" s="22" t="str">
        <f t="shared" si="3"/>
        <v>vis</v>
      </c>
      <c r="E41" s="52">
        <f>VLOOKUP(C41,Active!C$21:E$968,3,FALSE)</f>
        <v>10107.004438308424</v>
      </c>
      <c r="F41" s="25" t="s">
        <v>90</v>
      </c>
      <c r="G41" s="22" t="str">
        <f t="shared" si="4"/>
        <v>47388.437</v>
      </c>
      <c r="H41" s="16">
        <f t="shared" si="5"/>
        <v>10107</v>
      </c>
      <c r="I41" s="53" t="s">
        <v>271</v>
      </c>
      <c r="J41" s="54" t="s">
        <v>272</v>
      </c>
      <c r="K41" s="53">
        <v>10107</v>
      </c>
      <c r="L41" s="53" t="s">
        <v>162</v>
      </c>
      <c r="M41" s="54" t="s">
        <v>144</v>
      </c>
      <c r="N41" s="54"/>
      <c r="O41" s="55" t="s">
        <v>273</v>
      </c>
      <c r="P41" s="55" t="s">
        <v>274</v>
      </c>
    </row>
    <row r="42" spans="1:16" ht="12.75" customHeight="1" thickBot="1" x14ac:dyDescent="0.25">
      <c r="A42" s="16" t="str">
        <f t="shared" si="0"/>
        <v> BRNO 30 </v>
      </c>
      <c r="B42" s="25" t="str">
        <f t="shared" si="1"/>
        <v>I</v>
      </c>
      <c r="C42" s="16">
        <f t="shared" si="2"/>
        <v>47388.446000000004</v>
      </c>
      <c r="D42" s="22" t="str">
        <f t="shared" si="3"/>
        <v>vis</v>
      </c>
      <c r="E42" s="52">
        <f>VLOOKUP(C42,Active!C$21:E$968,3,FALSE)</f>
        <v>10107.009325595638</v>
      </c>
      <c r="F42" s="25" t="s">
        <v>90</v>
      </c>
      <c r="G42" s="22" t="str">
        <f t="shared" si="4"/>
        <v>47388.446</v>
      </c>
      <c r="H42" s="16">
        <f t="shared" si="5"/>
        <v>10107</v>
      </c>
      <c r="I42" s="53" t="s">
        <v>275</v>
      </c>
      <c r="J42" s="54" t="s">
        <v>276</v>
      </c>
      <c r="K42" s="53">
        <v>10107</v>
      </c>
      <c r="L42" s="53" t="s">
        <v>165</v>
      </c>
      <c r="M42" s="54" t="s">
        <v>144</v>
      </c>
      <c r="N42" s="54"/>
      <c r="O42" s="55" t="s">
        <v>277</v>
      </c>
      <c r="P42" s="55" t="s">
        <v>274</v>
      </c>
    </row>
    <row r="43" spans="1:16" ht="12.75" customHeight="1" thickBot="1" x14ac:dyDescent="0.25">
      <c r="A43" s="16" t="str">
        <f t="shared" ref="A43:A74" si="6">P43</f>
        <v> BRNO 30 </v>
      </c>
      <c r="B43" s="25" t="str">
        <f t="shared" ref="B43:B74" si="7">IF(H43=INT(H43),"I","II")</f>
        <v>I</v>
      </c>
      <c r="C43" s="16">
        <f t="shared" ref="C43:C74" si="8">1*G43</f>
        <v>47771.497000000003</v>
      </c>
      <c r="D43" s="22" t="str">
        <f t="shared" ref="D43:D74" si="9">VLOOKUP(F43,I$1:J$5,2,FALSE)</f>
        <v>vis</v>
      </c>
      <c r="E43" s="52">
        <f>VLOOKUP(C43,Active!C$21:E$968,3,FALSE)</f>
        <v>10315.018242614062</v>
      </c>
      <c r="F43" s="25" t="s">
        <v>90</v>
      </c>
      <c r="G43" s="22" t="str">
        <f t="shared" ref="G43:G74" si="10">MID(I43,3,LEN(I43)-3)</f>
        <v>47771.497</v>
      </c>
      <c r="H43" s="16">
        <f t="shared" ref="H43:H74" si="11">1*K43</f>
        <v>10315</v>
      </c>
      <c r="I43" s="53" t="s">
        <v>278</v>
      </c>
      <c r="J43" s="54" t="s">
        <v>279</v>
      </c>
      <c r="K43" s="53">
        <v>10315</v>
      </c>
      <c r="L43" s="53" t="s">
        <v>280</v>
      </c>
      <c r="M43" s="54" t="s">
        <v>144</v>
      </c>
      <c r="N43" s="54"/>
      <c r="O43" s="55" t="s">
        <v>281</v>
      </c>
      <c r="P43" s="55" t="s">
        <v>274</v>
      </c>
    </row>
    <row r="44" spans="1:16" ht="12.75" customHeight="1" thickBot="1" x14ac:dyDescent="0.25">
      <c r="A44" s="16" t="str">
        <f t="shared" si="6"/>
        <v> BBS 78 </v>
      </c>
      <c r="B44" s="25" t="str">
        <f t="shared" si="7"/>
        <v>I</v>
      </c>
      <c r="C44" s="16">
        <f t="shared" si="8"/>
        <v>47913.277999999998</v>
      </c>
      <c r="D44" s="22" t="str">
        <f t="shared" si="9"/>
        <v>vis</v>
      </c>
      <c r="E44" s="52">
        <f>VLOOKUP(C44,Active!C$21:E$968,3,FALSE)</f>
        <v>10392.009850164462</v>
      </c>
      <c r="F44" s="25" t="s">
        <v>90</v>
      </c>
      <c r="G44" s="22" t="str">
        <f t="shared" si="10"/>
        <v>47913.278</v>
      </c>
      <c r="H44" s="16">
        <f t="shared" si="11"/>
        <v>10392</v>
      </c>
      <c r="I44" s="53" t="s">
        <v>282</v>
      </c>
      <c r="J44" s="54" t="s">
        <v>283</v>
      </c>
      <c r="K44" s="53">
        <v>10392</v>
      </c>
      <c r="L44" s="53" t="s">
        <v>186</v>
      </c>
      <c r="M44" s="54" t="s">
        <v>144</v>
      </c>
      <c r="N44" s="54"/>
      <c r="O44" s="55" t="s">
        <v>200</v>
      </c>
      <c r="P44" s="55" t="s">
        <v>270</v>
      </c>
    </row>
    <row r="45" spans="1:16" ht="12.75" customHeight="1" thickBot="1" x14ac:dyDescent="0.25">
      <c r="A45" s="16" t="str">
        <f t="shared" si="6"/>
        <v> BRNO 31 </v>
      </c>
      <c r="B45" s="25" t="str">
        <f t="shared" si="7"/>
        <v>I</v>
      </c>
      <c r="C45" s="16">
        <f t="shared" si="8"/>
        <v>48502.557999999997</v>
      </c>
      <c r="D45" s="22" t="str">
        <f t="shared" si="9"/>
        <v>vis</v>
      </c>
      <c r="E45" s="52">
        <f>VLOOKUP(C45,Active!C$21:E$968,3,FALSE)</f>
        <v>10712.007695413833</v>
      </c>
      <c r="F45" s="25" t="s">
        <v>90</v>
      </c>
      <c r="G45" s="22" t="str">
        <f t="shared" si="10"/>
        <v>48502.558</v>
      </c>
      <c r="H45" s="16">
        <f t="shared" si="11"/>
        <v>10712</v>
      </c>
      <c r="I45" s="53" t="s">
        <v>284</v>
      </c>
      <c r="J45" s="54" t="s">
        <v>285</v>
      </c>
      <c r="K45" s="53">
        <v>10712</v>
      </c>
      <c r="L45" s="53" t="s">
        <v>204</v>
      </c>
      <c r="M45" s="54" t="s">
        <v>144</v>
      </c>
      <c r="N45" s="54"/>
      <c r="O45" s="55" t="s">
        <v>281</v>
      </c>
      <c r="P45" s="55" t="s">
        <v>286</v>
      </c>
    </row>
    <row r="46" spans="1:16" ht="12.75" customHeight="1" thickBot="1" x14ac:dyDescent="0.25">
      <c r="A46" s="16" t="str">
        <f t="shared" si="6"/>
        <v> BBS 99 </v>
      </c>
      <c r="B46" s="25" t="str">
        <f t="shared" si="7"/>
        <v>I</v>
      </c>
      <c r="C46" s="16">
        <f t="shared" si="8"/>
        <v>48539.389000000003</v>
      </c>
      <c r="D46" s="22" t="str">
        <f t="shared" si="9"/>
        <v>vis</v>
      </c>
      <c r="E46" s="52">
        <f>VLOOKUP(C46,Active!C$21:E$968,3,FALSE)</f>
        <v>10732.008103773835</v>
      </c>
      <c r="F46" s="25" t="s">
        <v>90</v>
      </c>
      <c r="G46" s="22" t="str">
        <f t="shared" si="10"/>
        <v>48539.389</v>
      </c>
      <c r="H46" s="16">
        <f t="shared" si="11"/>
        <v>10732</v>
      </c>
      <c r="I46" s="53" t="s">
        <v>287</v>
      </c>
      <c r="J46" s="54" t="s">
        <v>288</v>
      </c>
      <c r="K46" s="53">
        <v>10732</v>
      </c>
      <c r="L46" s="53" t="s">
        <v>289</v>
      </c>
      <c r="M46" s="54" t="s">
        <v>144</v>
      </c>
      <c r="N46" s="54"/>
      <c r="O46" s="55" t="s">
        <v>200</v>
      </c>
      <c r="P46" s="55" t="s">
        <v>290</v>
      </c>
    </row>
    <row r="47" spans="1:16" ht="12.75" customHeight="1" thickBot="1" x14ac:dyDescent="0.25">
      <c r="A47" s="16" t="str">
        <f t="shared" si="6"/>
        <v> BBS 100 </v>
      </c>
      <c r="B47" s="25" t="str">
        <f t="shared" si="7"/>
        <v>I</v>
      </c>
      <c r="C47" s="16">
        <f t="shared" si="8"/>
        <v>48598.328000000001</v>
      </c>
      <c r="D47" s="22" t="str">
        <f t="shared" si="9"/>
        <v>vis</v>
      </c>
      <c r="E47" s="52">
        <f>VLOOKUP(C47,Active!C$21:E$968,3,FALSE)</f>
        <v>10764.013861649806</v>
      </c>
      <c r="F47" s="25" t="s">
        <v>90</v>
      </c>
      <c r="G47" s="22" t="str">
        <f t="shared" si="10"/>
        <v>48598.328</v>
      </c>
      <c r="H47" s="16">
        <f t="shared" si="11"/>
        <v>10764</v>
      </c>
      <c r="I47" s="53" t="s">
        <v>291</v>
      </c>
      <c r="J47" s="54" t="s">
        <v>292</v>
      </c>
      <c r="K47" s="53">
        <v>10764</v>
      </c>
      <c r="L47" s="53" t="s">
        <v>193</v>
      </c>
      <c r="M47" s="54" t="s">
        <v>144</v>
      </c>
      <c r="N47" s="54"/>
      <c r="O47" s="55" t="s">
        <v>200</v>
      </c>
      <c r="P47" s="55" t="s">
        <v>293</v>
      </c>
    </row>
    <row r="48" spans="1:16" ht="12.75" customHeight="1" thickBot="1" x14ac:dyDescent="0.25">
      <c r="A48" s="16" t="str">
        <f t="shared" si="6"/>
        <v> BBS 105 </v>
      </c>
      <c r="B48" s="25" t="str">
        <f t="shared" si="7"/>
        <v>I</v>
      </c>
      <c r="C48" s="16">
        <f t="shared" si="8"/>
        <v>49213.402999999998</v>
      </c>
      <c r="D48" s="22" t="str">
        <f t="shared" si="9"/>
        <v>vis</v>
      </c>
      <c r="E48" s="52">
        <f>VLOOKUP(C48,Active!C$21:E$968,3,FALSE)</f>
        <v>11098.019215075608</v>
      </c>
      <c r="F48" s="25" t="s">
        <v>90</v>
      </c>
      <c r="G48" s="22" t="str">
        <f t="shared" si="10"/>
        <v>49213.403</v>
      </c>
      <c r="H48" s="16">
        <f t="shared" si="11"/>
        <v>11098</v>
      </c>
      <c r="I48" s="53" t="s">
        <v>294</v>
      </c>
      <c r="J48" s="54" t="s">
        <v>295</v>
      </c>
      <c r="K48" s="53">
        <v>11098</v>
      </c>
      <c r="L48" s="53" t="s">
        <v>296</v>
      </c>
      <c r="M48" s="54" t="s">
        <v>144</v>
      </c>
      <c r="N48" s="54"/>
      <c r="O48" s="55" t="s">
        <v>200</v>
      </c>
      <c r="P48" s="55" t="s">
        <v>297</v>
      </c>
    </row>
    <row r="49" spans="1:16" ht="12.75" customHeight="1" thickBot="1" x14ac:dyDescent="0.25">
      <c r="A49" s="16" t="str">
        <f t="shared" si="6"/>
        <v> BBS 107 </v>
      </c>
      <c r="B49" s="25" t="str">
        <f t="shared" si="7"/>
        <v>I</v>
      </c>
      <c r="C49" s="16">
        <f t="shared" si="8"/>
        <v>49561.442999999999</v>
      </c>
      <c r="D49" s="22" t="str">
        <f t="shared" si="9"/>
        <v>vis</v>
      </c>
      <c r="E49" s="52">
        <f>VLOOKUP(C49,Active!C$21:E$968,3,FALSE)</f>
        <v>11287.016041814326</v>
      </c>
      <c r="F49" s="25" t="s">
        <v>90</v>
      </c>
      <c r="G49" s="22" t="str">
        <f t="shared" si="10"/>
        <v>49561.443</v>
      </c>
      <c r="H49" s="16">
        <f t="shared" si="11"/>
        <v>11287</v>
      </c>
      <c r="I49" s="53" t="s">
        <v>298</v>
      </c>
      <c r="J49" s="54" t="s">
        <v>299</v>
      </c>
      <c r="K49" s="53">
        <v>11287</v>
      </c>
      <c r="L49" s="53" t="s">
        <v>149</v>
      </c>
      <c r="M49" s="54" t="s">
        <v>144</v>
      </c>
      <c r="N49" s="54"/>
      <c r="O49" s="55" t="s">
        <v>200</v>
      </c>
      <c r="P49" s="55" t="s">
        <v>300</v>
      </c>
    </row>
    <row r="50" spans="1:16" ht="12.75" customHeight="1" thickBot="1" x14ac:dyDescent="0.25">
      <c r="A50" s="16" t="str">
        <f t="shared" si="6"/>
        <v> BBS 110 </v>
      </c>
      <c r="B50" s="25" t="str">
        <f t="shared" si="7"/>
        <v>I</v>
      </c>
      <c r="C50" s="16">
        <f t="shared" si="8"/>
        <v>49933.436000000002</v>
      </c>
      <c r="D50" s="22" t="str">
        <f t="shared" si="9"/>
        <v>vis</v>
      </c>
      <c r="E50" s="52">
        <f>VLOOKUP(C50,Active!C$21:E$968,3,FALSE)</f>
        <v>11489.020111947117</v>
      </c>
      <c r="F50" s="25" t="s">
        <v>90</v>
      </c>
      <c r="G50" s="22" t="str">
        <f t="shared" si="10"/>
        <v>49933.436</v>
      </c>
      <c r="H50" s="16">
        <f t="shared" si="11"/>
        <v>11489</v>
      </c>
      <c r="I50" s="53" t="s">
        <v>301</v>
      </c>
      <c r="J50" s="54" t="s">
        <v>302</v>
      </c>
      <c r="K50" s="53">
        <v>11489</v>
      </c>
      <c r="L50" s="53" t="s">
        <v>266</v>
      </c>
      <c r="M50" s="54" t="s">
        <v>144</v>
      </c>
      <c r="N50" s="54"/>
      <c r="O50" s="55" t="s">
        <v>200</v>
      </c>
      <c r="P50" s="55" t="s">
        <v>303</v>
      </c>
    </row>
    <row r="51" spans="1:16" ht="12.75" customHeight="1" thickBot="1" x14ac:dyDescent="0.25">
      <c r="A51" s="16" t="str">
        <f t="shared" si="6"/>
        <v> BBS 111 </v>
      </c>
      <c r="B51" s="25" t="str">
        <f t="shared" si="7"/>
        <v>I</v>
      </c>
      <c r="C51" s="16">
        <f t="shared" si="8"/>
        <v>50040.25</v>
      </c>
      <c r="D51" s="22" t="str">
        <f t="shared" si="9"/>
        <v>vis</v>
      </c>
      <c r="E51" s="52">
        <f>VLOOKUP(C51,Active!C$21:E$968,3,FALSE)</f>
        <v>11547.02352262195</v>
      </c>
      <c r="F51" s="25" t="s">
        <v>90</v>
      </c>
      <c r="G51" s="22" t="str">
        <f t="shared" si="10"/>
        <v>50040.250</v>
      </c>
      <c r="H51" s="16">
        <f t="shared" si="11"/>
        <v>11547</v>
      </c>
      <c r="I51" s="53" t="s">
        <v>304</v>
      </c>
      <c r="J51" s="54" t="s">
        <v>305</v>
      </c>
      <c r="K51" s="53">
        <v>11547</v>
      </c>
      <c r="L51" s="53" t="s">
        <v>306</v>
      </c>
      <c r="M51" s="54" t="s">
        <v>144</v>
      </c>
      <c r="N51" s="54"/>
      <c r="O51" s="55" t="s">
        <v>200</v>
      </c>
      <c r="P51" s="55" t="s">
        <v>307</v>
      </c>
    </row>
    <row r="52" spans="1:16" ht="12.75" customHeight="1" thickBot="1" x14ac:dyDescent="0.25">
      <c r="A52" s="16" t="str">
        <f t="shared" si="6"/>
        <v> BBS 114 </v>
      </c>
      <c r="B52" s="25" t="str">
        <f t="shared" si="7"/>
        <v>I</v>
      </c>
      <c r="C52" s="16">
        <f t="shared" si="8"/>
        <v>50423.288</v>
      </c>
      <c r="D52" s="22" t="str">
        <f t="shared" si="9"/>
        <v>vis</v>
      </c>
      <c r="E52" s="52">
        <f>VLOOKUP(C52,Active!C$21:E$968,3,FALSE)</f>
        <v>11755.025380225516</v>
      </c>
      <c r="F52" s="25" t="str">
        <f>LEFT(M52,1)</f>
        <v>V</v>
      </c>
      <c r="G52" s="22" t="str">
        <f t="shared" si="10"/>
        <v>50423.288</v>
      </c>
      <c r="H52" s="16">
        <f t="shared" si="11"/>
        <v>11755</v>
      </c>
      <c r="I52" s="53" t="s">
        <v>327</v>
      </c>
      <c r="J52" s="54" t="s">
        <v>328</v>
      </c>
      <c r="K52" s="53">
        <v>11755</v>
      </c>
      <c r="L52" s="53" t="s">
        <v>329</v>
      </c>
      <c r="M52" s="54" t="s">
        <v>144</v>
      </c>
      <c r="N52" s="54"/>
      <c r="O52" s="55" t="s">
        <v>200</v>
      </c>
      <c r="P52" s="55" t="s">
        <v>330</v>
      </c>
    </row>
    <row r="53" spans="1:16" ht="12.75" customHeight="1" thickBot="1" x14ac:dyDescent="0.25">
      <c r="A53" s="16" t="str">
        <f t="shared" si="6"/>
        <v> BBS 115 </v>
      </c>
      <c r="B53" s="25" t="str">
        <f t="shared" si="7"/>
        <v>I</v>
      </c>
      <c r="C53" s="16">
        <f t="shared" si="8"/>
        <v>50642.428</v>
      </c>
      <c r="D53" s="22" t="str">
        <f t="shared" si="9"/>
        <v>vis</v>
      </c>
      <c r="E53" s="52">
        <f>VLOOKUP(C53,Active!C$21:E$968,3,FALSE)</f>
        <v>11874.025393475493</v>
      </c>
      <c r="F53" s="25" t="str">
        <f>LEFT(M53,1)</f>
        <v>V</v>
      </c>
      <c r="G53" s="22" t="str">
        <f t="shared" si="10"/>
        <v>50642.428</v>
      </c>
      <c r="H53" s="16">
        <f t="shared" si="11"/>
        <v>11874</v>
      </c>
      <c r="I53" s="53" t="s">
        <v>331</v>
      </c>
      <c r="J53" s="54" t="s">
        <v>332</v>
      </c>
      <c r="K53" s="53">
        <v>11874</v>
      </c>
      <c r="L53" s="53" t="s">
        <v>329</v>
      </c>
      <c r="M53" s="54" t="s">
        <v>144</v>
      </c>
      <c r="N53" s="54"/>
      <c r="O53" s="55" t="s">
        <v>200</v>
      </c>
      <c r="P53" s="55" t="s">
        <v>333</v>
      </c>
    </row>
    <row r="54" spans="1:16" ht="12.75" customHeight="1" thickBot="1" x14ac:dyDescent="0.25">
      <c r="A54" s="16" t="str">
        <f t="shared" si="6"/>
        <v> BBS 116 </v>
      </c>
      <c r="B54" s="25" t="str">
        <f t="shared" si="7"/>
        <v>I</v>
      </c>
      <c r="C54" s="16">
        <f t="shared" si="8"/>
        <v>50701.366000000002</v>
      </c>
      <c r="D54" s="22" t="str">
        <f t="shared" si="9"/>
        <v>vis</v>
      </c>
      <c r="E54" s="52">
        <f>VLOOKUP(C54,Active!C$21:E$968,3,FALSE)</f>
        <v>11906.030608319554</v>
      </c>
      <c r="F54" s="25" t="s">
        <v>90</v>
      </c>
      <c r="G54" s="22" t="str">
        <f t="shared" si="10"/>
        <v>50701.366</v>
      </c>
      <c r="H54" s="16">
        <f t="shared" si="11"/>
        <v>11906</v>
      </c>
      <c r="I54" s="53" t="s">
        <v>337</v>
      </c>
      <c r="J54" s="54" t="s">
        <v>338</v>
      </c>
      <c r="K54" s="53">
        <v>11906</v>
      </c>
      <c r="L54" s="53" t="s">
        <v>339</v>
      </c>
      <c r="M54" s="54" t="s">
        <v>144</v>
      </c>
      <c r="N54" s="54"/>
      <c r="O54" s="55" t="s">
        <v>200</v>
      </c>
      <c r="P54" s="55" t="s">
        <v>340</v>
      </c>
    </row>
    <row r="55" spans="1:16" ht="12.75" customHeight="1" thickBot="1" x14ac:dyDescent="0.25">
      <c r="A55" s="16" t="str">
        <f t="shared" si="6"/>
        <v> BBS 116 </v>
      </c>
      <c r="B55" s="25" t="str">
        <f t="shared" si="7"/>
        <v>I</v>
      </c>
      <c r="C55" s="16">
        <f t="shared" si="8"/>
        <v>50747.383999999998</v>
      </c>
      <c r="D55" s="22" t="str">
        <f t="shared" si="9"/>
        <v>vis</v>
      </c>
      <c r="E55" s="52">
        <f>VLOOKUP(C55,Active!C$21:E$968,3,FALSE)</f>
        <v>11931.01985085737</v>
      </c>
      <c r="F55" s="25" t="s">
        <v>90</v>
      </c>
      <c r="G55" s="22" t="str">
        <f t="shared" si="10"/>
        <v>50747.384</v>
      </c>
      <c r="H55" s="16">
        <f t="shared" si="11"/>
        <v>11931</v>
      </c>
      <c r="I55" s="53" t="s">
        <v>341</v>
      </c>
      <c r="J55" s="54" t="s">
        <v>342</v>
      </c>
      <c r="K55" s="53">
        <v>11931</v>
      </c>
      <c r="L55" s="53" t="s">
        <v>266</v>
      </c>
      <c r="M55" s="54" t="s">
        <v>144</v>
      </c>
      <c r="N55" s="54"/>
      <c r="O55" s="55" t="s">
        <v>200</v>
      </c>
      <c r="P55" s="55" t="s">
        <v>340</v>
      </c>
    </row>
    <row r="56" spans="1:16" ht="12.75" customHeight="1" thickBot="1" x14ac:dyDescent="0.25">
      <c r="A56" s="16" t="str">
        <f t="shared" si="6"/>
        <v> BBS 117 </v>
      </c>
      <c r="B56" s="25" t="str">
        <f t="shared" si="7"/>
        <v>I</v>
      </c>
      <c r="C56" s="16">
        <f t="shared" si="8"/>
        <v>50841.303</v>
      </c>
      <c r="D56" s="22" t="str">
        <f t="shared" si="9"/>
        <v>vis</v>
      </c>
      <c r="E56" s="52">
        <f>VLOOKUP(C56,Active!C$21:E$968,3,FALSE)</f>
        <v>11982.020865023771</v>
      </c>
      <c r="F56" s="25" t="s">
        <v>90</v>
      </c>
      <c r="G56" s="22" t="str">
        <f t="shared" si="10"/>
        <v>50841.3030</v>
      </c>
      <c r="H56" s="16">
        <f t="shared" si="11"/>
        <v>11982</v>
      </c>
      <c r="I56" s="53" t="s">
        <v>343</v>
      </c>
      <c r="J56" s="54" t="s">
        <v>344</v>
      </c>
      <c r="K56" s="53">
        <v>11982</v>
      </c>
      <c r="L56" s="53" t="s">
        <v>345</v>
      </c>
      <c r="M56" s="54" t="s">
        <v>346</v>
      </c>
      <c r="N56" s="54" t="s">
        <v>347</v>
      </c>
      <c r="O56" s="55" t="s">
        <v>153</v>
      </c>
      <c r="P56" s="55" t="s">
        <v>348</v>
      </c>
    </row>
    <row r="57" spans="1:16" ht="12.75" customHeight="1" thickBot="1" x14ac:dyDescent="0.25">
      <c r="A57" s="16" t="str">
        <f t="shared" si="6"/>
        <v>OEJV 0074 </v>
      </c>
      <c r="B57" s="25" t="str">
        <f t="shared" si="7"/>
        <v>I</v>
      </c>
      <c r="C57" s="16">
        <f t="shared" si="8"/>
        <v>51758.382949999999</v>
      </c>
      <c r="D57" s="22" t="str">
        <f t="shared" si="9"/>
        <v>vis</v>
      </c>
      <c r="E57" s="52">
        <f>VLOOKUP(C57,Active!C$21:E$968,3,FALSE)</f>
        <v>12480.02454395637</v>
      </c>
      <c r="F57" s="25" t="s">
        <v>90</v>
      </c>
      <c r="G57" s="22" t="str">
        <f t="shared" si="10"/>
        <v>51758.38295</v>
      </c>
      <c r="H57" s="16">
        <f t="shared" si="11"/>
        <v>12480</v>
      </c>
      <c r="I57" s="53" t="s">
        <v>349</v>
      </c>
      <c r="J57" s="54" t="s">
        <v>350</v>
      </c>
      <c r="K57" s="53">
        <v>12480</v>
      </c>
      <c r="L57" s="53" t="s">
        <v>351</v>
      </c>
      <c r="M57" s="54" t="s">
        <v>352</v>
      </c>
      <c r="N57" s="54" t="s">
        <v>353</v>
      </c>
      <c r="O57" s="55" t="s">
        <v>354</v>
      </c>
      <c r="P57" s="56" t="s">
        <v>355</v>
      </c>
    </row>
    <row r="58" spans="1:16" ht="12.75" customHeight="1" thickBot="1" x14ac:dyDescent="0.25">
      <c r="A58" s="16" t="str">
        <f t="shared" si="6"/>
        <v>OEJV 0074 </v>
      </c>
      <c r="B58" s="25" t="str">
        <f t="shared" si="7"/>
        <v>I</v>
      </c>
      <c r="C58" s="16">
        <f t="shared" si="8"/>
        <v>51780.480889999999</v>
      </c>
      <c r="D58" s="22" t="str">
        <f t="shared" si="9"/>
        <v>vis</v>
      </c>
      <c r="E58" s="52">
        <f>VLOOKUP(C58,Active!C$21:E$968,3,FALSE)</f>
        <v>12492.024430571306</v>
      </c>
      <c r="F58" s="25" t="s">
        <v>90</v>
      </c>
      <c r="G58" s="22" t="str">
        <f t="shared" si="10"/>
        <v>51780.48089</v>
      </c>
      <c r="H58" s="16">
        <f t="shared" si="11"/>
        <v>12492</v>
      </c>
      <c r="I58" s="53" t="s">
        <v>356</v>
      </c>
      <c r="J58" s="54" t="s">
        <v>357</v>
      </c>
      <c r="K58" s="53">
        <v>12492</v>
      </c>
      <c r="L58" s="53" t="s">
        <v>358</v>
      </c>
      <c r="M58" s="54" t="s">
        <v>352</v>
      </c>
      <c r="N58" s="54" t="s">
        <v>353</v>
      </c>
      <c r="O58" s="55" t="s">
        <v>354</v>
      </c>
      <c r="P58" s="56" t="s">
        <v>355</v>
      </c>
    </row>
    <row r="59" spans="1:16" ht="12.75" customHeight="1" thickBot="1" x14ac:dyDescent="0.25">
      <c r="A59" s="16" t="str">
        <f t="shared" si="6"/>
        <v>OEJV 0074 </v>
      </c>
      <c r="B59" s="25" t="str">
        <f t="shared" si="7"/>
        <v>I</v>
      </c>
      <c r="C59" s="16">
        <f t="shared" si="8"/>
        <v>51815.469590000001</v>
      </c>
      <c r="D59" s="22" t="str">
        <f t="shared" si="9"/>
        <v>vis</v>
      </c>
      <c r="E59" s="52">
        <f>VLOOKUP(C59,Active!C$21:E$968,3,FALSE)</f>
        <v>12511.02441123937</v>
      </c>
      <c r="F59" s="25" t="s">
        <v>90</v>
      </c>
      <c r="G59" s="22" t="str">
        <f t="shared" si="10"/>
        <v>51815.46959</v>
      </c>
      <c r="H59" s="16">
        <f t="shared" si="11"/>
        <v>12511</v>
      </c>
      <c r="I59" s="53" t="s">
        <v>359</v>
      </c>
      <c r="J59" s="54" t="s">
        <v>360</v>
      </c>
      <c r="K59" s="53">
        <v>12511</v>
      </c>
      <c r="L59" s="53" t="s">
        <v>361</v>
      </c>
      <c r="M59" s="54" t="s">
        <v>352</v>
      </c>
      <c r="N59" s="54" t="s">
        <v>353</v>
      </c>
      <c r="O59" s="55" t="s">
        <v>354</v>
      </c>
      <c r="P59" s="56" t="s">
        <v>355</v>
      </c>
    </row>
    <row r="60" spans="1:16" ht="12.75" customHeight="1" thickBot="1" x14ac:dyDescent="0.25">
      <c r="A60" s="16" t="str">
        <f t="shared" si="6"/>
        <v> BBS 129 </v>
      </c>
      <c r="B60" s="25" t="str">
        <f t="shared" si="7"/>
        <v>I</v>
      </c>
      <c r="C60" s="16">
        <f t="shared" si="8"/>
        <v>52535.506200000003</v>
      </c>
      <c r="D60" s="22" t="str">
        <f t="shared" si="9"/>
        <v>vis</v>
      </c>
      <c r="E60" s="52">
        <f>VLOOKUP(C60,Active!C$21:E$968,3,FALSE)</f>
        <v>12902.027268456082</v>
      </c>
      <c r="F60" s="25" t="s">
        <v>90</v>
      </c>
      <c r="G60" s="22" t="str">
        <f t="shared" si="10"/>
        <v>52535.5062</v>
      </c>
      <c r="H60" s="16">
        <f t="shared" si="11"/>
        <v>12902</v>
      </c>
      <c r="I60" s="53" t="s">
        <v>373</v>
      </c>
      <c r="J60" s="54" t="s">
        <v>374</v>
      </c>
      <c r="K60" s="53">
        <v>12902</v>
      </c>
      <c r="L60" s="53" t="s">
        <v>375</v>
      </c>
      <c r="M60" s="54" t="s">
        <v>346</v>
      </c>
      <c r="N60" s="54" t="s">
        <v>347</v>
      </c>
      <c r="O60" s="55" t="s">
        <v>153</v>
      </c>
      <c r="P60" s="55" t="s">
        <v>376</v>
      </c>
    </row>
    <row r="61" spans="1:16" ht="12.75" customHeight="1" thickBot="1" x14ac:dyDescent="0.25">
      <c r="A61" s="16" t="str">
        <f t="shared" si="6"/>
        <v>BAVM 178 </v>
      </c>
      <c r="B61" s="25" t="str">
        <f t="shared" si="7"/>
        <v>I</v>
      </c>
      <c r="C61" s="16">
        <f t="shared" si="8"/>
        <v>53653.3125</v>
      </c>
      <c r="D61" s="22" t="str">
        <f t="shared" si="9"/>
        <v>vis</v>
      </c>
      <c r="E61" s="52">
        <f>VLOOKUP(C61,Active!C$21:E$968,3,FALSE)</f>
        <v>13509.031761067696</v>
      </c>
      <c r="F61" s="25" t="s">
        <v>90</v>
      </c>
      <c r="G61" s="22" t="str">
        <f t="shared" si="10"/>
        <v>53653.3125</v>
      </c>
      <c r="H61" s="16">
        <f t="shared" si="11"/>
        <v>13509</v>
      </c>
      <c r="I61" s="53" t="s">
        <v>400</v>
      </c>
      <c r="J61" s="54" t="s">
        <v>401</v>
      </c>
      <c r="K61" s="53">
        <v>13509</v>
      </c>
      <c r="L61" s="53" t="s">
        <v>402</v>
      </c>
      <c r="M61" s="54" t="s">
        <v>352</v>
      </c>
      <c r="N61" s="54" t="s">
        <v>403</v>
      </c>
      <c r="O61" s="55" t="s">
        <v>404</v>
      </c>
      <c r="P61" s="56" t="s">
        <v>405</v>
      </c>
    </row>
    <row r="62" spans="1:16" ht="12.75" customHeight="1" thickBot="1" x14ac:dyDescent="0.25">
      <c r="A62" s="16" t="str">
        <f t="shared" si="6"/>
        <v>JAAVSO 36(2);171 </v>
      </c>
      <c r="B62" s="25" t="str">
        <f t="shared" si="7"/>
        <v>I</v>
      </c>
      <c r="C62" s="16">
        <f t="shared" si="8"/>
        <v>54391.761599999998</v>
      </c>
      <c r="D62" s="22" t="str">
        <f t="shared" si="9"/>
        <v>vis</v>
      </c>
      <c r="E62" s="52">
        <f>VLOOKUP(C62,Active!C$21:E$968,3,FALSE)</f>
        <v>13910.033187938348</v>
      </c>
      <c r="F62" s="25" t="s">
        <v>90</v>
      </c>
      <c r="G62" s="22" t="str">
        <f t="shared" si="10"/>
        <v>54391.7616</v>
      </c>
      <c r="H62" s="16">
        <f t="shared" si="11"/>
        <v>13910</v>
      </c>
      <c r="I62" s="53" t="s">
        <v>418</v>
      </c>
      <c r="J62" s="54" t="s">
        <v>419</v>
      </c>
      <c r="K62" s="53" t="s">
        <v>420</v>
      </c>
      <c r="L62" s="53" t="s">
        <v>421</v>
      </c>
      <c r="M62" s="54" t="s">
        <v>352</v>
      </c>
      <c r="N62" s="54" t="s">
        <v>365</v>
      </c>
      <c r="O62" s="55" t="s">
        <v>410</v>
      </c>
      <c r="P62" s="56" t="s">
        <v>422</v>
      </c>
    </row>
    <row r="63" spans="1:16" ht="12.75" customHeight="1" thickBot="1" x14ac:dyDescent="0.25">
      <c r="A63" s="16" t="str">
        <f t="shared" si="6"/>
        <v>BAVM 201 </v>
      </c>
      <c r="B63" s="25" t="str">
        <f t="shared" si="7"/>
        <v>I</v>
      </c>
      <c r="C63" s="16">
        <f t="shared" si="8"/>
        <v>54509.623299999999</v>
      </c>
      <c r="D63" s="22" t="str">
        <f t="shared" si="9"/>
        <v>vis</v>
      </c>
      <c r="E63" s="52">
        <f>VLOOKUP(C63,Active!C$21:E$968,3,FALSE)</f>
        <v>13974.035852270123</v>
      </c>
      <c r="F63" s="25" t="s">
        <v>90</v>
      </c>
      <c r="G63" s="22" t="str">
        <f t="shared" si="10"/>
        <v>54509.6233</v>
      </c>
      <c r="H63" s="16">
        <f t="shared" si="11"/>
        <v>13974</v>
      </c>
      <c r="I63" s="53" t="s">
        <v>423</v>
      </c>
      <c r="J63" s="54" t="s">
        <v>424</v>
      </c>
      <c r="K63" s="53" t="s">
        <v>425</v>
      </c>
      <c r="L63" s="53" t="s">
        <v>426</v>
      </c>
      <c r="M63" s="54" t="s">
        <v>352</v>
      </c>
      <c r="N63" s="54" t="s">
        <v>353</v>
      </c>
      <c r="O63" s="55" t="s">
        <v>427</v>
      </c>
      <c r="P63" s="56" t="s">
        <v>428</v>
      </c>
    </row>
    <row r="64" spans="1:16" ht="12.75" customHeight="1" thickBot="1" x14ac:dyDescent="0.25">
      <c r="A64" s="16" t="str">
        <f t="shared" si="6"/>
        <v> JAAVSO 37;44 </v>
      </c>
      <c r="B64" s="25" t="str">
        <f t="shared" si="7"/>
        <v>I</v>
      </c>
      <c r="C64" s="16">
        <f t="shared" si="8"/>
        <v>54717.711499999998</v>
      </c>
      <c r="D64" s="22" t="str">
        <f t="shared" si="9"/>
        <v>vis</v>
      </c>
      <c r="E64" s="52">
        <f>VLOOKUP(C64,Active!C$21:E$968,3,FALSE)</f>
        <v>14087.03438543232</v>
      </c>
      <c r="F64" s="25" t="s">
        <v>90</v>
      </c>
      <c r="G64" s="22" t="str">
        <f t="shared" si="10"/>
        <v>54717.7115</v>
      </c>
      <c r="H64" s="16">
        <f t="shared" si="11"/>
        <v>14087</v>
      </c>
      <c r="I64" s="53" t="s">
        <v>434</v>
      </c>
      <c r="J64" s="54" t="s">
        <v>435</v>
      </c>
      <c r="K64" s="53" t="s">
        <v>436</v>
      </c>
      <c r="L64" s="53" t="s">
        <v>437</v>
      </c>
      <c r="M64" s="54" t="s">
        <v>352</v>
      </c>
      <c r="N64" s="54" t="s">
        <v>365</v>
      </c>
      <c r="O64" s="55" t="s">
        <v>438</v>
      </c>
      <c r="P64" s="55" t="s">
        <v>439</v>
      </c>
    </row>
    <row r="65" spans="1:16" ht="12.75" customHeight="1" thickBot="1" x14ac:dyDescent="0.25">
      <c r="A65" s="16" t="str">
        <f t="shared" si="6"/>
        <v> JAAVSO 37;44 </v>
      </c>
      <c r="B65" s="25" t="str">
        <f t="shared" si="7"/>
        <v>I</v>
      </c>
      <c r="C65" s="16">
        <f t="shared" si="8"/>
        <v>54730.602400000003</v>
      </c>
      <c r="D65" s="22" t="str">
        <f t="shared" si="9"/>
        <v>vis</v>
      </c>
      <c r="E65" s="52">
        <f>VLOOKUP(C65,Active!C$21:E$968,3,FALSE)</f>
        <v>14094.034555509919</v>
      </c>
      <c r="F65" s="25" t="s">
        <v>90</v>
      </c>
      <c r="G65" s="22" t="str">
        <f t="shared" si="10"/>
        <v>54730.6024</v>
      </c>
      <c r="H65" s="16">
        <f t="shared" si="11"/>
        <v>14094</v>
      </c>
      <c r="I65" s="53" t="s">
        <v>440</v>
      </c>
      <c r="J65" s="54" t="s">
        <v>441</v>
      </c>
      <c r="K65" s="53" t="s">
        <v>442</v>
      </c>
      <c r="L65" s="53" t="s">
        <v>443</v>
      </c>
      <c r="M65" s="54" t="s">
        <v>352</v>
      </c>
      <c r="N65" s="54" t="s">
        <v>365</v>
      </c>
      <c r="O65" s="55" t="s">
        <v>187</v>
      </c>
      <c r="P65" s="55" t="s">
        <v>439</v>
      </c>
    </row>
    <row r="66" spans="1:16" ht="12.75" customHeight="1" thickBot="1" x14ac:dyDescent="0.25">
      <c r="A66" s="16" t="str">
        <f t="shared" si="6"/>
        <v> JAAVSO 37;44 </v>
      </c>
      <c r="B66" s="25" t="str">
        <f t="shared" si="7"/>
        <v>I</v>
      </c>
      <c r="C66" s="16">
        <f t="shared" si="8"/>
        <v>54870.557500000003</v>
      </c>
      <c r="D66" s="22" t="str">
        <f t="shared" si="9"/>
        <v>vis</v>
      </c>
      <c r="E66" s="52">
        <f>VLOOKUP(C66,Active!C$21:E$968,3,FALSE)</f>
        <v>14170.034641091748</v>
      </c>
      <c r="F66" s="25" t="s">
        <v>90</v>
      </c>
      <c r="G66" s="22" t="str">
        <f t="shared" si="10"/>
        <v>54870.5575</v>
      </c>
      <c r="H66" s="16">
        <f t="shared" si="11"/>
        <v>14170</v>
      </c>
      <c r="I66" s="53" t="s">
        <v>444</v>
      </c>
      <c r="J66" s="54" t="s">
        <v>445</v>
      </c>
      <c r="K66" s="53" t="s">
        <v>446</v>
      </c>
      <c r="L66" s="53" t="s">
        <v>447</v>
      </c>
      <c r="M66" s="54" t="s">
        <v>352</v>
      </c>
      <c r="N66" s="54" t="s">
        <v>365</v>
      </c>
      <c r="O66" s="55" t="s">
        <v>187</v>
      </c>
      <c r="P66" s="55" t="s">
        <v>439</v>
      </c>
    </row>
    <row r="67" spans="1:16" ht="12.75" customHeight="1" thickBot="1" x14ac:dyDescent="0.25">
      <c r="A67" s="16" t="str">
        <f t="shared" si="6"/>
        <v> JAAVSO 38;120 </v>
      </c>
      <c r="B67" s="25" t="str">
        <f t="shared" si="7"/>
        <v>I</v>
      </c>
      <c r="C67" s="16">
        <f t="shared" si="8"/>
        <v>55159.675799999997</v>
      </c>
      <c r="D67" s="22" t="str">
        <f t="shared" si="9"/>
        <v>vis</v>
      </c>
      <c r="E67" s="52">
        <f>VLOOKUP(C67,Active!C$21:E$968,3,FALSE)</f>
        <v>14327.035104406572</v>
      </c>
      <c r="F67" s="25" t="s">
        <v>90</v>
      </c>
      <c r="G67" s="22" t="str">
        <f t="shared" si="10"/>
        <v>55159.6758</v>
      </c>
      <c r="H67" s="16">
        <f t="shared" si="11"/>
        <v>14327</v>
      </c>
      <c r="I67" s="53" t="s">
        <v>453</v>
      </c>
      <c r="J67" s="54" t="s">
        <v>454</v>
      </c>
      <c r="K67" s="53" t="s">
        <v>455</v>
      </c>
      <c r="L67" s="53" t="s">
        <v>456</v>
      </c>
      <c r="M67" s="54" t="s">
        <v>352</v>
      </c>
      <c r="N67" s="54" t="s">
        <v>365</v>
      </c>
      <c r="O67" s="55" t="s">
        <v>457</v>
      </c>
      <c r="P67" s="55" t="s">
        <v>458</v>
      </c>
    </row>
    <row r="68" spans="1:16" ht="12.75" customHeight="1" thickBot="1" x14ac:dyDescent="0.25">
      <c r="A68" s="16" t="str">
        <f t="shared" si="6"/>
        <v> JAAVSO 38;120 </v>
      </c>
      <c r="B68" s="25" t="str">
        <f t="shared" si="7"/>
        <v>I</v>
      </c>
      <c r="C68" s="16">
        <f t="shared" si="8"/>
        <v>55253.592700000001</v>
      </c>
      <c r="D68" s="22" t="str">
        <f t="shared" si="9"/>
        <v>vis</v>
      </c>
      <c r="E68" s="52">
        <f>VLOOKUP(C68,Active!C$21:E$968,3,FALSE)</f>
        <v>14378.034978205958</v>
      </c>
      <c r="F68" s="25" t="s">
        <v>90</v>
      </c>
      <c r="G68" s="22" t="str">
        <f t="shared" si="10"/>
        <v>55253.5927</v>
      </c>
      <c r="H68" s="16">
        <f t="shared" si="11"/>
        <v>14378</v>
      </c>
      <c r="I68" s="53" t="s">
        <v>459</v>
      </c>
      <c r="J68" s="54" t="s">
        <v>460</v>
      </c>
      <c r="K68" s="53" t="s">
        <v>461</v>
      </c>
      <c r="L68" s="53" t="s">
        <v>432</v>
      </c>
      <c r="M68" s="54" t="s">
        <v>352</v>
      </c>
      <c r="N68" s="54" t="s">
        <v>365</v>
      </c>
      <c r="O68" s="55" t="s">
        <v>187</v>
      </c>
      <c r="P68" s="55" t="s">
        <v>458</v>
      </c>
    </row>
    <row r="69" spans="1:16" ht="12.75" customHeight="1" thickBot="1" x14ac:dyDescent="0.25">
      <c r="A69" s="16" t="str">
        <f t="shared" si="6"/>
        <v> JAAVSO 39;94 </v>
      </c>
      <c r="B69" s="25" t="str">
        <f t="shared" si="7"/>
        <v>I</v>
      </c>
      <c r="C69" s="16">
        <f t="shared" si="8"/>
        <v>55437.745000000003</v>
      </c>
      <c r="D69" s="22" t="str">
        <f t="shared" si="9"/>
        <v>vis</v>
      </c>
      <c r="E69" s="52">
        <f>VLOOKUP(C69,Active!C$21:E$968,3,FALSE)</f>
        <v>14478.035553819785</v>
      </c>
      <c r="F69" s="25" t="s">
        <v>90</v>
      </c>
      <c r="G69" s="22" t="str">
        <f t="shared" si="10"/>
        <v>55437.7450</v>
      </c>
      <c r="H69" s="16">
        <f t="shared" si="11"/>
        <v>14478</v>
      </c>
      <c r="I69" s="53" t="s">
        <v>462</v>
      </c>
      <c r="J69" s="54" t="s">
        <v>463</v>
      </c>
      <c r="K69" s="53" t="s">
        <v>464</v>
      </c>
      <c r="L69" s="53" t="s">
        <v>465</v>
      </c>
      <c r="M69" s="54" t="s">
        <v>352</v>
      </c>
      <c r="N69" s="54" t="s">
        <v>365</v>
      </c>
      <c r="O69" s="55" t="s">
        <v>438</v>
      </c>
      <c r="P69" s="55" t="s">
        <v>466</v>
      </c>
    </row>
    <row r="70" spans="1:16" ht="12.75" customHeight="1" thickBot="1" x14ac:dyDescent="0.25">
      <c r="A70" s="16" t="str">
        <f t="shared" si="6"/>
        <v>BAVM 220 </v>
      </c>
      <c r="B70" s="25" t="str">
        <f t="shared" si="7"/>
        <v>II</v>
      </c>
      <c r="C70" s="16">
        <f t="shared" si="8"/>
        <v>55451.5573</v>
      </c>
      <c r="D70" s="22" t="str">
        <f t="shared" si="9"/>
        <v>vis</v>
      </c>
      <c r="E70" s="52">
        <f>VLOOKUP(C70,Active!C$21:E$968,3,FALSE)</f>
        <v>14485.536073501324</v>
      </c>
      <c r="F70" s="25" t="s">
        <v>90</v>
      </c>
      <c r="G70" s="22" t="str">
        <f t="shared" si="10"/>
        <v>55451.5573</v>
      </c>
      <c r="H70" s="16">
        <f t="shared" si="11"/>
        <v>14485.5</v>
      </c>
      <c r="I70" s="53" t="s">
        <v>467</v>
      </c>
      <c r="J70" s="54" t="s">
        <v>468</v>
      </c>
      <c r="K70" s="53" t="s">
        <v>469</v>
      </c>
      <c r="L70" s="53" t="s">
        <v>470</v>
      </c>
      <c r="M70" s="54" t="s">
        <v>352</v>
      </c>
      <c r="N70" s="54" t="s">
        <v>403</v>
      </c>
      <c r="O70" s="55" t="s">
        <v>471</v>
      </c>
      <c r="P70" s="56" t="s">
        <v>472</v>
      </c>
    </row>
    <row r="71" spans="1:16" ht="12.75" customHeight="1" thickBot="1" x14ac:dyDescent="0.25">
      <c r="A71" s="16" t="str">
        <f t="shared" si="6"/>
        <v> JAAVSO 39;94 </v>
      </c>
      <c r="B71" s="25" t="str">
        <f t="shared" si="7"/>
        <v>I</v>
      </c>
      <c r="C71" s="16">
        <f t="shared" si="8"/>
        <v>55461.684999999998</v>
      </c>
      <c r="D71" s="22" t="str">
        <f t="shared" si="9"/>
        <v>vis</v>
      </c>
      <c r="E71" s="52">
        <f>VLOOKUP(C71,Active!C$21:E$968,3,FALSE)</f>
        <v>14491.035737798995</v>
      </c>
      <c r="F71" s="25" t="s">
        <v>90</v>
      </c>
      <c r="G71" s="22" t="str">
        <f t="shared" si="10"/>
        <v>55461.6850</v>
      </c>
      <c r="H71" s="16">
        <f t="shared" si="11"/>
        <v>14491</v>
      </c>
      <c r="I71" s="53" t="s">
        <v>473</v>
      </c>
      <c r="J71" s="54" t="s">
        <v>474</v>
      </c>
      <c r="K71" s="53" t="s">
        <v>475</v>
      </c>
      <c r="L71" s="53" t="s">
        <v>451</v>
      </c>
      <c r="M71" s="54" t="s">
        <v>352</v>
      </c>
      <c r="N71" s="54" t="s">
        <v>365</v>
      </c>
      <c r="O71" s="55" t="s">
        <v>438</v>
      </c>
      <c r="P71" s="55" t="s">
        <v>466</v>
      </c>
    </row>
    <row r="72" spans="1:16" ht="12.75" customHeight="1" thickBot="1" x14ac:dyDescent="0.25">
      <c r="A72" s="16" t="str">
        <f t="shared" si="6"/>
        <v>BAVM 215 </v>
      </c>
      <c r="B72" s="25" t="str">
        <f t="shared" si="7"/>
        <v>II</v>
      </c>
      <c r="C72" s="16">
        <f t="shared" si="8"/>
        <v>55462.599800000004</v>
      </c>
      <c r="D72" s="22" t="str">
        <f t="shared" si="9"/>
        <v>vis</v>
      </c>
      <c r="E72" s="52">
        <f>VLOOKUP(C72,Active!C$21:E$968,3,FALSE)</f>
        <v>14491.532503392322</v>
      </c>
      <c r="F72" s="25" t="s">
        <v>90</v>
      </c>
      <c r="G72" s="22" t="str">
        <f t="shared" si="10"/>
        <v>55462.5998</v>
      </c>
      <c r="H72" s="16">
        <f t="shared" si="11"/>
        <v>14491.5</v>
      </c>
      <c r="I72" s="53" t="s">
        <v>476</v>
      </c>
      <c r="J72" s="54" t="s">
        <v>477</v>
      </c>
      <c r="K72" s="53" t="s">
        <v>478</v>
      </c>
      <c r="L72" s="53" t="s">
        <v>479</v>
      </c>
      <c r="M72" s="54" t="s">
        <v>352</v>
      </c>
      <c r="N72" s="54" t="s">
        <v>403</v>
      </c>
      <c r="O72" s="55" t="s">
        <v>404</v>
      </c>
      <c r="P72" s="56" t="s">
        <v>480</v>
      </c>
    </row>
    <row r="73" spans="1:16" ht="12.75" customHeight="1" thickBot="1" x14ac:dyDescent="0.25">
      <c r="A73" s="16" t="str">
        <f t="shared" si="6"/>
        <v> JAAVSO 40;975 </v>
      </c>
      <c r="B73" s="25" t="str">
        <f t="shared" si="7"/>
        <v>I</v>
      </c>
      <c r="C73" s="16">
        <f t="shared" si="8"/>
        <v>55857.611100000002</v>
      </c>
      <c r="D73" s="22" t="str">
        <f t="shared" si="9"/>
        <v>vis</v>
      </c>
      <c r="E73" s="52">
        <f>VLOOKUP(C73,Active!C$21:E$968,3,FALSE)</f>
        <v>14706.036244990803</v>
      </c>
      <c r="F73" s="25" t="s">
        <v>90</v>
      </c>
      <c r="G73" s="22" t="str">
        <f t="shared" si="10"/>
        <v>55857.6111</v>
      </c>
      <c r="H73" s="16">
        <f t="shared" si="11"/>
        <v>14706</v>
      </c>
      <c r="I73" s="53" t="s">
        <v>486</v>
      </c>
      <c r="J73" s="54" t="s">
        <v>487</v>
      </c>
      <c r="K73" s="53" t="s">
        <v>488</v>
      </c>
      <c r="L73" s="53" t="s">
        <v>489</v>
      </c>
      <c r="M73" s="54" t="s">
        <v>352</v>
      </c>
      <c r="N73" s="54" t="s">
        <v>90</v>
      </c>
      <c r="O73" s="55" t="s">
        <v>438</v>
      </c>
      <c r="P73" s="55" t="s">
        <v>490</v>
      </c>
    </row>
    <row r="74" spans="1:16" ht="12.75" customHeight="1" thickBot="1" x14ac:dyDescent="0.25">
      <c r="A74" s="16" t="str">
        <f t="shared" si="6"/>
        <v> JAAVSO 41;328 </v>
      </c>
      <c r="B74" s="25" t="str">
        <f t="shared" si="7"/>
        <v>I</v>
      </c>
      <c r="C74" s="16">
        <f t="shared" si="8"/>
        <v>56229.597099999999</v>
      </c>
      <c r="D74" s="22" t="str">
        <f t="shared" si="9"/>
        <v>vis</v>
      </c>
      <c r="E74" s="52">
        <f>VLOOKUP(C74,Active!C$21:E$968,3,FALSE)</f>
        <v>14908.036513900204</v>
      </c>
      <c r="F74" s="25" t="s">
        <v>90</v>
      </c>
      <c r="G74" s="22" t="str">
        <f t="shared" si="10"/>
        <v>56229.5971</v>
      </c>
      <c r="H74" s="16">
        <f t="shared" si="11"/>
        <v>14908</v>
      </c>
      <c r="I74" s="53" t="s">
        <v>496</v>
      </c>
      <c r="J74" s="54" t="s">
        <v>497</v>
      </c>
      <c r="K74" s="53" t="s">
        <v>498</v>
      </c>
      <c r="L74" s="53" t="s">
        <v>499</v>
      </c>
      <c r="M74" s="54" t="s">
        <v>352</v>
      </c>
      <c r="N74" s="54" t="s">
        <v>90</v>
      </c>
      <c r="O74" s="55" t="s">
        <v>500</v>
      </c>
      <c r="P74" s="55" t="s">
        <v>501</v>
      </c>
    </row>
    <row r="75" spans="1:16" ht="12.75" customHeight="1" thickBot="1" x14ac:dyDescent="0.25">
      <c r="A75" s="16" t="str">
        <f t="shared" ref="A75:A106" si="12">P75</f>
        <v> JAAVSO 42;426 </v>
      </c>
      <c r="B75" s="25" t="str">
        <f t="shared" ref="B75:B106" si="13">IF(H75=INT(H75),"I","II")</f>
        <v>I</v>
      </c>
      <c r="C75" s="16">
        <f t="shared" ref="C75:C106" si="14">1*G75</f>
        <v>56842.821199999998</v>
      </c>
      <c r="D75" s="22" t="str">
        <f t="shared" ref="D75:D106" si="15">VLOOKUP(F75,I$1:J$5,2,FALSE)</f>
        <v>vis</v>
      </c>
      <c r="E75" s="52">
        <f>VLOOKUP(C75,Active!C$21:E$968,3,FALSE)</f>
        <v>15241.036769559629</v>
      </c>
      <c r="F75" s="25" t="s">
        <v>90</v>
      </c>
      <c r="G75" s="22" t="str">
        <f t="shared" ref="G75:G106" si="16">MID(I75,3,LEN(I75)-3)</f>
        <v>56842.8212</v>
      </c>
      <c r="H75" s="16">
        <f t="shared" ref="H75:H106" si="17">1*K75</f>
        <v>15241</v>
      </c>
      <c r="I75" s="53" t="s">
        <v>502</v>
      </c>
      <c r="J75" s="54" t="s">
        <v>503</v>
      </c>
      <c r="K75" s="53" t="s">
        <v>504</v>
      </c>
      <c r="L75" s="53" t="s">
        <v>505</v>
      </c>
      <c r="M75" s="54" t="s">
        <v>352</v>
      </c>
      <c r="N75" s="54" t="s">
        <v>90</v>
      </c>
      <c r="O75" s="55" t="s">
        <v>187</v>
      </c>
      <c r="P75" s="55" t="s">
        <v>506</v>
      </c>
    </row>
    <row r="76" spans="1:16" ht="12.75" customHeight="1" thickBot="1" x14ac:dyDescent="0.25">
      <c r="A76" s="16" t="str">
        <f t="shared" si="12"/>
        <v> PSMO 16.240 </v>
      </c>
      <c r="B76" s="25" t="str">
        <f t="shared" si="13"/>
        <v>I</v>
      </c>
      <c r="C76" s="16">
        <f t="shared" si="14"/>
        <v>17469.362000000001</v>
      </c>
      <c r="D76" s="22" t="str">
        <f t="shared" si="15"/>
        <v>vis</v>
      </c>
      <c r="E76" s="52">
        <f>VLOOKUP(C76,Active!C$21:E$968,3,FALSE)</f>
        <v>-6140.0080716263428</v>
      </c>
      <c r="F76" s="25" t="s">
        <v>90</v>
      </c>
      <c r="G76" s="22" t="str">
        <f t="shared" si="16"/>
        <v>17469.362</v>
      </c>
      <c r="H76" s="16">
        <f t="shared" si="17"/>
        <v>-6140</v>
      </c>
      <c r="I76" s="53" t="s">
        <v>92</v>
      </c>
      <c r="J76" s="54" t="s">
        <v>93</v>
      </c>
      <c r="K76" s="53">
        <v>-6140</v>
      </c>
      <c r="L76" s="53" t="s">
        <v>94</v>
      </c>
      <c r="M76" s="54" t="s">
        <v>95</v>
      </c>
      <c r="N76" s="54"/>
      <c r="O76" s="55" t="s">
        <v>96</v>
      </c>
      <c r="P76" s="55" t="s">
        <v>97</v>
      </c>
    </row>
    <row r="77" spans="1:16" ht="12.75" customHeight="1" thickBot="1" x14ac:dyDescent="0.25">
      <c r="A77" s="16" t="str">
        <f t="shared" si="12"/>
        <v> PSMO 16.240 </v>
      </c>
      <c r="B77" s="25" t="str">
        <f t="shared" si="13"/>
        <v>I</v>
      </c>
      <c r="C77" s="16">
        <f t="shared" si="14"/>
        <v>17793.437999999998</v>
      </c>
      <c r="D77" s="22" t="str">
        <f t="shared" si="15"/>
        <v>vis</v>
      </c>
      <c r="E77" s="52">
        <f>VLOOKUP(C77,Active!C$21:E$968,3,FALSE)</f>
        <v>-5964.0244616327318</v>
      </c>
      <c r="F77" s="25" t="s">
        <v>90</v>
      </c>
      <c r="G77" s="22" t="str">
        <f t="shared" si="16"/>
        <v>17793.438</v>
      </c>
      <c r="H77" s="16">
        <f t="shared" si="17"/>
        <v>-5964</v>
      </c>
      <c r="I77" s="53" t="s">
        <v>98</v>
      </c>
      <c r="J77" s="54" t="s">
        <v>99</v>
      </c>
      <c r="K77" s="53">
        <v>-5964</v>
      </c>
      <c r="L77" s="53" t="s">
        <v>100</v>
      </c>
      <c r="M77" s="54" t="s">
        <v>95</v>
      </c>
      <c r="N77" s="54"/>
      <c r="O77" s="55" t="s">
        <v>96</v>
      </c>
      <c r="P77" s="55" t="s">
        <v>97</v>
      </c>
    </row>
    <row r="78" spans="1:16" ht="12.75" customHeight="1" thickBot="1" x14ac:dyDescent="0.25">
      <c r="A78" s="16" t="str">
        <f t="shared" si="12"/>
        <v> PSMO 16.240 </v>
      </c>
      <c r="B78" s="25" t="str">
        <f t="shared" si="13"/>
        <v>I</v>
      </c>
      <c r="C78" s="16">
        <f t="shared" si="14"/>
        <v>28776.268</v>
      </c>
      <c r="D78" s="22" t="str">
        <f t="shared" si="15"/>
        <v>vis</v>
      </c>
      <c r="E78" s="52">
        <f>VLOOKUP(C78,Active!C$21:E$968,3,FALSE)</f>
        <v>2.7151595617920543E-3</v>
      </c>
      <c r="F78" s="25" t="s">
        <v>90</v>
      </c>
      <c r="G78" s="22" t="str">
        <f t="shared" si="16"/>
        <v>28776.268</v>
      </c>
      <c r="H78" s="16">
        <f t="shared" si="17"/>
        <v>0</v>
      </c>
      <c r="I78" s="53" t="s">
        <v>101</v>
      </c>
      <c r="J78" s="54" t="s">
        <v>102</v>
      </c>
      <c r="K78" s="53">
        <v>0</v>
      </c>
      <c r="L78" s="53" t="s">
        <v>103</v>
      </c>
      <c r="M78" s="54" t="s">
        <v>95</v>
      </c>
      <c r="N78" s="54"/>
      <c r="O78" s="55" t="s">
        <v>96</v>
      </c>
      <c r="P78" s="55" t="s">
        <v>97</v>
      </c>
    </row>
    <row r="79" spans="1:16" ht="12.75" customHeight="1" thickBot="1" x14ac:dyDescent="0.25">
      <c r="A79" s="16" t="str">
        <f t="shared" si="12"/>
        <v> PSMO 16.240 </v>
      </c>
      <c r="B79" s="25" t="str">
        <f t="shared" si="13"/>
        <v>I</v>
      </c>
      <c r="C79" s="16">
        <f t="shared" si="14"/>
        <v>29146.436000000002</v>
      </c>
      <c r="D79" s="22" t="str">
        <f t="shared" si="15"/>
        <v>vis</v>
      </c>
      <c r="E79" s="52">
        <f>VLOOKUP(C79,Active!C$21:E$968,3,FALSE)</f>
        <v>201.01575205249907</v>
      </c>
      <c r="F79" s="25" t="s">
        <v>90</v>
      </c>
      <c r="G79" s="22" t="str">
        <f t="shared" si="16"/>
        <v>29146.436</v>
      </c>
      <c r="H79" s="16">
        <f t="shared" si="17"/>
        <v>201</v>
      </c>
      <c r="I79" s="53" t="s">
        <v>104</v>
      </c>
      <c r="J79" s="54" t="s">
        <v>105</v>
      </c>
      <c r="K79" s="53">
        <v>201</v>
      </c>
      <c r="L79" s="53" t="s">
        <v>106</v>
      </c>
      <c r="M79" s="54" t="s">
        <v>95</v>
      </c>
      <c r="N79" s="54"/>
      <c r="O79" s="55" t="s">
        <v>96</v>
      </c>
      <c r="P79" s="55" t="s">
        <v>97</v>
      </c>
    </row>
    <row r="80" spans="1:16" ht="12.75" customHeight="1" thickBot="1" x14ac:dyDescent="0.25">
      <c r="A80" s="16" t="str">
        <f t="shared" si="12"/>
        <v> PSMO 16.240 </v>
      </c>
      <c r="B80" s="25" t="str">
        <f t="shared" si="13"/>
        <v>I</v>
      </c>
      <c r="C80" s="16">
        <f t="shared" si="14"/>
        <v>29192.457999999999</v>
      </c>
      <c r="D80" s="22" t="str">
        <f t="shared" si="15"/>
        <v>vis</v>
      </c>
      <c r="E80" s="52">
        <f>VLOOKUP(C80,Active!C$21:E$968,3,FALSE)</f>
        <v>226.00716671796491</v>
      </c>
      <c r="F80" s="25" t="s">
        <v>90</v>
      </c>
      <c r="G80" s="22" t="str">
        <f t="shared" si="16"/>
        <v>29192.458</v>
      </c>
      <c r="H80" s="16">
        <f t="shared" si="17"/>
        <v>226</v>
      </c>
      <c r="I80" s="53" t="s">
        <v>107</v>
      </c>
      <c r="J80" s="54" t="s">
        <v>108</v>
      </c>
      <c r="K80" s="53">
        <v>226</v>
      </c>
      <c r="L80" s="53" t="s">
        <v>109</v>
      </c>
      <c r="M80" s="54" t="s">
        <v>95</v>
      </c>
      <c r="N80" s="54"/>
      <c r="O80" s="55" t="s">
        <v>96</v>
      </c>
      <c r="P80" s="55" t="s">
        <v>97</v>
      </c>
    </row>
    <row r="81" spans="1:16" ht="12.75" customHeight="1" thickBot="1" x14ac:dyDescent="0.25">
      <c r="A81" s="16" t="str">
        <f t="shared" si="12"/>
        <v> PSMO 16.240 </v>
      </c>
      <c r="B81" s="25" t="str">
        <f t="shared" si="13"/>
        <v>I</v>
      </c>
      <c r="C81" s="16">
        <f t="shared" si="14"/>
        <v>29461.3</v>
      </c>
      <c r="D81" s="22" t="str">
        <f t="shared" si="15"/>
        <v>vis</v>
      </c>
      <c r="E81" s="52">
        <f>VLOOKUP(C81,Active!C$21:E$968,3,FALSE)</f>
        <v>371.99695207048308</v>
      </c>
      <c r="F81" s="25" t="s">
        <v>90</v>
      </c>
      <c r="G81" s="22" t="str">
        <f t="shared" si="16"/>
        <v>29461.300</v>
      </c>
      <c r="H81" s="16">
        <f t="shared" si="17"/>
        <v>372</v>
      </c>
      <c r="I81" s="53" t="s">
        <v>110</v>
      </c>
      <c r="J81" s="54" t="s">
        <v>111</v>
      </c>
      <c r="K81" s="53">
        <v>372</v>
      </c>
      <c r="L81" s="53" t="s">
        <v>112</v>
      </c>
      <c r="M81" s="54" t="s">
        <v>95</v>
      </c>
      <c r="N81" s="54"/>
      <c r="O81" s="55" t="s">
        <v>96</v>
      </c>
      <c r="P81" s="55" t="s">
        <v>97</v>
      </c>
    </row>
    <row r="82" spans="1:16" ht="12.75" customHeight="1" thickBot="1" x14ac:dyDescent="0.25">
      <c r="A82" s="16" t="str">
        <f t="shared" si="12"/>
        <v> PZ 12.314 </v>
      </c>
      <c r="B82" s="25" t="str">
        <f t="shared" si="13"/>
        <v>I</v>
      </c>
      <c r="C82" s="16">
        <f t="shared" si="14"/>
        <v>33179.275000000001</v>
      </c>
      <c r="D82" s="22" t="str">
        <f t="shared" si="15"/>
        <v>vis</v>
      </c>
      <c r="E82" s="52">
        <f>VLOOKUP(C82,Active!C$21:E$968,3,FALSE)</f>
        <v>2390.9760260099265</v>
      </c>
      <c r="F82" s="25" t="s">
        <v>90</v>
      </c>
      <c r="G82" s="22" t="str">
        <f t="shared" si="16"/>
        <v>33179.275</v>
      </c>
      <c r="H82" s="16">
        <f t="shared" si="17"/>
        <v>2391</v>
      </c>
      <c r="I82" s="53" t="s">
        <v>113</v>
      </c>
      <c r="J82" s="54" t="s">
        <v>114</v>
      </c>
      <c r="K82" s="53">
        <v>2391</v>
      </c>
      <c r="L82" s="53" t="s">
        <v>115</v>
      </c>
      <c r="M82" s="54" t="s">
        <v>95</v>
      </c>
      <c r="N82" s="54"/>
      <c r="O82" s="55" t="s">
        <v>116</v>
      </c>
      <c r="P82" s="55" t="s">
        <v>117</v>
      </c>
    </row>
    <row r="83" spans="1:16" ht="12.75" customHeight="1" thickBot="1" x14ac:dyDescent="0.25">
      <c r="A83" s="16" t="str">
        <f t="shared" si="12"/>
        <v> PZ 12.314 </v>
      </c>
      <c r="B83" s="25" t="str">
        <f t="shared" si="13"/>
        <v>I</v>
      </c>
      <c r="C83" s="16">
        <f t="shared" si="14"/>
        <v>34223.440999999999</v>
      </c>
      <c r="D83" s="22" t="str">
        <f t="shared" si="15"/>
        <v>vis</v>
      </c>
      <c r="E83" s="52">
        <f>VLOOKUP(C83,Active!C$21:E$968,3,FALSE)</f>
        <v>2957.9914856940413</v>
      </c>
      <c r="F83" s="25" t="s">
        <v>90</v>
      </c>
      <c r="G83" s="22" t="str">
        <f t="shared" si="16"/>
        <v>34223.441</v>
      </c>
      <c r="H83" s="16">
        <f t="shared" si="17"/>
        <v>2958</v>
      </c>
      <c r="I83" s="53" t="s">
        <v>118</v>
      </c>
      <c r="J83" s="54" t="s">
        <v>119</v>
      </c>
      <c r="K83" s="53">
        <v>2958</v>
      </c>
      <c r="L83" s="53" t="s">
        <v>120</v>
      </c>
      <c r="M83" s="54" t="s">
        <v>95</v>
      </c>
      <c r="N83" s="54"/>
      <c r="O83" s="55" t="s">
        <v>116</v>
      </c>
      <c r="P83" s="55" t="s">
        <v>117</v>
      </c>
    </row>
    <row r="84" spans="1:16" ht="12.75" customHeight="1" thickBot="1" x14ac:dyDescent="0.25">
      <c r="A84" s="16" t="str">
        <f t="shared" si="12"/>
        <v> PZ 12.314 </v>
      </c>
      <c r="B84" s="25" t="str">
        <f t="shared" si="13"/>
        <v>I</v>
      </c>
      <c r="C84" s="16">
        <f t="shared" si="14"/>
        <v>35363.322</v>
      </c>
      <c r="D84" s="22" t="str">
        <f t="shared" si="15"/>
        <v>vis</v>
      </c>
      <c r="E84" s="52">
        <f>VLOOKUP(C84,Active!C$21:E$968,3,FALSE)</f>
        <v>3576.9832448589545</v>
      </c>
      <c r="F84" s="25" t="s">
        <v>90</v>
      </c>
      <c r="G84" s="22" t="str">
        <f t="shared" si="16"/>
        <v>35363.322</v>
      </c>
      <c r="H84" s="16">
        <f t="shared" si="17"/>
        <v>3577</v>
      </c>
      <c r="I84" s="53" t="s">
        <v>121</v>
      </c>
      <c r="J84" s="54" t="s">
        <v>122</v>
      </c>
      <c r="K84" s="53">
        <v>3577</v>
      </c>
      <c r="L84" s="53" t="s">
        <v>123</v>
      </c>
      <c r="M84" s="54" t="s">
        <v>95</v>
      </c>
      <c r="N84" s="54"/>
      <c r="O84" s="55" t="s">
        <v>116</v>
      </c>
      <c r="P84" s="55" t="s">
        <v>117</v>
      </c>
    </row>
    <row r="85" spans="1:16" ht="12.75" customHeight="1" thickBot="1" x14ac:dyDescent="0.25">
      <c r="A85" s="16" t="str">
        <f t="shared" si="12"/>
        <v> AJ 64.260 </v>
      </c>
      <c r="B85" s="25" t="str">
        <f t="shared" si="13"/>
        <v>I</v>
      </c>
      <c r="C85" s="16">
        <f t="shared" si="14"/>
        <v>36057.612000000001</v>
      </c>
      <c r="D85" s="22" t="str">
        <f t="shared" si="15"/>
        <v>vis</v>
      </c>
      <c r="E85" s="52">
        <f>VLOOKUP(C85,Active!C$21:E$968,3,FALSE)</f>
        <v>3954.0048712134667</v>
      </c>
      <c r="F85" s="25" t="s">
        <v>90</v>
      </c>
      <c r="G85" s="22" t="str">
        <f t="shared" si="16"/>
        <v>36057.612</v>
      </c>
      <c r="H85" s="16">
        <f t="shared" si="17"/>
        <v>3954</v>
      </c>
      <c r="I85" s="53" t="s">
        <v>124</v>
      </c>
      <c r="J85" s="54" t="s">
        <v>125</v>
      </c>
      <c r="K85" s="53">
        <v>3954</v>
      </c>
      <c r="L85" s="53" t="s">
        <v>126</v>
      </c>
      <c r="M85" s="54" t="s">
        <v>91</v>
      </c>
      <c r="N85" s="54"/>
      <c r="O85" s="55" t="s">
        <v>127</v>
      </c>
      <c r="P85" s="55" t="s">
        <v>128</v>
      </c>
    </row>
    <row r="86" spans="1:16" ht="12.75" customHeight="1" thickBot="1" x14ac:dyDescent="0.25">
      <c r="A86" s="16" t="str">
        <f t="shared" si="12"/>
        <v> AJ 64.260 </v>
      </c>
      <c r="B86" s="25" t="str">
        <f t="shared" si="13"/>
        <v>I</v>
      </c>
      <c r="C86" s="16">
        <f t="shared" si="14"/>
        <v>36077.870999999999</v>
      </c>
      <c r="D86" s="22" t="str">
        <f t="shared" si="15"/>
        <v>vis</v>
      </c>
      <c r="E86" s="52">
        <f>VLOOKUP(C86,Active!C$21:E$968,3,FALSE)</f>
        <v>3965.0061547236933</v>
      </c>
      <c r="F86" s="25" t="s">
        <v>90</v>
      </c>
      <c r="G86" s="22" t="str">
        <f t="shared" si="16"/>
        <v>36077.871</v>
      </c>
      <c r="H86" s="16">
        <f t="shared" si="17"/>
        <v>3965</v>
      </c>
      <c r="I86" s="53" t="s">
        <v>129</v>
      </c>
      <c r="J86" s="54" t="s">
        <v>130</v>
      </c>
      <c r="K86" s="53">
        <v>3965</v>
      </c>
      <c r="L86" s="53" t="s">
        <v>131</v>
      </c>
      <c r="M86" s="54" t="s">
        <v>91</v>
      </c>
      <c r="N86" s="54"/>
      <c r="O86" s="55" t="s">
        <v>127</v>
      </c>
      <c r="P86" s="55" t="s">
        <v>128</v>
      </c>
    </row>
    <row r="87" spans="1:16" ht="12.75" customHeight="1" thickBot="1" x14ac:dyDescent="0.25">
      <c r="A87" s="16" t="str">
        <f t="shared" si="12"/>
        <v> HABZ 55 </v>
      </c>
      <c r="B87" s="25" t="str">
        <f t="shared" si="13"/>
        <v>I</v>
      </c>
      <c r="C87" s="16">
        <f t="shared" si="14"/>
        <v>39033.508999999998</v>
      </c>
      <c r="D87" s="22" t="str">
        <f t="shared" si="15"/>
        <v>vis</v>
      </c>
      <c r="E87" s="52">
        <f>VLOOKUP(C87,Active!C$21:E$968,3,FALSE)</f>
        <v>5570.0119097758989</v>
      </c>
      <c r="F87" s="25" t="s">
        <v>90</v>
      </c>
      <c r="G87" s="22" t="str">
        <f t="shared" si="16"/>
        <v>39033.509</v>
      </c>
      <c r="H87" s="16">
        <f t="shared" si="17"/>
        <v>5570</v>
      </c>
      <c r="I87" s="53" t="s">
        <v>132</v>
      </c>
      <c r="J87" s="54" t="s">
        <v>133</v>
      </c>
      <c r="K87" s="53">
        <v>5570</v>
      </c>
      <c r="L87" s="53" t="s">
        <v>134</v>
      </c>
      <c r="M87" s="54" t="s">
        <v>95</v>
      </c>
      <c r="N87" s="54"/>
      <c r="O87" s="55" t="s">
        <v>135</v>
      </c>
      <c r="P87" s="55" t="s">
        <v>136</v>
      </c>
    </row>
    <row r="88" spans="1:16" ht="12.75" customHeight="1" thickBot="1" x14ac:dyDescent="0.25">
      <c r="A88" s="16" t="str">
        <f t="shared" si="12"/>
        <v> HABZ 55 </v>
      </c>
      <c r="B88" s="25" t="str">
        <f t="shared" si="13"/>
        <v>I</v>
      </c>
      <c r="C88" s="16">
        <f t="shared" si="14"/>
        <v>39057.455999999998</v>
      </c>
      <c r="D88" s="22" t="str">
        <f t="shared" si="15"/>
        <v>vis</v>
      </c>
      <c r="E88" s="52">
        <f>VLOOKUP(C88,Active!C$21:E$968,3,FALSE)</f>
        <v>5583.0158949784964</v>
      </c>
      <c r="F88" s="25" t="s">
        <v>90</v>
      </c>
      <c r="G88" s="22" t="str">
        <f t="shared" si="16"/>
        <v>39057.456</v>
      </c>
      <c r="H88" s="16">
        <f t="shared" si="17"/>
        <v>5583</v>
      </c>
      <c r="I88" s="53" t="s">
        <v>137</v>
      </c>
      <c r="J88" s="54" t="s">
        <v>138</v>
      </c>
      <c r="K88" s="53">
        <v>5583</v>
      </c>
      <c r="L88" s="53" t="s">
        <v>106</v>
      </c>
      <c r="M88" s="54" t="s">
        <v>95</v>
      </c>
      <c r="N88" s="54"/>
      <c r="O88" s="55" t="s">
        <v>135</v>
      </c>
      <c r="P88" s="55" t="s">
        <v>136</v>
      </c>
    </row>
    <row r="89" spans="1:16" ht="12.75" customHeight="1" thickBot="1" x14ac:dyDescent="0.25">
      <c r="A89" s="16" t="str">
        <f t="shared" si="12"/>
        <v> HABZ 55 </v>
      </c>
      <c r="B89" s="25" t="str">
        <f t="shared" si="13"/>
        <v>I</v>
      </c>
      <c r="C89" s="16">
        <f t="shared" si="14"/>
        <v>39381.502999999997</v>
      </c>
      <c r="D89" s="22" t="str">
        <f t="shared" si="15"/>
        <v>vis</v>
      </c>
      <c r="E89" s="52">
        <f>VLOOKUP(C89,Active!C$21:E$968,3,FALSE)</f>
        <v>5758.9837570466525</v>
      </c>
      <c r="F89" s="25" t="s">
        <v>90</v>
      </c>
      <c r="G89" s="22" t="str">
        <f t="shared" si="16"/>
        <v>39381.503</v>
      </c>
      <c r="H89" s="16">
        <f t="shared" si="17"/>
        <v>5759</v>
      </c>
      <c r="I89" s="53" t="s">
        <v>139</v>
      </c>
      <c r="J89" s="54" t="s">
        <v>140</v>
      </c>
      <c r="K89" s="53">
        <v>5759</v>
      </c>
      <c r="L89" s="53" t="s">
        <v>141</v>
      </c>
      <c r="M89" s="54" t="s">
        <v>95</v>
      </c>
      <c r="N89" s="54"/>
      <c r="O89" s="55" t="s">
        <v>135</v>
      </c>
      <c r="P89" s="55" t="s">
        <v>136</v>
      </c>
    </row>
    <row r="90" spans="1:16" ht="12.75" customHeight="1" thickBot="1" x14ac:dyDescent="0.25">
      <c r="A90" s="16" t="str">
        <f t="shared" si="12"/>
        <v> AAPS 24.5 </v>
      </c>
      <c r="B90" s="25" t="str">
        <f t="shared" si="13"/>
        <v>I</v>
      </c>
      <c r="C90" s="16">
        <f t="shared" si="14"/>
        <v>41158.531000000003</v>
      </c>
      <c r="D90" s="22" t="str">
        <f t="shared" si="15"/>
        <v>vis</v>
      </c>
      <c r="E90" s="52">
        <f>VLOOKUP(C90,Active!C$21:E$968,3,FALSE)</f>
        <v>6723.9666700045045</v>
      </c>
      <c r="F90" s="25" t="s">
        <v>90</v>
      </c>
      <c r="G90" s="22" t="str">
        <f t="shared" si="16"/>
        <v>41158.531</v>
      </c>
      <c r="H90" s="16">
        <f t="shared" si="17"/>
        <v>6724</v>
      </c>
      <c r="I90" s="53" t="s">
        <v>155</v>
      </c>
      <c r="J90" s="54" t="s">
        <v>156</v>
      </c>
      <c r="K90" s="53">
        <v>6724</v>
      </c>
      <c r="L90" s="53" t="s">
        <v>157</v>
      </c>
      <c r="M90" s="54" t="s">
        <v>95</v>
      </c>
      <c r="N90" s="54"/>
      <c r="O90" s="55" t="s">
        <v>158</v>
      </c>
      <c r="P90" s="55" t="s">
        <v>159</v>
      </c>
    </row>
    <row r="91" spans="1:16" ht="12.75" customHeight="1" thickBot="1" x14ac:dyDescent="0.25">
      <c r="A91" s="16" t="str">
        <f t="shared" si="12"/>
        <v> AAPS 24.5 </v>
      </c>
      <c r="B91" s="25" t="str">
        <f t="shared" si="13"/>
        <v>I</v>
      </c>
      <c r="C91" s="16">
        <f t="shared" si="14"/>
        <v>41650.284</v>
      </c>
      <c r="D91" s="22" t="str">
        <f t="shared" si="15"/>
        <v>vis</v>
      </c>
      <c r="E91" s="52">
        <f>VLOOKUP(C91,Active!C$21:E$968,3,FALSE)</f>
        <v>6991.004241948086</v>
      </c>
      <c r="F91" s="25" t="s">
        <v>90</v>
      </c>
      <c r="G91" s="22" t="str">
        <f t="shared" si="16"/>
        <v>41650.284</v>
      </c>
      <c r="H91" s="16">
        <f t="shared" si="17"/>
        <v>6991</v>
      </c>
      <c r="I91" s="53" t="s">
        <v>160</v>
      </c>
      <c r="J91" s="54" t="s">
        <v>161</v>
      </c>
      <c r="K91" s="53">
        <v>6991</v>
      </c>
      <c r="L91" s="53" t="s">
        <v>162</v>
      </c>
      <c r="M91" s="54" t="s">
        <v>95</v>
      </c>
      <c r="N91" s="54"/>
      <c r="O91" s="55" t="s">
        <v>158</v>
      </c>
      <c r="P91" s="55" t="s">
        <v>159</v>
      </c>
    </row>
    <row r="92" spans="1:16" ht="12.75" customHeight="1" thickBot="1" x14ac:dyDescent="0.25">
      <c r="A92" s="16" t="str">
        <f t="shared" si="12"/>
        <v> AOEB 9 </v>
      </c>
      <c r="B92" s="25" t="str">
        <f t="shared" si="13"/>
        <v>I</v>
      </c>
      <c r="C92" s="16">
        <f t="shared" si="14"/>
        <v>43432.872000000003</v>
      </c>
      <c r="D92" s="22" t="str">
        <f t="shared" si="15"/>
        <v>vis</v>
      </c>
      <c r="E92" s="52">
        <f>VLOOKUP(C92,Active!C$21:E$968,3,FALSE)</f>
        <v>7959.0064123380344</v>
      </c>
      <c r="F92" s="25" t="s">
        <v>90</v>
      </c>
      <c r="G92" s="22" t="str">
        <f t="shared" si="16"/>
        <v>43432.872</v>
      </c>
      <c r="H92" s="16">
        <f t="shared" si="17"/>
        <v>7959</v>
      </c>
      <c r="I92" s="53" t="s">
        <v>179</v>
      </c>
      <c r="J92" s="54" t="s">
        <v>180</v>
      </c>
      <c r="K92" s="53">
        <v>7959</v>
      </c>
      <c r="L92" s="53" t="s">
        <v>181</v>
      </c>
      <c r="M92" s="54" t="s">
        <v>144</v>
      </c>
      <c r="N92" s="54"/>
      <c r="O92" s="55" t="s">
        <v>182</v>
      </c>
      <c r="P92" s="55" t="s">
        <v>183</v>
      </c>
    </row>
    <row r="93" spans="1:16" ht="12.75" customHeight="1" thickBot="1" x14ac:dyDescent="0.25">
      <c r="A93" s="16" t="str">
        <f t="shared" si="12"/>
        <v> AOEB 9 </v>
      </c>
      <c r="B93" s="25" t="str">
        <f t="shared" si="13"/>
        <v>I</v>
      </c>
      <c r="C93" s="16">
        <f t="shared" si="14"/>
        <v>43701.739000000001</v>
      </c>
      <c r="D93" s="22" t="str">
        <f t="shared" si="15"/>
        <v>vis</v>
      </c>
      <c r="E93" s="52">
        <f>VLOOKUP(C93,Active!C$21:E$968,3,FALSE)</f>
        <v>8105.0097734883575</v>
      </c>
      <c r="F93" s="25" t="s">
        <v>90</v>
      </c>
      <c r="G93" s="22" t="str">
        <f t="shared" si="16"/>
        <v>43701.739</v>
      </c>
      <c r="H93" s="16">
        <f t="shared" si="17"/>
        <v>8105</v>
      </c>
      <c r="I93" s="53" t="s">
        <v>184</v>
      </c>
      <c r="J93" s="54" t="s">
        <v>185</v>
      </c>
      <c r="K93" s="53">
        <v>8105</v>
      </c>
      <c r="L93" s="53" t="s">
        <v>186</v>
      </c>
      <c r="M93" s="54" t="s">
        <v>144</v>
      </c>
      <c r="N93" s="54"/>
      <c r="O93" s="55" t="s">
        <v>187</v>
      </c>
      <c r="P93" s="55" t="s">
        <v>183</v>
      </c>
    </row>
    <row r="94" spans="1:16" ht="12.75" customHeight="1" thickBot="1" x14ac:dyDescent="0.25">
      <c r="A94" s="16" t="str">
        <f t="shared" si="12"/>
        <v> AOEB 9 </v>
      </c>
      <c r="B94" s="25" t="str">
        <f t="shared" si="13"/>
        <v>I</v>
      </c>
      <c r="C94" s="16">
        <f t="shared" si="14"/>
        <v>43701.745000000003</v>
      </c>
      <c r="D94" s="22" t="str">
        <f t="shared" si="15"/>
        <v>vis</v>
      </c>
      <c r="E94" s="52">
        <f>VLOOKUP(C94,Active!C$21:E$968,3,FALSE)</f>
        <v>8105.0130316798322</v>
      </c>
      <c r="F94" s="25" t="s">
        <v>90</v>
      </c>
      <c r="G94" s="22" t="str">
        <f t="shared" si="16"/>
        <v>43701.745</v>
      </c>
      <c r="H94" s="16">
        <f t="shared" si="17"/>
        <v>8105</v>
      </c>
      <c r="I94" s="53" t="s">
        <v>188</v>
      </c>
      <c r="J94" s="54" t="s">
        <v>189</v>
      </c>
      <c r="K94" s="53">
        <v>8105</v>
      </c>
      <c r="L94" s="53" t="s">
        <v>190</v>
      </c>
      <c r="M94" s="54" t="s">
        <v>144</v>
      </c>
      <c r="N94" s="54"/>
      <c r="O94" s="55" t="s">
        <v>182</v>
      </c>
      <c r="P94" s="55" t="s">
        <v>183</v>
      </c>
    </row>
    <row r="95" spans="1:16" ht="12.75" customHeight="1" thickBot="1" x14ac:dyDescent="0.25">
      <c r="A95" s="16" t="str">
        <f t="shared" si="12"/>
        <v> AOEB 9 </v>
      </c>
      <c r="B95" s="25" t="str">
        <f t="shared" si="13"/>
        <v>I</v>
      </c>
      <c r="C95" s="16">
        <f t="shared" si="14"/>
        <v>44191.589</v>
      </c>
      <c r="D95" s="22" t="str">
        <f t="shared" si="15"/>
        <v>vis</v>
      </c>
      <c r="E95" s="52">
        <f>VLOOKUP(C95,Active!C$21:E$968,3,FALSE)</f>
        <v>8371.0139557029324</v>
      </c>
      <c r="F95" s="25" t="s">
        <v>90</v>
      </c>
      <c r="G95" s="22" t="str">
        <f t="shared" si="16"/>
        <v>44191.589</v>
      </c>
      <c r="H95" s="16">
        <f t="shared" si="17"/>
        <v>8371</v>
      </c>
      <c r="I95" s="53" t="s">
        <v>191</v>
      </c>
      <c r="J95" s="54" t="s">
        <v>192</v>
      </c>
      <c r="K95" s="53">
        <v>8371</v>
      </c>
      <c r="L95" s="53" t="s">
        <v>193</v>
      </c>
      <c r="M95" s="54" t="s">
        <v>144</v>
      </c>
      <c r="N95" s="54"/>
      <c r="O95" s="55" t="s">
        <v>187</v>
      </c>
      <c r="P95" s="55" t="s">
        <v>183</v>
      </c>
    </row>
    <row r="96" spans="1:16" ht="12.75" customHeight="1" thickBot="1" x14ac:dyDescent="0.25">
      <c r="A96" s="16" t="str">
        <f t="shared" si="12"/>
        <v> AOEB 9 </v>
      </c>
      <c r="B96" s="25" t="str">
        <f t="shared" si="13"/>
        <v>I</v>
      </c>
      <c r="C96" s="16">
        <f t="shared" si="14"/>
        <v>44445.707999999999</v>
      </c>
      <c r="D96" s="22" t="str">
        <f t="shared" si="15"/>
        <v>vis</v>
      </c>
      <c r="E96" s="52">
        <f>VLOOKUP(C96,Active!C$21:E$968,3,FALSE)</f>
        <v>8509.0086822114263</v>
      </c>
      <c r="F96" s="25" t="s">
        <v>90</v>
      </c>
      <c r="G96" s="22" t="str">
        <f t="shared" si="16"/>
        <v>44445.708</v>
      </c>
      <c r="H96" s="16">
        <f t="shared" si="17"/>
        <v>8509</v>
      </c>
      <c r="I96" s="53" t="s">
        <v>194</v>
      </c>
      <c r="J96" s="54" t="s">
        <v>195</v>
      </c>
      <c r="K96" s="53">
        <v>8509</v>
      </c>
      <c r="L96" s="53" t="s">
        <v>196</v>
      </c>
      <c r="M96" s="54" t="s">
        <v>144</v>
      </c>
      <c r="N96" s="54"/>
      <c r="O96" s="55" t="s">
        <v>187</v>
      </c>
      <c r="P96" s="55" t="s">
        <v>183</v>
      </c>
    </row>
    <row r="97" spans="1:16" ht="12.75" customHeight="1" thickBot="1" x14ac:dyDescent="0.25">
      <c r="A97" s="16" t="str">
        <f t="shared" si="12"/>
        <v> AOEB 9 </v>
      </c>
      <c r="B97" s="25" t="str">
        <f t="shared" si="13"/>
        <v>I</v>
      </c>
      <c r="C97" s="16">
        <f t="shared" si="14"/>
        <v>44957.658000000003</v>
      </c>
      <c r="D97" s="22" t="str">
        <f t="shared" si="15"/>
        <v>vis</v>
      </c>
      <c r="E97" s="52">
        <f>VLOOKUP(C97,Active!C$21:E$968,3,FALSE)</f>
        <v>8787.0138696866798</v>
      </c>
      <c r="F97" s="25" t="s">
        <v>90</v>
      </c>
      <c r="G97" s="22" t="str">
        <f t="shared" si="16"/>
        <v>44957.658</v>
      </c>
      <c r="H97" s="16">
        <f t="shared" si="17"/>
        <v>8787</v>
      </c>
      <c r="I97" s="53" t="s">
        <v>210</v>
      </c>
      <c r="J97" s="54" t="s">
        <v>211</v>
      </c>
      <c r="K97" s="53">
        <v>8787</v>
      </c>
      <c r="L97" s="53" t="s">
        <v>193</v>
      </c>
      <c r="M97" s="54" t="s">
        <v>144</v>
      </c>
      <c r="N97" s="54"/>
      <c r="O97" s="55" t="s">
        <v>187</v>
      </c>
      <c r="P97" s="55" t="s">
        <v>183</v>
      </c>
    </row>
    <row r="98" spans="1:16" ht="12.75" customHeight="1" thickBot="1" x14ac:dyDescent="0.25">
      <c r="A98" s="16" t="str">
        <f t="shared" si="12"/>
        <v> AOEB 9 </v>
      </c>
      <c r="B98" s="25" t="str">
        <f t="shared" si="13"/>
        <v>I</v>
      </c>
      <c r="C98" s="16">
        <f t="shared" si="14"/>
        <v>46038.618000000002</v>
      </c>
      <c r="D98" s="22" t="str">
        <f t="shared" si="15"/>
        <v>vis</v>
      </c>
      <c r="E98" s="52">
        <f>VLOOKUP(C98,Active!C$21:E$968,3,FALSE)</f>
        <v>9374.0096455500388</v>
      </c>
      <c r="F98" s="25" t="s">
        <v>90</v>
      </c>
      <c r="G98" s="22" t="str">
        <f t="shared" si="16"/>
        <v>46038.618</v>
      </c>
      <c r="H98" s="16">
        <f t="shared" si="17"/>
        <v>9374</v>
      </c>
      <c r="I98" s="53" t="s">
        <v>225</v>
      </c>
      <c r="J98" s="54" t="s">
        <v>226</v>
      </c>
      <c r="K98" s="53">
        <v>9374</v>
      </c>
      <c r="L98" s="53" t="s">
        <v>186</v>
      </c>
      <c r="M98" s="54" t="s">
        <v>144</v>
      </c>
      <c r="N98" s="54"/>
      <c r="O98" s="55" t="s">
        <v>187</v>
      </c>
      <c r="P98" s="55" t="s">
        <v>183</v>
      </c>
    </row>
    <row r="99" spans="1:16" ht="12.75" customHeight="1" thickBot="1" x14ac:dyDescent="0.25">
      <c r="A99" s="16" t="str">
        <f t="shared" si="12"/>
        <v> BRNO 27 </v>
      </c>
      <c r="B99" s="25" t="str">
        <f t="shared" si="13"/>
        <v>I</v>
      </c>
      <c r="C99" s="16">
        <f t="shared" si="14"/>
        <v>46296.423999999999</v>
      </c>
      <c r="D99" s="22" t="str">
        <f t="shared" si="15"/>
        <v>vis</v>
      </c>
      <c r="E99" s="52">
        <f>VLOOKUP(C99,Active!C$21:E$968,3,FALSE)</f>
        <v>9514.0065307189889</v>
      </c>
      <c r="F99" s="25" t="s">
        <v>90</v>
      </c>
      <c r="G99" s="22" t="str">
        <f t="shared" si="16"/>
        <v>46296.424</v>
      </c>
      <c r="H99" s="16">
        <f t="shared" si="17"/>
        <v>9514</v>
      </c>
      <c r="I99" s="53" t="s">
        <v>235</v>
      </c>
      <c r="J99" s="54" t="s">
        <v>236</v>
      </c>
      <c r="K99" s="53">
        <v>9514</v>
      </c>
      <c r="L99" s="53" t="s">
        <v>181</v>
      </c>
      <c r="M99" s="54" t="s">
        <v>144</v>
      </c>
      <c r="N99" s="54"/>
      <c r="O99" s="55" t="s">
        <v>237</v>
      </c>
      <c r="P99" s="55" t="s">
        <v>231</v>
      </c>
    </row>
    <row r="100" spans="1:16" ht="12.75" customHeight="1" thickBot="1" x14ac:dyDescent="0.25">
      <c r="A100" s="16" t="str">
        <f t="shared" si="12"/>
        <v> BRNO 32 </v>
      </c>
      <c r="B100" s="25" t="str">
        <f t="shared" si="13"/>
        <v>I</v>
      </c>
      <c r="C100" s="16">
        <f t="shared" si="14"/>
        <v>50281.464899999999</v>
      </c>
      <c r="D100" s="22" t="str">
        <f t="shared" si="15"/>
        <v>vis</v>
      </c>
      <c r="E100" s="52">
        <f>VLOOKUP(C100,Active!C$21:E$968,3,FALSE)</f>
        <v>11678.010911031606</v>
      </c>
      <c r="F100" s="25" t="s">
        <v>90</v>
      </c>
      <c r="G100" s="22" t="str">
        <f t="shared" si="16"/>
        <v>50281.4649</v>
      </c>
      <c r="H100" s="16">
        <f t="shared" si="17"/>
        <v>11678</v>
      </c>
      <c r="I100" s="53" t="s">
        <v>308</v>
      </c>
      <c r="J100" s="54" t="s">
        <v>309</v>
      </c>
      <c r="K100" s="53">
        <v>11678</v>
      </c>
      <c r="L100" s="53" t="s">
        <v>310</v>
      </c>
      <c r="M100" s="54" t="s">
        <v>144</v>
      </c>
      <c r="N100" s="54"/>
      <c r="O100" s="55" t="s">
        <v>311</v>
      </c>
      <c r="P100" s="55" t="s">
        <v>312</v>
      </c>
    </row>
    <row r="101" spans="1:16" ht="12.75" customHeight="1" thickBot="1" x14ac:dyDescent="0.25">
      <c r="A101" s="16" t="str">
        <f t="shared" si="12"/>
        <v> BRNO 32 </v>
      </c>
      <c r="B101" s="25" t="str">
        <f t="shared" si="13"/>
        <v>I</v>
      </c>
      <c r="C101" s="16">
        <f t="shared" si="14"/>
        <v>50281.476699999999</v>
      </c>
      <c r="D101" s="22" t="str">
        <f t="shared" si="15"/>
        <v>vis</v>
      </c>
      <c r="E101" s="52">
        <f>VLOOKUP(C101,Active!C$21:E$968,3,FALSE)</f>
        <v>11678.01731880817</v>
      </c>
      <c r="F101" s="25" t="s">
        <v>90</v>
      </c>
      <c r="G101" s="22" t="str">
        <f t="shared" si="16"/>
        <v>50281.4767</v>
      </c>
      <c r="H101" s="16">
        <f t="shared" si="17"/>
        <v>11678</v>
      </c>
      <c r="I101" s="53" t="s">
        <v>313</v>
      </c>
      <c r="J101" s="54" t="s">
        <v>314</v>
      </c>
      <c r="K101" s="53">
        <v>11678</v>
      </c>
      <c r="L101" s="53" t="s">
        <v>315</v>
      </c>
      <c r="M101" s="54" t="s">
        <v>144</v>
      </c>
      <c r="N101" s="54"/>
      <c r="O101" s="55" t="s">
        <v>316</v>
      </c>
      <c r="P101" s="55" t="s">
        <v>312</v>
      </c>
    </row>
    <row r="102" spans="1:16" ht="12.75" customHeight="1" thickBot="1" x14ac:dyDescent="0.25">
      <c r="A102" s="16" t="str">
        <f t="shared" si="12"/>
        <v> BRNO 32 </v>
      </c>
      <c r="B102" s="25" t="str">
        <f t="shared" si="13"/>
        <v>I</v>
      </c>
      <c r="C102" s="16">
        <f t="shared" si="14"/>
        <v>50281.481599999999</v>
      </c>
      <c r="D102" s="22" t="str">
        <f t="shared" si="15"/>
        <v>vis</v>
      </c>
      <c r="E102" s="52">
        <f>VLOOKUP(C102,Active!C$21:E$968,3,FALSE)</f>
        <v>11678.019979664541</v>
      </c>
      <c r="F102" s="25" t="str">
        <f>LEFT(M102,1)</f>
        <v>V</v>
      </c>
      <c r="G102" s="22" t="str">
        <f t="shared" si="16"/>
        <v>50281.4816</v>
      </c>
      <c r="H102" s="16">
        <f t="shared" si="17"/>
        <v>11678</v>
      </c>
      <c r="I102" s="53" t="s">
        <v>317</v>
      </c>
      <c r="J102" s="54" t="s">
        <v>318</v>
      </c>
      <c r="K102" s="53">
        <v>11678</v>
      </c>
      <c r="L102" s="53" t="s">
        <v>319</v>
      </c>
      <c r="M102" s="54" t="s">
        <v>144</v>
      </c>
      <c r="N102" s="54"/>
      <c r="O102" s="55" t="s">
        <v>320</v>
      </c>
      <c r="P102" s="55" t="s">
        <v>312</v>
      </c>
    </row>
    <row r="103" spans="1:16" ht="12.75" customHeight="1" thickBot="1" x14ac:dyDescent="0.25">
      <c r="A103" s="16" t="str">
        <f t="shared" si="12"/>
        <v> BRNO 32 </v>
      </c>
      <c r="B103" s="25" t="str">
        <f t="shared" si="13"/>
        <v>I</v>
      </c>
      <c r="C103" s="16">
        <f t="shared" si="14"/>
        <v>50316.469499999999</v>
      </c>
      <c r="D103" s="22" t="str">
        <f t="shared" si="15"/>
        <v>vis</v>
      </c>
      <c r="E103" s="52">
        <f>VLOOKUP(C103,Active!C$21:E$968,3,FALSE)</f>
        <v>11697.019525907075</v>
      </c>
      <c r="F103" s="25" t="str">
        <f>LEFT(M103,1)</f>
        <v>V</v>
      </c>
      <c r="G103" s="22" t="str">
        <f t="shared" si="16"/>
        <v>50316.4695</v>
      </c>
      <c r="H103" s="16">
        <f t="shared" si="17"/>
        <v>11697</v>
      </c>
      <c r="I103" s="53" t="s">
        <v>321</v>
      </c>
      <c r="J103" s="54" t="s">
        <v>322</v>
      </c>
      <c r="K103" s="53">
        <v>11697</v>
      </c>
      <c r="L103" s="53" t="s">
        <v>323</v>
      </c>
      <c r="M103" s="54" t="s">
        <v>144</v>
      </c>
      <c r="N103" s="54"/>
      <c r="O103" s="55" t="s">
        <v>320</v>
      </c>
      <c r="P103" s="55" t="s">
        <v>312</v>
      </c>
    </row>
    <row r="104" spans="1:16" ht="12.75" customHeight="1" thickBot="1" x14ac:dyDescent="0.25">
      <c r="A104" s="16" t="str">
        <f t="shared" si="12"/>
        <v> BRNO 32 </v>
      </c>
      <c r="B104" s="25" t="str">
        <f t="shared" si="13"/>
        <v>I</v>
      </c>
      <c r="C104" s="16">
        <f t="shared" si="14"/>
        <v>50316.471599999997</v>
      </c>
      <c r="D104" s="22" t="str">
        <f t="shared" si="15"/>
        <v>vis</v>
      </c>
      <c r="E104" s="52">
        <f>VLOOKUP(C104,Active!C$21:E$968,3,FALSE)</f>
        <v>11697.020666274089</v>
      </c>
      <c r="F104" s="25" t="str">
        <f>LEFT(M104,1)</f>
        <v>V</v>
      </c>
      <c r="G104" s="22" t="str">
        <f t="shared" si="16"/>
        <v>50316.4716</v>
      </c>
      <c r="H104" s="16">
        <f t="shared" si="17"/>
        <v>11697</v>
      </c>
      <c r="I104" s="53" t="s">
        <v>324</v>
      </c>
      <c r="J104" s="54" t="s">
        <v>325</v>
      </c>
      <c r="K104" s="53">
        <v>11697</v>
      </c>
      <c r="L104" s="53" t="s">
        <v>326</v>
      </c>
      <c r="M104" s="54" t="s">
        <v>144</v>
      </c>
      <c r="N104" s="54"/>
      <c r="O104" s="55" t="s">
        <v>316</v>
      </c>
      <c r="P104" s="55" t="s">
        <v>312</v>
      </c>
    </row>
    <row r="105" spans="1:16" ht="12.75" customHeight="1" thickBot="1" x14ac:dyDescent="0.25">
      <c r="A105" s="16" t="str">
        <f t="shared" si="12"/>
        <v> BRNO 32 </v>
      </c>
      <c r="B105" s="25" t="str">
        <f t="shared" si="13"/>
        <v>I</v>
      </c>
      <c r="C105" s="16">
        <f t="shared" si="14"/>
        <v>50688.457300000002</v>
      </c>
      <c r="D105" s="22" t="str">
        <f t="shared" si="15"/>
        <v>vis</v>
      </c>
      <c r="E105" s="52">
        <f>VLOOKUP(C105,Active!C$21:E$968,3,FALSE)</f>
        <v>11899.020772273921</v>
      </c>
      <c r="F105" s="25" t="s">
        <v>90</v>
      </c>
      <c r="G105" s="22" t="str">
        <f t="shared" si="16"/>
        <v>50688.4573</v>
      </c>
      <c r="H105" s="16">
        <f t="shared" si="17"/>
        <v>11899</v>
      </c>
      <c r="I105" s="53" t="s">
        <v>334</v>
      </c>
      <c r="J105" s="54" t="s">
        <v>335</v>
      </c>
      <c r="K105" s="53">
        <v>11899</v>
      </c>
      <c r="L105" s="53" t="s">
        <v>336</v>
      </c>
      <c r="M105" s="54" t="s">
        <v>144</v>
      </c>
      <c r="N105" s="54"/>
      <c r="O105" s="55" t="s">
        <v>316</v>
      </c>
      <c r="P105" s="55" t="s">
        <v>312</v>
      </c>
    </row>
    <row r="106" spans="1:16" ht="12.75" customHeight="1" thickBot="1" x14ac:dyDescent="0.25">
      <c r="A106" s="16" t="str">
        <f t="shared" si="12"/>
        <v> AOEB 9 </v>
      </c>
      <c r="B106" s="25" t="str">
        <f t="shared" si="13"/>
        <v>I</v>
      </c>
      <c r="C106" s="16">
        <f t="shared" si="14"/>
        <v>52522.616600000001</v>
      </c>
      <c r="D106" s="22" t="str">
        <f t="shared" si="15"/>
        <v>vis</v>
      </c>
      <c r="E106" s="52">
        <f>VLOOKUP(C106,Active!C$21:E$968,3,FALSE)</f>
        <v>12895.027804319972</v>
      </c>
      <c r="F106" s="25" t="s">
        <v>90</v>
      </c>
      <c r="G106" s="22" t="str">
        <f t="shared" si="16"/>
        <v>52522.6166</v>
      </c>
      <c r="H106" s="16">
        <f t="shared" si="17"/>
        <v>12895</v>
      </c>
      <c r="I106" s="53" t="s">
        <v>362</v>
      </c>
      <c r="J106" s="54" t="s">
        <v>363</v>
      </c>
      <c r="K106" s="53">
        <v>12895</v>
      </c>
      <c r="L106" s="53" t="s">
        <v>364</v>
      </c>
      <c r="M106" s="54" t="s">
        <v>352</v>
      </c>
      <c r="N106" s="54" t="s">
        <v>365</v>
      </c>
      <c r="O106" s="55" t="s">
        <v>187</v>
      </c>
      <c r="P106" s="55" t="s">
        <v>183</v>
      </c>
    </row>
    <row r="107" spans="1:16" ht="12.75" customHeight="1" thickBot="1" x14ac:dyDescent="0.25">
      <c r="A107" s="16" t="str">
        <f t="shared" ref="A107:A121" si="18">P107</f>
        <v>OEJV 0074 </v>
      </c>
      <c r="B107" s="25" t="str">
        <f t="shared" ref="B107:B121" si="19">IF(H107=INT(H107),"I","II")</f>
        <v>I</v>
      </c>
      <c r="C107" s="16">
        <f t="shared" ref="C107:C121" si="20">1*G107</f>
        <v>52524.453000000001</v>
      </c>
      <c r="D107" s="22" t="str">
        <f t="shared" ref="D107:D121" si="21">VLOOKUP(F107,I$1:J$5,2,FALSE)</f>
        <v>vis</v>
      </c>
      <c r="E107" s="52">
        <f>VLOOKUP(C107,Active!C$21:E$968,3,FALSE)</f>
        <v>12896.025028123624</v>
      </c>
      <c r="F107" s="25" t="s">
        <v>90</v>
      </c>
      <c r="G107" s="22" t="str">
        <f t="shared" ref="G107:G121" si="22">MID(I107,3,LEN(I107)-3)</f>
        <v>52524.453</v>
      </c>
      <c r="H107" s="16">
        <f t="shared" ref="H107:H121" si="23">1*K107</f>
        <v>12896</v>
      </c>
      <c r="I107" s="53" t="s">
        <v>366</v>
      </c>
      <c r="J107" s="54" t="s">
        <v>367</v>
      </c>
      <c r="K107" s="53">
        <v>12896</v>
      </c>
      <c r="L107" s="53" t="s">
        <v>368</v>
      </c>
      <c r="M107" s="54" t="s">
        <v>144</v>
      </c>
      <c r="N107" s="54"/>
      <c r="O107" s="55" t="s">
        <v>369</v>
      </c>
      <c r="P107" s="56" t="s">
        <v>355</v>
      </c>
    </row>
    <row r="108" spans="1:16" ht="12.75" customHeight="1" thickBot="1" x14ac:dyDescent="0.25">
      <c r="A108" s="16" t="str">
        <f t="shared" si="18"/>
        <v>OEJV 0074 </v>
      </c>
      <c r="B108" s="25" t="str">
        <f t="shared" si="19"/>
        <v>I</v>
      </c>
      <c r="C108" s="16">
        <f t="shared" si="20"/>
        <v>52524.453999999998</v>
      </c>
      <c r="D108" s="22" t="str">
        <f t="shared" si="21"/>
        <v>vis</v>
      </c>
      <c r="E108" s="52">
        <f>VLOOKUP(C108,Active!C$21:E$968,3,FALSE)</f>
        <v>12896.025571155535</v>
      </c>
      <c r="F108" s="25" t="s">
        <v>90</v>
      </c>
      <c r="G108" s="22" t="str">
        <f t="shared" si="22"/>
        <v>52524.454</v>
      </c>
      <c r="H108" s="16">
        <f t="shared" si="23"/>
        <v>12896</v>
      </c>
      <c r="I108" s="53" t="s">
        <v>370</v>
      </c>
      <c r="J108" s="54" t="s">
        <v>371</v>
      </c>
      <c r="K108" s="53">
        <v>12896</v>
      </c>
      <c r="L108" s="53" t="s">
        <v>329</v>
      </c>
      <c r="M108" s="54" t="s">
        <v>144</v>
      </c>
      <c r="N108" s="54"/>
      <c r="O108" s="55" t="s">
        <v>372</v>
      </c>
      <c r="P108" s="56" t="s">
        <v>355</v>
      </c>
    </row>
    <row r="109" spans="1:16" ht="12.75" customHeight="1" thickBot="1" x14ac:dyDescent="0.25">
      <c r="A109" s="16" t="str">
        <f t="shared" si="18"/>
        <v> AOEB 9 </v>
      </c>
      <c r="B109" s="25" t="str">
        <f t="shared" si="19"/>
        <v>I</v>
      </c>
      <c r="C109" s="16">
        <f t="shared" si="20"/>
        <v>52616.534500000002</v>
      </c>
      <c r="D109" s="22" t="str">
        <f t="shared" si="21"/>
        <v>vis</v>
      </c>
      <c r="E109" s="52">
        <f>VLOOKUP(C109,Active!C$21:E$968,3,FALSE)</f>
        <v>12946.028221151268</v>
      </c>
      <c r="F109" s="25" t="s">
        <v>90</v>
      </c>
      <c r="G109" s="22" t="str">
        <f t="shared" si="22"/>
        <v>52616.5345</v>
      </c>
      <c r="H109" s="16">
        <f t="shared" si="23"/>
        <v>12946</v>
      </c>
      <c r="I109" s="53" t="s">
        <v>377</v>
      </c>
      <c r="J109" s="54" t="s">
        <v>378</v>
      </c>
      <c r="K109" s="53">
        <v>12946</v>
      </c>
      <c r="L109" s="53" t="s">
        <v>379</v>
      </c>
      <c r="M109" s="54" t="s">
        <v>352</v>
      </c>
      <c r="N109" s="54" t="s">
        <v>365</v>
      </c>
      <c r="O109" s="55" t="s">
        <v>187</v>
      </c>
      <c r="P109" s="55" t="s">
        <v>183</v>
      </c>
    </row>
    <row r="110" spans="1:16" ht="12.75" customHeight="1" thickBot="1" x14ac:dyDescent="0.25">
      <c r="A110" s="16" t="str">
        <f t="shared" si="18"/>
        <v> AOEB 9 </v>
      </c>
      <c r="B110" s="25" t="str">
        <f t="shared" si="19"/>
        <v>I</v>
      </c>
      <c r="C110" s="16">
        <f t="shared" si="20"/>
        <v>52616.534699999997</v>
      </c>
      <c r="D110" s="22" t="str">
        <f t="shared" si="21"/>
        <v>vis</v>
      </c>
      <c r="E110" s="52">
        <f>VLOOKUP(C110,Active!C$21:E$968,3,FALSE)</f>
        <v>12946.028329757648</v>
      </c>
      <c r="F110" s="25" t="s">
        <v>90</v>
      </c>
      <c r="G110" s="22" t="str">
        <f t="shared" si="22"/>
        <v>52616.5347</v>
      </c>
      <c r="H110" s="16">
        <f t="shared" si="23"/>
        <v>12946</v>
      </c>
      <c r="I110" s="53" t="s">
        <v>380</v>
      </c>
      <c r="J110" s="54" t="s">
        <v>378</v>
      </c>
      <c r="K110" s="53">
        <v>12946</v>
      </c>
      <c r="L110" s="53" t="s">
        <v>381</v>
      </c>
      <c r="M110" s="54" t="s">
        <v>352</v>
      </c>
      <c r="N110" s="54" t="s">
        <v>365</v>
      </c>
      <c r="O110" s="55" t="s">
        <v>382</v>
      </c>
      <c r="P110" s="55" t="s">
        <v>183</v>
      </c>
    </row>
    <row r="111" spans="1:16" ht="12.75" customHeight="1" thickBot="1" x14ac:dyDescent="0.25">
      <c r="A111" s="16" t="str">
        <f t="shared" si="18"/>
        <v> AOEB 9 </v>
      </c>
      <c r="B111" s="25" t="str">
        <f t="shared" si="19"/>
        <v>I</v>
      </c>
      <c r="C111" s="16">
        <f t="shared" si="20"/>
        <v>52708.6109</v>
      </c>
      <c r="D111" s="22" t="str">
        <f t="shared" si="21"/>
        <v>vis</v>
      </c>
      <c r="E111" s="52">
        <f>VLOOKUP(C111,Active!C$21:E$968,3,FALSE)</f>
        <v>12996.028644716158</v>
      </c>
      <c r="F111" s="25" t="s">
        <v>90</v>
      </c>
      <c r="G111" s="22" t="str">
        <f t="shared" si="22"/>
        <v>52708.6109</v>
      </c>
      <c r="H111" s="16">
        <f t="shared" si="23"/>
        <v>12996</v>
      </c>
      <c r="I111" s="53" t="s">
        <v>383</v>
      </c>
      <c r="J111" s="54" t="s">
        <v>384</v>
      </c>
      <c r="K111" s="53">
        <v>12996</v>
      </c>
      <c r="L111" s="53" t="s">
        <v>385</v>
      </c>
      <c r="M111" s="54" t="s">
        <v>352</v>
      </c>
      <c r="N111" s="54" t="s">
        <v>365</v>
      </c>
      <c r="O111" s="55" t="s">
        <v>187</v>
      </c>
      <c r="P111" s="55" t="s">
        <v>183</v>
      </c>
    </row>
    <row r="112" spans="1:16" ht="12.75" customHeight="1" thickBot="1" x14ac:dyDescent="0.25">
      <c r="A112" s="16" t="str">
        <f t="shared" si="18"/>
        <v>OEJV 0074 </v>
      </c>
      <c r="B112" s="25" t="str">
        <f t="shared" si="19"/>
        <v>I</v>
      </c>
      <c r="C112" s="16">
        <f t="shared" si="20"/>
        <v>52909.343999999997</v>
      </c>
      <c r="D112" s="22" t="str">
        <f t="shared" si="21"/>
        <v>vis</v>
      </c>
      <c r="E112" s="52">
        <f>VLOOKUP(C112,Active!C$21:E$968,3,FALSE)</f>
        <v>13105.033123860581</v>
      </c>
      <c r="F112" s="25" t="s">
        <v>90</v>
      </c>
      <c r="G112" s="22" t="str">
        <f t="shared" si="22"/>
        <v>52909.344</v>
      </c>
      <c r="H112" s="16">
        <f t="shared" si="23"/>
        <v>13105</v>
      </c>
      <c r="I112" s="53" t="s">
        <v>386</v>
      </c>
      <c r="J112" s="54" t="s">
        <v>387</v>
      </c>
      <c r="K112" s="53">
        <v>13105</v>
      </c>
      <c r="L112" s="53" t="s">
        <v>388</v>
      </c>
      <c r="M112" s="54" t="s">
        <v>144</v>
      </c>
      <c r="N112" s="54"/>
      <c r="O112" s="55" t="s">
        <v>389</v>
      </c>
      <c r="P112" s="56" t="s">
        <v>355</v>
      </c>
    </row>
    <row r="113" spans="1:16" ht="12.75" customHeight="1" thickBot="1" x14ac:dyDescent="0.25">
      <c r="A113" s="16" t="str">
        <f t="shared" si="18"/>
        <v> AOEB 9 </v>
      </c>
      <c r="B113" s="25" t="str">
        <f t="shared" si="19"/>
        <v>I</v>
      </c>
      <c r="C113" s="16">
        <f t="shared" si="20"/>
        <v>52951.692300000002</v>
      </c>
      <c r="D113" s="22" t="str">
        <f t="shared" si="21"/>
        <v>vis</v>
      </c>
      <c r="E113" s="52">
        <f>VLOOKUP(C113,Active!C$21:E$968,3,FALSE)</f>
        <v>13128.029602190027</v>
      </c>
      <c r="F113" s="25" t="s">
        <v>90</v>
      </c>
      <c r="G113" s="22" t="str">
        <f t="shared" si="22"/>
        <v>52951.6923</v>
      </c>
      <c r="H113" s="16">
        <f t="shared" si="23"/>
        <v>13128</v>
      </c>
      <c r="I113" s="53" t="s">
        <v>390</v>
      </c>
      <c r="J113" s="54" t="s">
        <v>391</v>
      </c>
      <c r="K113" s="53">
        <v>13128</v>
      </c>
      <c r="L113" s="53" t="s">
        <v>392</v>
      </c>
      <c r="M113" s="54" t="s">
        <v>352</v>
      </c>
      <c r="N113" s="54" t="s">
        <v>365</v>
      </c>
      <c r="O113" s="55" t="s">
        <v>187</v>
      </c>
      <c r="P113" s="55" t="s">
        <v>183</v>
      </c>
    </row>
    <row r="114" spans="1:16" ht="12.75" customHeight="1" thickBot="1" x14ac:dyDescent="0.25">
      <c r="A114" s="16" t="str">
        <f t="shared" si="18"/>
        <v> AOEB 9 </v>
      </c>
      <c r="B114" s="25" t="str">
        <f t="shared" si="19"/>
        <v>I</v>
      </c>
      <c r="C114" s="16">
        <f t="shared" si="20"/>
        <v>52975.6322</v>
      </c>
      <c r="D114" s="22" t="str">
        <f t="shared" si="21"/>
        <v>vis</v>
      </c>
      <c r="E114" s="52">
        <f>VLOOKUP(C114,Active!C$21:E$968,3,FALSE)</f>
        <v>13141.029731866047</v>
      </c>
      <c r="F114" s="25" t="s">
        <v>90</v>
      </c>
      <c r="G114" s="22" t="str">
        <f t="shared" si="22"/>
        <v>52975.6322</v>
      </c>
      <c r="H114" s="16">
        <f t="shared" si="23"/>
        <v>13141</v>
      </c>
      <c r="I114" s="53" t="s">
        <v>393</v>
      </c>
      <c r="J114" s="54" t="s">
        <v>394</v>
      </c>
      <c r="K114" s="53">
        <v>13141</v>
      </c>
      <c r="L114" s="53" t="s">
        <v>395</v>
      </c>
      <c r="M114" s="54" t="s">
        <v>352</v>
      </c>
      <c r="N114" s="54" t="s">
        <v>365</v>
      </c>
      <c r="O114" s="55" t="s">
        <v>187</v>
      </c>
      <c r="P114" s="55" t="s">
        <v>183</v>
      </c>
    </row>
    <row r="115" spans="1:16" ht="12.75" customHeight="1" thickBot="1" x14ac:dyDescent="0.25">
      <c r="A115" s="16" t="str">
        <f t="shared" si="18"/>
        <v> AOEB 12 </v>
      </c>
      <c r="B115" s="25" t="str">
        <f t="shared" si="19"/>
        <v>I</v>
      </c>
      <c r="C115" s="16">
        <f t="shared" si="20"/>
        <v>53371.559300000001</v>
      </c>
      <c r="D115" s="22" t="str">
        <f t="shared" si="21"/>
        <v>vis</v>
      </c>
      <c r="E115" s="52">
        <f>VLOOKUP(C115,Active!C$21:E$968,3,FALSE)</f>
        <v>13356.030782089765</v>
      </c>
      <c r="F115" s="25" t="s">
        <v>90</v>
      </c>
      <c r="G115" s="22" t="str">
        <f t="shared" si="22"/>
        <v>53371.5593</v>
      </c>
      <c r="H115" s="16">
        <f t="shared" si="23"/>
        <v>13356</v>
      </c>
      <c r="I115" s="53" t="s">
        <v>396</v>
      </c>
      <c r="J115" s="54" t="s">
        <v>397</v>
      </c>
      <c r="K115" s="53">
        <v>13356</v>
      </c>
      <c r="L115" s="53" t="s">
        <v>398</v>
      </c>
      <c r="M115" s="54" t="s">
        <v>352</v>
      </c>
      <c r="N115" s="54" t="s">
        <v>365</v>
      </c>
      <c r="O115" s="55" t="s">
        <v>187</v>
      </c>
      <c r="P115" s="55" t="s">
        <v>399</v>
      </c>
    </row>
    <row r="116" spans="1:16" ht="12.75" customHeight="1" thickBot="1" x14ac:dyDescent="0.25">
      <c r="A116" s="16" t="str">
        <f t="shared" si="18"/>
        <v> AOEB 12 </v>
      </c>
      <c r="B116" s="25" t="str">
        <f t="shared" si="19"/>
        <v>I</v>
      </c>
      <c r="C116" s="16">
        <f t="shared" si="20"/>
        <v>53671.727400000003</v>
      </c>
      <c r="D116" s="22" t="str">
        <f t="shared" si="21"/>
        <v>vis</v>
      </c>
      <c r="E116" s="52">
        <f>VLOOKUP(C116,Active!C$21:E$968,3,FALSE)</f>
        <v>13519.031639428549</v>
      </c>
      <c r="F116" s="25" t="s">
        <v>90</v>
      </c>
      <c r="G116" s="22" t="str">
        <f t="shared" si="22"/>
        <v>53671.7274</v>
      </c>
      <c r="H116" s="16">
        <f t="shared" si="23"/>
        <v>13519</v>
      </c>
      <c r="I116" s="53" t="s">
        <v>406</v>
      </c>
      <c r="J116" s="54" t="s">
        <v>407</v>
      </c>
      <c r="K116" s="53" t="s">
        <v>408</v>
      </c>
      <c r="L116" s="53" t="s">
        <v>409</v>
      </c>
      <c r="M116" s="54" t="s">
        <v>352</v>
      </c>
      <c r="N116" s="54" t="s">
        <v>365</v>
      </c>
      <c r="O116" s="55" t="s">
        <v>410</v>
      </c>
      <c r="P116" s="55" t="s">
        <v>399</v>
      </c>
    </row>
    <row r="117" spans="1:16" ht="12.75" customHeight="1" thickBot="1" x14ac:dyDescent="0.25">
      <c r="A117" s="16" t="str">
        <f t="shared" si="18"/>
        <v>OEJV 0107 </v>
      </c>
      <c r="B117" s="25" t="str">
        <f t="shared" si="19"/>
        <v>I</v>
      </c>
      <c r="C117" s="16">
        <f t="shared" si="20"/>
        <v>53859.563900000001</v>
      </c>
      <c r="D117" s="22" t="str">
        <f t="shared" si="21"/>
        <v>vis</v>
      </c>
      <c r="E117" s="52">
        <f>VLOOKUP(C117,Active!C$21:E$968,3,FALSE)</f>
        <v>13621.032853213479</v>
      </c>
      <c r="F117" s="25" t="s">
        <v>90</v>
      </c>
      <c r="G117" s="22" t="str">
        <f t="shared" si="22"/>
        <v>53859.5639</v>
      </c>
      <c r="H117" s="16">
        <f t="shared" si="23"/>
        <v>13621</v>
      </c>
      <c r="I117" s="53" t="s">
        <v>411</v>
      </c>
      <c r="J117" s="54" t="s">
        <v>412</v>
      </c>
      <c r="K117" s="53" t="s">
        <v>413</v>
      </c>
      <c r="L117" s="53" t="s">
        <v>414</v>
      </c>
      <c r="M117" s="54" t="s">
        <v>352</v>
      </c>
      <c r="N117" s="54" t="s">
        <v>415</v>
      </c>
      <c r="O117" s="55" t="s">
        <v>416</v>
      </c>
      <c r="P117" s="56" t="s">
        <v>417</v>
      </c>
    </row>
    <row r="118" spans="1:16" ht="12.75" customHeight="1" thickBot="1" x14ac:dyDescent="0.25">
      <c r="A118" s="16" t="str">
        <f t="shared" si="18"/>
        <v>BAVM 203 </v>
      </c>
      <c r="B118" s="25" t="str">
        <f t="shared" si="19"/>
        <v>I</v>
      </c>
      <c r="C118" s="16">
        <f t="shared" si="20"/>
        <v>54684.565399999999</v>
      </c>
      <c r="D118" s="22" t="str">
        <f t="shared" si="21"/>
        <v>vis</v>
      </c>
      <c r="E118" s="52">
        <f>VLOOKUP(C118,Active!C$21:E$968,3,FALSE)</f>
        <v>14069.034995365766</v>
      </c>
      <c r="F118" s="25" t="s">
        <v>90</v>
      </c>
      <c r="G118" s="22" t="str">
        <f t="shared" si="22"/>
        <v>54684.5654</v>
      </c>
      <c r="H118" s="16">
        <f t="shared" si="23"/>
        <v>14069</v>
      </c>
      <c r="I118" s="53" t="s">
        <v>429</v>
      </c>
      <c r="J118" s="54" t="s">
        <v>430</v>
      </c>
      <c r="K118" s="53" t="s">
        <v>431</v>
      </c>
      <c r="L118" s="53" t="s">
        <v>432</v>
      </c>
      <c r="M118" s="54" t="s">
        <v>352</v>
      </c>
      <c r="N118" s="54" t="s">
        <v>403</v>
      </c>
      <c r="O118" s="55" t="s">
        <v>404</v>
      </c>
      <c r="P118" s="56" t="s">
        <v>433</v>
      </c>
    </row>
    <row r="119" spans="1:16" ht="12.75" customHeight="1" thickBot="1" x14ac:dyDescent="0.25">
      <c r="A119" s="16" t="str">
        <f t="shared" si="18"/>
        <v>BAVM 212 </v>
      </c>
      <c r="B119" s="25" t="str">
        <f t="shared" si="19"/>
        <v>I</v>
      </c>
      <c r="C119" s="16">
        <f t="shared" si="20"/>
        <v>55058.393799999998</v>
      </c>
      <c r="D119" s="22" t="str">
        <f t="shared" si="21"/>
        <v>vis</v>
      </c>
      <c r="E119" s="52">
        <f>VLOOKUP(C119,Active!C$21:E$968,3,FALSE)</f>
        <v>14272.035746270292</v>
      </c>
      <c r="F119" s="25" t="s">
        <v>90</v>
      </c>
      <c r="G119" s="22" t="str">
        <f t="shared" si="22"/>
        <v>55058.3938</v>
      </c>
      <c r="H119" s="16">
        <f t="shared" si="23"/>
        <v>14272</v>
      </c>
      <c r="I119" s="53" t="s">
        <v>448</v>
      </c>
      <c r="J119" s="54" t="s">
        <v>449</v>
      </c>
      <c r="K119" s="53" t="s">
        <v>450</v>
      </c>
      <c r="L119" s="53" t="s">
        <v>451</v>
      </c>
      <c r="M119" s="54" t="s">
        <v>352</v>
      </c>
      <c r="N119" s="54" t="s">
        <v>403</v>
      </c>
      <c r="O119" s="55" t="s">
        <v>404</v>
      </c>
      <c r="P119" s="56" t="s">
        <v>452</v>
      </c>
    </row>
    <row r="120" spans="1:16" ht="12.75" customHeight="1" thickBot="1" x14ac:dyDescent="0.25">
      <c r="A120" s="16" t="str">
        <f t="shared" si="18"/>
        <v>BAVM 225 </v>
      </c>
      <c r="B120" s="25" t="str">
        <f t="shared" si="19"/>
        <v>I</v>
      </c>
      <c r="C120" s="16">
        <f t="shared" si="20"/>
        <v>55835.512799999997</v>
      </c>
      <c r="D120" s="22" t="str">
        <f t="shared" si="21"/>
        <v>vis</v>
      </c>
      <c r="E120" s="52">
        <f>VLOOKUP(C120,Active!C$21:E$968,3,FALSE)</f>
        <v>14694.036162884375</v>
      </c>
      <c r="F120" s="25" t="s">
        <v>90</v>
      </c>
      <c r="G120" s="22" t="str">
        <f t="shared" si="22"/>
        <v>55835.5128</v>
      </c>
      <c r="H120" s="16">
        <f t="shared" si="23"/>
        <v>14694</v>
      </c>
      <c r="I120" s="53" t="s">
        <v>481</v>
      </c>
      <c r="J120" s="54" t="s">
        <v>482</v>
      </c>
      <c r="K120" s="53" t="s">
        <v>483</v>
      </c>
      <c r="L120" s="53" t="s">
        <v>484</v>
      </c>
      <c r="M120" s="54" t="s">
        <v>352</v>
      </c>
      <c r="N120" s="54" t="s">
        <v>403</v>
      </c>
      <c r="O120" s="55" t="s">
        <v>471</v>
      </c>
      <c r="P120" s="56" t="s">
        <v>485</v>
      </c>
    </row>
    <row r="121" spans="1:16" ht="12.75" customHeight="1" thickBot="1" x14ac:dyDescent="0.25">
      <c r="A121" s="16" t="str">
        <f t="shared" si="18"/>
        <v> JAAVSO 41;122 </v>
      </c>
      <c r="B121" s="25" t="str">
        <f t="shared" si="19"/>
        <v>I</v>
      </c>
      <c r="C121" s="16">
        <f t="shared" si="20"/>
        <v>56194.608099999998</v>
      </c>
      <c r="D121" s="22" t="str">
        <f t="shared" si="21"/>
        <v>vis</v>
      </c>
      <c r="E121" s="52">
        <f>VLOOKUP(C121,Active!C$21:E$968,3,FALSE)</f>
        <v>14889.036370322567</v>
      </c>
      <c r="F121" s="25" t="s">
        <v>90</v>
      </c>
      <c r="G121" s="22" t="str">
        <f t="shared" si="22"/>
        <v>56194.6081</v>
      </c>
      <c r="H121" s="16">
        <f t="shared" si="23"/>
        <v>14889</v>
      </c>
      <c r="I121" s="53" t="s">
        <v>491</v>
      </c>
      <c r="J121" s="54" t="s">
        <v>492</v>
      </c>
      <c r="K121" s="53" t="s">
        <v>493</v>
      </c>
      <c r="L121" s="53" t="s">
        <v>494</v>
      </c>
      <c r="M121" s="54" t="s">
        <v>352</v>
      </c>
      <c r="N121" s="54" t="s">
        <v>90</v>
      </c>
      <c r="O121" s="55" t="s">
        <v>187</v>
      </c>
      <c r="P121" s="55" t="s">
        <v>495</v>
      </c>
    </row>
    <row r="122" spans="1:16" x14ac:dyDescent="0.2">
      <c r="B122" s="25"/>
      <c r="F122" s="25"/>
    </row>
    <row r="123" spans="1:16" x14ac:dyDescent="0.2">
      <c r="B123" s="25"/>
      <c r="F123" s="25"/>
    </row>
    <row r="124" spans="1:16" x14ac:dyDescent="0.2">
      <c r="B124" s="25"/>
      <c r="F124" s="25"/>
    </row>
    <row r="125" spans="1:16" x14ac:dyDescent="0.2">
      <c r="B125" s="25"/>
      <c r="F125" s="25"/>
    </row>
    <row r="126" spans="1:16" x14ac:dyDescent="0.2">
      <c r="B126" s="25"/>
      <c r="F126" s="25"/>
    </row>
    <row r="127" spans="1:16" x14ac:dyDescent="0.2">
      <c r="B127" s="25"/>
      <c r="F127" s="25"/>
    </row>
    <row r="128" spans="1:16" x14ac:dyDescent="0.2">
      <c r="B128" s="25"/>
      <c r="F128" s="25"/>
    </row>
    <row r="129" spans="2:6" x14ac:dyDescent="0.2">
      <c r="B129" s="25"/>
      <c r="F129" s="25"/>
    </row>
    <row r="130" spans="2:6" x14ac:dyDescent="0.2">
      <c r="B130" s="25"/>
      <c r="F130" s="25"/>
    </row>
    <row r="131" spans="2:6" x14ac:dyDescent="0.2">
      <c r="B131" s="25"/>
      <c r="F131" s="25"/>
    </row>
    <row r="132" spans="2:6" x14ac:dyDescent="0.2">
      <c r="B132" s="25"/>
      <c r="F132" s="25"/>
    </row>
    <row r="133" spans="2:6" x14ac:dyDescent="0.2">
      <c r="B133" s="25"/>
      <c r="F133" s="25"/>
    </row>
    <row r="134" spans="2:6" x14ac:dyDescent="0.2">
      <c r="B134" s="25"/>
      <c r="F134" s="25"/>
    </row>
    <row r="135" spans="2:6" x14ac:dyDescent="0.2">
      <c r="B135" s="25"/>
      <c r="F135" s="25"/>
    </row>
    <row r="136" spans="2:6" x14ac:dyDescent="0.2">
      <c r="B136" s="25"/>
      <c r="F136" s="25"/>
    </row>
    <row r="137" spans="2:6" x14ac:dyDescent="0.2">
      <c r="B137" s="25"/>
      <c r="F137" s="25"/>
    </row>
    <row r="138" spans="2:6" x14ac:dyDescent="0.2">
      <c r="B138" s="25"/>
      <c r="F138" s="25"/>
    </row>
    <row r="139" spans="2:6" x14ac:dyDescent="0.2">
      <c r="B139" s="25"/>
      <c r="F139" s="25"/>
    </row>
    <row r="140" spans="2:6" x14ac:dyDescent="0.2">
      <c r="B140" s="25"/>
      <c r="F140" s="25"/>
    </row>
    <row r="141" spans="2:6" x14ac:dyDescent="0.2">
      <c r="B141" s="25"/>
      <c r="F141" s="25"/>
    </row>
    <row r="142" spans="2:6" x14ac:dyDescent="0.2">
      <c r="B142" s="25"/>
      <c r="F142" s="25"/>
    </row>
    <row r="143" spans="2:6" x14ac:dyDescent="0.2">
      <c r="B143" s="25"/>
      <c r="F143" s="25"/>
    </row>
    <row r="144" spans="2:6" x14ac:dyDescent="0.2">
      <c r="B144" s="25"/>
      <c r="F144" s="25"/>
    </row>
    <row r="145" spans="2:6" x14ac:dyDescent="0.2">
      <c r="B145" s="25"/>
      <c r="F145" s="25"/>
    </row>
    <row r="146" spans="2:6" x14ac:dyDescent="0.2">
      <c r="B146" s="25"/>
      <c r="F146" s="25"/>
    </row>
    <row r="147" spans="2:6" x14ac:dyDescent="0.2">
      <c r="B147" s="25"/>
      <c r="F147" s="25"/>
    </row>
    <row r="148" spans="2:6" x14ac:dyDescent="0.2">
      <c r="B148" s="25"/>
      <c r="F148" s="25"/>
    </row>
    <row r="149" spans="2:6" x14ac:dyDescent="0.2">
      <c r="B149" s="25"/>
      <c r="F149" s="25"/>
    </row>
    <row r="150" spans="2:6" x14ac:dyDescent="0.2">
      <c r="B150" s="25"/>
      <c r="F150" s="25"/>
    </row>
    <row r="151" spans="2:6" x14ac:dyDescent="0.2">
      <c r="B151" s="25"/>
      <c r="F151" s="25"/>
    </row>
    <row r="152" spans="2:6" x14ac:dyDescent="0.2">
      <c r="B152" s="25"/>
      <c r="F152" s="25"/>
    </row>
    <row r="153" spans="2:6" x14ac:dyDescent="0.2">
      <c r="B153" s="25"/>
      <c r="F153" s="25"/>
    </row>
    <row r="154" spans="2:6" x14ac:dyDescent="0.2">
      <c r="B154" s="25"/>
      <c r="F154" s="25"/>
    </row>
    <row r="155" spans="2:6" x14ac:dyDescent="0.2">
      <c r="B155" s="25"/>
      <c r="F155" s="25"/>
    </row>
    <row r="156" spans="2:6" x14ac:dyDescent="0.2">
      <c r="B156" s="25"/>
      <c r="F156" s="25"/>
    </row>
    <row r="157" spans="2:6" x14ac:dyDescent="0.2">
      <c r="B157" s="25"/>
      <c r="F157" s="25"/>
    </row>
    <row r="158" spans="2:6" x14ac:dyDescent="0.2">
      <c r="B158" s="25"/>
      <c r="F158" s="25"/>
    </row>
    <row r="159" spans="2:6" x14ac:dyDescent="0.2">
      <c r="B159" s="25"/>
      <c r="F159" s="25"/>
    </row>
    <row r="160" spans="2:6" x14ac:dyDescent="0.2">
      <c r="B160" s="25"/>
      <c r="F160" s="25"/>
    </row>
    <row r="161" spans="2:6" x14ac:dyDescent="0.2">
      <c r="B161" s="25"/>
      <c r="F161" s="25"/>
    </row>
    <row r="162" spans="2:6" x14ac:dyDescent="0.2">
      <c r="B162" s="25"/>
      <c r="F162" s="25"/>
    </row>
    <row r="163" spans="2:6" x14ac:dyDescent="0.2">
      <c r="B163" s="25"/>
      <c r="F163" s="25"/>
    </row>
    <row r="164" spans="2:6" x14ac:dyDescent="0.2">
      <c r="B164" s="25"/>
      <c r="F164" s="25"/>
    </row>
    <row r="165" spans="2:6" x14ac:dyDescent="0.2">
      <c r="B165" s="25"/>
      <c r="F165" s="25"/>
    </row>
    <row r="166" spans="2:6" x14ac:dyDescent="0.2">
      <c r="B166" s="25"/>
      <c r="F166" s="25"/>
    </row>
    <row r="167" spans="2:6" x14ac:dyDescent="0.2">
      <c r="B167" s="25"/>
      <c r="F167" s="25"/>
    </row>
    <row r="168" spans="2:6" x14ac:dyDescent="0.2">
      <c r="B168" s="25"/>
      <c r="F168" s="25"/>
    </row>
    <row r="169" spans="2:6" x14ac:dyDescent="0.2">
      <c r="B169" s="25"/>
      <c r="F169" s="25"/>
    </row>
    <row r="170" spans="2:6" x14ac:dyDescent="0.2">
      <c r="B170" s="25"/>
      <c r="F170" s="25"/>
    </row>
    <row r="171" spans="2:6" x14ac:dyDescent="0.2">
      <c r="B171" s="25"/>
      <c r="F171" s="25"/>
    </row>
    <row r="172" spans="2:6" x14ac:dyDescent="0.2">
      <c r="B172" s="25"/>
      <c r="F172" s="25"/>
    </row>
    <row r="173" spans="2:6" x14ac:dyDescent="0.2">
      <c r="B173" s="25"/>
      <c r="F173" s="25"/>
    </row>
    <row r="174" spans="2:6" x14ac:dyDescent="0.2">
      <c r="B174" s="25"/>
      <c r="F174" s="25"/>
    </row>
    <row r="175" spans="2:6" x14ac:dyDescent="0.2">
      <c r="B175" s="25"/>
      <c r="F175" s="25"/>
    </row>
    <row r="176" spans="2:6" x14ac:dyDescent="0.2">
      <c r="B176" s="25"/>
      <c r="F176" s="25"/>
    </row>
    <row r="177" spans="2:6" x14ac:dyDescent="0.2">
      <c r="B177" s="25"/>
      <c r="F177" s="25"/>
    </row>
    <row r="178" spans="2:6" x14ac:dyDescent="0.2">
      <c r="B178" s="25"/>
      <c r="F178" s="25"/>
    </row>
    <row r="179" spans="2:6" x14ac:dyDescent="0.2">
      <c r="B179" s="25"/>
      <c r="F179" s="25"/>
    </row>
    <row r="180" spans="2:6" x14ac:dyDescent="0.2">
      <c r="B180" s="25"/>
      <c r="F180" s="25"/>
    </row>
    <row r="181" spans="2:6" x14ac:dyDescent="0.2">
      <c r="B181" s="25"/>
      <c r="F181" s="25"/>
    </row>
    <row r="182" spans="2:6" x14ac:dyDescent="0.2">
      <c r="B182" s="25"/>
      <c r="F182" s="25"/>
    </row>
    <row r="183" spans="2:6" x14ac:dyDescent="0.2">
      <c r="B183" s="25"/>
      <c r="F183" s="25"/>
    </row>
    <row r="184" spans="2:6" x14ac:dyDescent="0.2">
      <c r="B184" s="25"/>
      <c r="F184" s="25"/>
    </row>
    <row r="185" spans="2:6" x14ac:dyDescent="0.2">
      <c r="B185" s="25"/>
      <c r="F185" s="25"/>
    </row>
    <row r="186" spans="2:6" x14ac:dyDescent="0.2">
      <c r="B186" s="25"/>
      <c r="F186" s="25"/>
    </row>
    <row r="187" spans="2:6" x14ac:dyDescent="0.2">
      <c r="B187" s="25"/>
      <c r="F187" s="25"/>
    </row>
    <row r="188" spans="2:6" x14ac:dyDescent="0.2">
      <c r="B188" s="25"/>
      <c r="F188" s="25"/>
    </row>
    <row r="189" spans="2:6" x14ac:dyDescent="0.2">
      <c r="B189" s="25"/>
      <c r="F189" s="25"/>
    </row>
    <row r="190" spans="2:6" x14ac:dyDescent="0.2">
      <c r="B190" s="25"/>
      <c r="F190" s="25"/>
    </row>
    <row r="191" spans="2:6" x14ac:dyDescent="0.2">
      <c r="B191" s="25"/>
      <c r="F191" s="25"/>
    </row>
    <row r="192" spans="2:6" x14ac:dyDescent="0.2">
      <c r="B192" s="25"/>
      <c r="F192" s="25"/>
    </row>
    <row r="193" spans="2:6" x14ac:dyDescent="0.2">
      <c r="B193" s="25"/>
      <c r="F193" s="25"/>
    </row>
    <row r="194" spans="2:6" x14ac:dyDescent="0.2">
      <c r="B194" s="25"/>
      <c r="F194" s="25"/>
    </row>
    <row r="195" spans="2:6" x14ac:dyDescent="0.2">
      <c r="B195" s="25"/>
      <c r="F195" s="25"/>
    </row>
    <row r="196" spans="2:6" x14ac:dyDescent="0.2">
      <c r="B196" s="25"/>
      <c r="F196" s="25"/>
    </row>
    <row r="197" spans="2:6" x14ac:dyDescent="0.2">
      <c r="B197" s="25"/>
      <c r="F197" s="25"/>
    </row>
    <row r="198" spans="2:6" x14ac:dyDescent="0.2">
      <c r="B198" s="25"/>
      <c r="F198" s="25"/>
    </row>
    <row r="199" spans="2:6" x14ac:dyDescent="0.2">
      <c r="B199" s="25"/>
      <c r="F199" s="25"/>
    </row>
    <row r="200" spans="2:6" x14ac:dyDescent="0.2">
      <c r="B200" s="25"/>
      <c r="F200" s="25"/>
    </row>
    <row r="201" spans="2:6" x14ac:dyDescent="0.2">
      <c r="B201" s="25"/>
      <c r="F201" s="25"/>
    </row>
    <row r="202" spans="2:6" x14ac:dyDescent="0.2">
      <c r="B202" s="25"/>
      <c r="F202" s="25"/>
    </row>
    <row r="203" spans="2:6" x14ac:dyDescent="0.2">
      <c r="B203" s="25"/>
      <c r="F203" s="25"/>
    </row>
    <row r="204" spans="2:6" x14ac:dyDescent="0.2">
      <c r="B204" s="25"/>
      <c r="F204" s="25"/>
    </row>
    <row r="205" spans="2:6" x14ac:dyDescent="0.2">
      <c r="B205" s="25"/>
      <c r="F205" s="25"/>
    </row>
    <row r="206" spans="2:6" x14ac:dyDescent="0.2">
      <c r="B206" s="25"/>
      <c r="F206" s="25"/>
    </row>
    <row r="207" spans="2:6" x14ac:dyDescent="0.2">
      <c r="B207" s="25"/>
      <c r="F207" s="25"/>
    </row>
    <row r="208" spans="2:6" x14ac:dyDescent="0.2">
      <c r="B208" s="25"/>
      <c r="F208" s="25"/>
    </row>
    <row r="209" spans="2:6" x14ac:dyDescent="0.2">
      <c r="B209" s="25"/>
      <c r="F209" s="25"/>
    </row>
    <row r="210" spans="2:6" x14ac:dyDescent="0.2">
      <c r="B210" s="25"/>
      <c r="F210" s="25"/>
    </row>
    <row r="211" spans="2:6" x14ac:dyDescent="0.2">
      <c r="B211" s="25"/>
      <c r="F211" s="25"/>
    </row>
    <row r="212" spans="2:6" x14ac:dyDescent="0.2">
      <c r="B212" s="25"/>
      <c r="F212" s="25"/>
    </row>
    <row r="213" spans="2:6" x14ac:dyDescent="0.2">
      <c r="B213" s="25"/>
      <c r="F213" s="25"/>
    </row>
    <row r="214" spans="2:6" x14ac:dyDescent="0.2">
      <c r="B214" s="25"/>
      <c r="F214" s="25"/>
    </row>
    <row r="215" spans="2:6" x14ac:dyDescent="0.2">
      <c r="B215" s="25"/>
      <c r="F215" s="25"/>
    </row>
    <row r="216" spans="2:6" x14ac:dyDescent="0.2">
      <c r="B216" s="25"/>
      <c r="F216" s="25"/>
    </row>
    <row r="217" spans="2:6" x14ac:dyDescent="0.2">
      <c r="B217" s="25"/>
      <c r="F217" s="25"/>
    </row>
    <row r="218" spans="2:6" x14ac:dyDescent="0.2">
      <c r="B218" s="25"/>
      <c r="F218" s="25"/>
    </row>
    <row r="219" spans="2:6" x14ac:dyDescent="0.2">
      <c r="B219" s="25"/>
      <c r="F219" s="25"/>
    </row>
    <row r="220" spans="2:6" x14ac:dyDescent="0.2">
      <c r="B220" s="25"/>
      <c r="F220" s="25"/>
    </row>
    <row r="221" spans="2:6" x14ac:dyDescent="0.2">
      <c r="B221" s="25"/>
      <c r="F221" s="25"/>
    </row>
    <row r="222" spans="2:6" x14ac:dyDescent="0.2">
      <c r="B222" s="25"/>
      <c r="F222" s="25"/>
    </row>
    <row r="223" spans="2:6" x14ac:dyDescent="0.2">
      <c r="B223" s="25"/>
      <c r="F223" s="25"/>
    </row>
    <row r="224" spans="2:6" x14ac:dyDescent="0.2">
      <c r="B224" s="25"/>
      <c r="F224" s="25"/>
    </row>
    <row r="225" spans="2:6" x14ac:dyDescent="0.2">
      <c r="B225" s="25"/>
      <c r="F225" s="25"/>
    </row>
    <row r="226" spans="2:6" x14ac:dyDescent="0.2">
      <c r="B226" s="25"/>
      <c r="F226" s="25"/>
    </row>
    <row r="227" spans="2:6" x14ac:dyDescent="0.2">
      <c r="B227" s="25"/>
      <c r="F227" s="25"/>
    </row>
    <row r="228" spans="2:6" x14ac:dyDescent="0.2">
      <c r="B228" s="25"/>
      <c r="F228" s="25"/>
    </row>
    <row r="229" spans="2:6" x14ac:dyDescent="0.2">
      <c r="B229" s="25"/>
      <c r="F229" s="25"/>
    </row>
    <row r="230" spans="2:6" x14ac:dyDescent="0.2">
      <c r="B230" s="25"/>
      <c r="F230" s="25"/>
    </row>
    <row r="231" spans="2:6" x14ac:dyDescent="0.2">
      <c r="B231" s="25"/>
      <c r="F231" s="25"/>
    </row>
    <row r="232" spans="2:6" x14ac:dyDescent="0.2">
      <c r="B232" s="25"/>
      <c r="F232" s="25"/>
    </row>
    <row r="233" spans="2:6" x14ac:dyDescent="0.2">
      <c r="B233" s="25"/>
      <c r="F233" s="25"/>
    </row>
    <row r="234" spans="2:6" x14ac:dyDescent="0.2">
      <c r="B234" s="25"/>
      <c r="F234" s="25"/>
    </row>
    <row r="235" spans="2:6" x14ac:dyDescent="0.2">
      <c r="B235" s="25"/>
      <c r="F235" s="25"/>
    </row>
    <row r="236" spans="2:6" x14ac:dyDescent="0.2">
      <c r="B236" s="25"/>
      <c r="F236" s="25"/>
    </row>
    <row r="237" spans="2:6" x14ac:dyDescent="0.2">
      <c r="B237" s="25"/>
      <c r="F237" s="25"/>
    </row>
    <row r="238" spans="2:6" x14ac:dyDescent="0.2">
      <c r="B238" s="25"/>
      <c r="F238" s="25"/>
    </row>
    <row r="239" spans="2:6" x14ac:dyDescent="0.2">
      <c r="B239" s="25"/>
      <c r="F239" s="25"/>
    </row>
    <row r="240" spans="2:6" x14ac:dyDescent="0.2">
      <c r="B240" s="25"/>
      <c r="F240" s="25"/>
    </row>
    <row r="241" spans="2:6" x14ac:dyDescent="0.2">
      <c r="B241" s="25"/>
      <c r="F241" s="25"/>
    </row>
    <row r="242" spans="2:6" x14ac:dyDescent="0.2">
      <c r="B242" s="25"/>
      <c r="F242" s="25"/>
    </row>
    <row r="243" spans="2:6" x14ac:dyDescent="0.2">
      <c r="B243" s="25"/>
      <c r="F243" s="25"/>
    </row>
    <row r="244" spans="2:6" x14ac:dyDescent="0.2">
      <c r="B244" s="25"/>
      <c r="F244" s="25"/>
    </row>
    <row r="245" spans="2:6" x14ac:dyDescent="0.2">
      <c r="B245" s="25"/>
      <c r="F245" s="25"/>
    </row>
    <row r="246" spans="2:6" x14ac:dyDescent="0.2">
      <c r="B246" s="25"/>
      <c r="F246" s="25"/>
    </row>
    <row r="247" spans="2:6" x14ac:dyDescent="0.2">
      <c r="B247" s="25"/>
      <c r="F247" s="25"/>
    </row>
    <row r="248" spans="2:6" x14ac:dyDescent="0.2">
      <c r="B248" s="25"/>
      <c r="F248" s="25"/>
    </row>
    <row r="249" spans="2:6" x14ac:dyDescent="0.2">
      <c r="B249" s="25"/>
      <c r="F249" s="25"/>
    </row>
    <row r="250" spans="2:6" x14ac:dyDescent="0.2">
      <c r="B250" s="25"/>
      <c r="F250" s="25"/>
    </row>
    <row r="251" spans="2:6" x14ac:dyDescent="0.2">
      <c r="B251" s="25"/>
      <c r="F251" s="25"/>
    </row>
    <row r="252" spans="2:6" x14ac:dyDescent="0.2">
      <c r="B252" s="25"/>
      <c r="F252" s="25"/>
    </row>
    <row r="253" spans="2:6" x14ac:dyDescent="0.2">
      <c r="B253" s="25"/>
      <c r="F253" s="25"/>
    </row>
    <row r="254" spans="2:6" x14ac:dyDescent="0.2">
      <c r="B254" s="25"/>
      <c r="F254" s="25"/>
    </row>
    <row r="255" spans="2:6" x14ac:dyDescent="0.2">
      <c r="B255" s="25"/>
      <c r="F255" s="25"/>
    </row>
    <row r="256" spans="2:6" x14ac:dyDescent="0.2">
      <c r="B256" s="25"/>
      <c r="F256" s="25"/>
    </row>
    <row r="257" spans="2:6" x14ac:dyDescent="0.2">
      <c r="B257" s="25"/>
      <c r="F257" s="25"/>
    </row>
    <row r="258" spans="2:6" x14ac:dyDescent="0.2">
      <c r="B258" s="25"/>
      <c r="F258" s="25"/>
    </row>
    <row r="259" spans="2:6" x14ac:dyDescent="0.2">
      <c r="B259" s="25"/>
      <c r="F259" s="25"/>
    </row>
    <row r="260" spans="2:6" x14ac:dyDescent="0.2">
      <c r="B260" s="25"/>
      <c r="F260" s="25"/>
    </row>
    <row r="261" spans="2:6" x14ac:dyDescent="0.2">
      <c r="B261" s="25"/>
      <c r="F261" s="25"/>
    </row>
    <row r="262" spans="2:6" x14ac:dyDescent="0.2">
      <c r="B262" s="25"/>
      <c r="F262" s="25"/>
    </row>
    <row r="263" spans="2:6" x14ac:dyDescent="0.2">
      <c r="B263" s="25"/>
      <c r="F263" s="25"/>
    </row>
    <row r="264" spans="2:6" x14ac:dyDescent="0.2">
      <c r="B264" s="25"/>
      <c r="F264" s="25"/>
    </row>
    <row r="265" spans="2:6" x14ac:dyDescent="0.2">
      <c r="B265" s="25"/>
      <c r="F265" s="25"/>
    </row>
    <row r="266" spans="2:6" x14ac:dyDescent="0.2">
      <c r="B266" s="25"/>
      <c r="F266" s="25"/>
    </row>
    <row r="267" spans="2:6" x14ac:dyDescent="0.2">
      <c r="B267" s="25"/>
      <c r="F267" s="25"/>
    </row>
    <row r="268" spans="2:6" x14ac:dyDescent="0.2">
      <c r="B268" s="25"/>
      <c r="F268" s="25"/>
    </row>
    <row r="269" spans="2:6" x14ac:dyDescent="0.2">
      <c r="B269" s="25"/>
      <c r="F269" s="25"/>
    </row>
    <row r="270" spans="2:6" x14ac:dyDescent="0.2">
      <c r="B270" s="25"/>
      <c r="F270" s="25"/>
    </row>
    <row r="271" spans="2:6" x14ac:dyDescent="0.2">
      <c r="B271" s="25"/>
      <c r="F271" s="25"/>
    </row>
    <row r="272" spans="2:6" x14ac:dyDescent="0.2">
      <c r="B272" s="25"/>
      <c r="F272" s="25"/>
    </row>
    <row r="273" spans="2:6" x14ac:dyDescent="0.2">
      <c r="B273" s="25"/>
      <c r="F273" s="25"/>
    </row>
    <row r="274" spans="2:6" x14ac:dyDescent="0.2">
      <c r="B274" s="25"/>
      <c r="F274" s="25"/>
    </row>
    <row r="275" spans="2:6" x14ac:dyDescent="0.2">
      <c r="B275" s="25"/>
      <c r="F275" s="25"/>
    </row>
    <row r="276" spans="2:6" x14ac:dyDescent="0.2">
      <c r="B276" s="25"/>
      <c r="F276" s="25"/>
    </row>
    <row r="277" spans="2:6" x14ac:dyDescent="0.2">
      <c r="B277" s="25"/>
      <c r="F277" s="25"/>
    </row>
    <row r="278" spans="2:6" x14ac:dyDescent="0.2">
      <c r="B278" s="25"/>
      <c r="F278" s="25"/>
    </row>
    <row r="279" spans="2:6" x14ac:dyDescent="0.2">
      <c r="B279" s="25"/>
      <c r="F279" s="25"/>
    </row>
    <row r="280" spans="2:6" x14ac:dyDescent="0.2">
      <c r="B280" s="25"/>
      <c r="F280" s="25"/>
    </row>
    <row r="281" spans="2:6" x14ac:dyDescent="0.2">
      <c r="B281" s="25"/>
      <c r="F281" s="25"/>
    </row>
    <row r="282" spans="2:6" x14ac:dyDescent="0.2">
      <c r="B282" s="25"/>
      <c r="F282" s="25"/>
    </row>
    <row r="283" spans="2:6" x14ac:dyDescent="0.2">
      <c r="B283" s="25"/>
      <c r="F283" s="25"/>
    </row>
    <row r="284" spans="2:6" x14ac:dyDescent="0.2">
      <c r="B284" s="25"/>
      <c r="F284" s="25"/>
    </row>
    <row r="285" spans="2:6" x14ac:dyDescent="0.2">
      <c r="B285" s="25"/>
      <c r="F285" s="25"/>
    </row>
    <row r="286" spans="2:6" x14ac:dyDescent="0.2">
      <c r="B286" s="25"/>
      <c r="F286" s="25"/>
    </row>
    <row r="287" spans="2:6" x14ac:dyDescent="0.2">
      <c r="B287" s="25"/>
      <c r="F287" s="25"/>
    </row>
    <row r="288" spans="2:6" x14ac:dyDescent="0.2">
      <c r="B288" s="25"/>
      <c r="F288" s="25"/>
    </row>
    <row r="289" spans="2:6" x14ac:dyDescent="0.2">
      <c r="B289" s="25"/>
      <c r="F289" s="25"/>
    </row>
    <row r="290" spans="2:6" x14ac:dyDescent="0.2">
      <c r="B290" s="25"/>
      <c r="F290" s="25"/>
    </row>
    <row r="291" spans="2:6" x14ac:dyDescent="0.2">
      <c r="B291" s="25"/>
      <c r="F291" s="25"/>
    </row>
    <row r="292" spans="2:6" x14ac:dyDescent="0.2">
      <c r="B292" s="25"/>
      <c r="F292" s="25"/>
    </row>
    <row r="293" spans="2:6" x14ac:dyDescent="0.2">
      <c r="B293" s="25"/>
      <c r="F293" s="25"/>
    </row>
    <row r="294" spans="2:6" x14ac:dyDescent="0.2">
      <c r="B294" s="25"/>
      <c r="F294" s="25"/>
    </row>
    <row r="295" spans="2:6" x14ac:dyDescent="0.2">
      <c r="B295" s="25"/>
      <c r="F295" s="25"/>
    </row>
    <row r="296" spans="2:6" x14ac:dyDescent="0.2">
      <c r="B296" s="25"/>
      <c r="F296" s="25"/>
    </row>
    <row r="297" spans="2:6" x14ac:dyDescent="0.2">
      <c r="B297" s="25"/>
      <c r="F297" s="25"/>
    </row>
    <row r="298" spans="2:6" x14ac:dyDescent="0.2">
      <c r="B298" s="25"/>
      <c r="F298" s="25"/>
    </row>
    <row r="299" spans="2:6" x14ac:dyDescent="0.2">
      <c r="B299" s="25"/>
      <c r="F299" s="25"/>
    </row>
    <row r="300" spans="2:6" x14ac:dyDescent="0.2">
      <c r="B300" s="25"/>
      <c r="F300" s="25"/>
    </row>
    <row r="301" spans="2:6" x14ac:dyDescent="0.2">
      <c r="B301" s="25"/>
      <c r="F301" s="25"/>
    </row>
    <row r="302" spans="2:6" x14ac:dyDescent="0.2">
      <c r="B302" s="25"/>
      <c r="F302" s="25"/>
    </row>
    <row r="303" spans="2:6" x14ac:dyDescent="0.2">
      <c r="B303" s="25"/>
      <c r="F303" s="25"/>
    </row>
    <row r="304" spans="2:6" x14ac:dyDescent="0.2">
      <c r="B304" s="25"/>
      <c r="F304" s="25"/>
    </row>
    <row r="305" spans="2:6" x14ac:dyDescent="0.2">
      <c r="B305" s="25"/>
      <c r="F305" s="25"/>
    </row>
    <row r="306" spans="2:6" x14ac:dyDescent="0.2">
      <c r="B306" s="25"/>
      <c r="F306" s="25"/>
    </row>
    <row r="307" spans="2:6" x14ac:dyDescent="0.2">
      <c r="B307" s="25"/>
      <c r="F307" s="25"/>
    </row>
    <row r="308" spans="2:6" x14ac:dyDescent="0.2">
      <c r="B308" s="25"/>
      <c r="F308" s="25"/>
    </row>
    <row r="309" spans="2:6" x14ac:dyDescent="0.2">
      <c r="B309" s="25"/>
      <c r="F309" s="25"/>
    </row>
    <row r="310" spans="2:6" x14ac:dyDescent="0.2">
      <c r="B310" s="25"/>
      <c r="F310" s="25"/>
    </row>
    <row r="311" spans="2:6" x14ac:dyDescent="0.2">
      <c r="B311" s="25"/>
      <c r="F311" s="25"/>
    </row>
    <row r="312" spans="2:6" x14ac:dyDescent="0.2">
      <c r="B312" s="25"/>
      <c r="F312" s="25"/>
    </row>
    <row r="313" spans="2:6" x14ac:dyDescent="0.2">
      <c r="B313" s="25"/>
      <c r="F313" s="25"/>
    </row>
    <row r="314" spans="2:6" x14ac:dyDescent="0.2">
      <c r="B314" s="25"/>
      <c r="F314" s="25"/>
    </row>
    <row r="315" spans="2:6" x14ac:dyDescent="0.2">
      <c r="B315" s="25"/>
      <c r="F315" s="25"/>
    </row>
    <row r="316" spans="2:6" x14ac:dyDescent="0.2">
      <c r="B316" s="25"/>
      <c r="F316" s="25"/>
    </row>
    <row r="317" spans="2:6" x14ac:dyDescent="0.2">
      <c r="B317" s="25"/>
      <c r="F317" s="25"/>
    </row>
    <row r="318" spans="2:6" x14ac:dyDescent="0.2">
      <c r="B318" s="25"/>
      <c r="F318" s="25"/>
    </row>
    <row r="319" spans="2:6" x14ac:dyDescent="0.2">
      <c r="B319" s="25"/>
      <c r="F319" s="25"/>
    </row>
    <row r="320" spans="2:6" x14ac:dyDescent="0.2">
      <c r="B320" s="25"/>
      <c r="F320" s="25"/>
    </row>
    <row r="321" spans="2:6" x14ac:dyDescent="0.2">
      <c r="B321" s="25"/>
      <c r="F321" s="25"/>
    </row>
    <row r="322" spans="2:6" x14ac:dyDescent="0.2">
      <c r="B322" s="25"/>
      <c r="F322" s="25"/>
    </row>
    <row r="323" spans="2:6" x14ac:dyDescent="0.2">
      <c r="B323" s="25"/>
      <c r="F323" s="25"/>
    </row>
    <row r="324" spans="2:6" x14ac:dyDescent="0.2">
      <c r="B324" s="25"/>
      <c r="F324" s="25"/>
    </row>
    <row r="325" spans="2:6" x14ac:dyDescent="0.2">
      <c r="B325" s="25"/>
      <c r="F325" s="25"/>
    </row>
    <row r="326" spans="2:6" x14ac:dyDescent="0.2">
      <c r="B326" s="25"/>
      <c r="F326" s="25"/>
    </row>
    <row r="327" spans="2:6" x14ac:dyDescent="0.2">
      <c r="B327" s="25"/>
      <c r="F327" s="25"/>
    </row>
    <row r="328" spans="2:6" x14ac:dyDescent="0.2">
      <c r="B328" s="25"/>
      <c r="F328" s="25"/>
    </row>
    <row r="329" spans="2:6" x14ac:dyDescent="0.2">
      <c r="B329" s="25"/>
      <c r="F329" s="25"/>
    </row>
    <row r="330" spans="2:6" x14ac:dyDescent="0.2">
      <c r="B330" s="25"/>
      <c r="F330" s="25"/>
    </row>
    <row r="331" spans="2:6" x14ac:dyDescent="0.2">
      <c r="B331" s="25"/>
      <c r="F331" s="25"/>
    </row>
    <row r="332" spans="2:6" x14ac:dyDescent="0.2">
      <c r="B332" s="25"/>
      <c r="F332" s="25"/>
    </row>
    <row r="333" spans="2:6" x14ac:dyDescent="0.2">
      <c r="B333" s="25"/>
      <c r="F333" s="25"/>
    </row>
    <row r="334" spans="2:6" x14ac:dyDescent="0.2">
      <c r="B334" s="25"/>
      <c r="F334" s="25"/>
    </row>
    <row r="335" spans="2:6" x14ac:dyDescent="0.2">
      <c r="B335" s="25"/>
      <c r="F335" s="25"/>
    </row>
    <row r="336" spans="2:6" x14ac:dyDescent="0.2">
      <c r="B336" s="25"/>
      <c r="F336" s="25"/>
    </row>
    <row r="337" spans="2:6" x14ac:dyDescent="0.2">
      <c r="B337" s="25"/>
      <c r="F337" s="25"/>
    </row>
    <row r="338" spans="2:6" x14ac:dyDescent="0.2">
      <c r="B338" s="25"/>
      <c r="F338" s="25"/>
    </row>
    <row r="339" spans="2:6" x14ac:dyDescent="0.2">
      <c r="B339" s="25"/>
      <c r="F339" s="25"/>
    </row>
    <row r="340" spans="2:6" x14ac:dyDescent="0.2">
      <c r="B340" s="25"/>
      <c r="F340" s="25"/>
    </row>
    <row r="341" spans="2:6" x14ac:dyDescent="0.2">
      <c r="B341" s="25"/>
      <c r="F341" s="25"/>
    </row>
    <row r="342" spans="2:6" x14ac:dyDescent="0.2">
      <c r="B342" s="25"/>
      <c r="F342" s="25"/>
    </row>
    <row r="343" spans="2:6" x14ac:dyDescent="0.2">
      <c r="B343" s="25"/>
      <c r="F343" s="25"/>
    </row>
    <row r="344" spans="2:6" x14ac:dyDescent="0.2">
      <c r="B344" s="25"/>
      <c r="F344" s="25"/>
    </row>
    <row r="345" spans="2:6" x14ac:dyDescent="0.2">
      <c r="B345" s="25"/>
      <c r="F345" s="25"/>
    </row>
    <row r="346" spans="2:6" x14ac:dyDescent="0.2">
      <c r="B346" s="25"/>
      <c r="F346" s="25"/>
    </row>
    <row r="347" spans="2:6" x14ac:dyDescent="0.2">
      <c r="B347" s="25"/>
      <c r="F347" s="25"/>
    </row>
    <row r="348" spans="2:6" x14ac:dyDescent="0.2">
      <c r="B348" s="25"/>
      <c r="F348" s="25"/>
    </row>
    <row r="349" spans="2:6" x14ac:dyDescent="0.2">
      <c r="B349" s="25"/>
      <c r="F349" s="25"/>
    </row>
    <row r="350" spans="2:6" x14ac:dyDescent="0.2">
      <c r="B350" s="25"/>
      <c r="F350" s="25"/>
    </row>
    <row r="351" spans="2:6" x14ac:dyDescent="0.2">
      <c r="B351" s="25"/>
      <c r="F351" s="25"/>
    </row>
    <row r="352" spans="2:6" x14ac:dyDescent="0.2">
      <c r="B352" s="25"/>
      <c r="F352" s="25"/>
    </row>
    <row r="353" spans="2:6" x14ac:dyDescent="0.2">
      <c r="B353" s="25"/>
      <c r="F353" s="25"/>
    </row>
    <row r="354" spans="2:6" x14ac:dyDescent="0.2">
      <c r="B354" s="25"/>
      <c r="F354" s="25"/>
    </row>
    <row r="355" spans="2:6" x14ac:dyDescent="0.2">
      <c r="B355" s="25"/>
      <c r="F355" s="25"/>
    </row>
    <row r="356" spans="2:6" x14ac:dyDescent="0.2">
      <c r="B356" s="25"/>
      <c r="F356" s="25"/>
    </row>
    <row r="357" spans="2:6" x14ac:dyDescent="0.2">
      <c r="B357" s="25"/>
      <c r="F357" s="25"/>
    </row>
    <row r="358" spans="2:6" x14ac:dyDescent="0.2">
      <c r="B358" s="25"/>
      <c r="F358" s="25"/>
    </row>
    <row r="359" spans="2:6" x14ac:dyDescent="0.2">
      <c r="B359" s="25"/>
      <c r="F359" s="25"/>
    </row>
    <row r="360" spans="2:6" x14ac:dyDescent="0.2">
      <c r="B360" s="25"/>
      <c r="F360" s="25"/>
    </row>
    <row r="361" spans="2:6" x14ac:dyDescent="0.2">
      <c r="B361" s="25"/>
      <c r="F361" s="25"/>
    </row>
    <row r="362" spans="2:6" x14ac:dyDescent="0.2">
      <c r="B362" s="25"/>
      <c r="F362" s="25"/>
    </row>
    <row r="363" spans="2:6" x14ac:dyDescent="0.2">
      <c r="B363" s="25"/>
      <c r="F363" s="25"/>
    </row>
    <row r="364" spans="2:6" x14ac:dyDescent="0.2">
      <c r="B364" s="25"/>
      <c r="F364" s="25"/>
    </row>
    <row r="365" spans="2:6" x14ac:dyDescent="0.2">
      <c r="B365" s="25"/>
      <c r="F365" s="25"/>
    </row>
    <row r="366" spans="2:6" x14ac:dyDescent="0.2">
      <c r="B366" s="25"/>
      <c r="F366" s="25"/>
    </row>
    <row r="367" spans="2:6" x14ac:dyDescent="0.2">
      <c r="B367" s="25"/>
      <c r="F367" s="25"/>
    </row>
    <row r="368" spans="2:6" x14ac:dyDescent="0.2">
      <c r="B368" s="25"/>
      <c r="F368" s="25"/>
    </row>
    <row r="369" spans="2:6" x14ac:dyDescent="0.2">
      <c r="B369" s="25"/>
      <c r="F369" s="25"/>
    </row>
    <row r="370" spans="2:6" x14ac:dyDescent="0.2">
      <c r="B370" s="25"/>
      <c r="F370" s="25"/>
    </row>
    <row r="371" spans="2:6" x14ac:dyDescent="0.2">
      <c r="B371" s="25"/>
      <c r="F371" s="25"/>
    </row>
    <row r="372" spans="2:6" x14ac:dyDescent="0.2">
      <c r="B372" s="25"/>
      <c r="F372" s="25"/>
    </row>
    <row r="373" spans="2:6" x14ac:dyDescent="0.2">
      <c r="B373" s="25"/>
      <c r="F373" s="25"/>
    </row>
    <row r="374" spans="2:6" x14ac:dyDescent="0.2">
      <c r="B374" s="25"/>
      <c r="F374" s="25"/>
    </row>
    <row r="375" spans="2:6" x14ac:dyDescent="0.2">
      <c r="B375" s="25"/>
      <c r="F375" s="25"/>
    </row>
    <row r="376" spans="2:6" x14ac:dyDescent="0.2">
      <c r="B376" s="25"/>
      <c r="F376" s="25"/>
    </row>
    <row r="377" spans="2:6" x14ac:dyDescent="0.2">
      <c r="B377" s="25"/>
      <c r="F377" s="25"/>
    </row>
    <row r="378" spans="2:6" x14ac:dyDescent="0.2">
      <c r="B378" s="25"/>
      <c r="F378" s="25"/>
    </row>
    <row r="379" spans="2:6" x14ac:dyDescent="0.2">
      <c r="B379" s="25"/>
      <c r="F379" s="25"/>
    </row>
    <row r="380" spans="2:6" x14ac:dyDescent="0.2">
      <c r="B380" s="25"/>
      <c r="F380" s="25"/>
    </row>
    <row r="381" spans="2:6" x14ac:dyDescent="0.2">
      <c r="B381" s="25"/>
      <c r="F381" s="25"/>
    </row>
    <row r="382" spans="2:6" x14ac:dyDescent="0.2">
      <c r="B382" s="25"/>
      <c r="F382" s="25"/>
    </row>
    <row r="383" spans="2:6" x14ac:dyDescent="0.2">
      <c r="B383" s="25"/>
      <c r="F383" s="25"/>
    </row>
    <row r="384" spans="2:6" x14ac:dyDescent="0.2">
      <c r="B384" s="25"/>
      <c r="F384" s="25"/>
    </row>
    <row r="385" spans="2:6" x14ac:dyDescent="0.2">
      <c r="B385" s="25"/>
      <c r="F385" s="25"/>
    </row>
    <row r="386" spans="2:6" x14ac:dyDescent="0.2">
      <c r="B386" s="25"/>
      <c r="F386" s="25"/>
    </row>
    <row r="387" spans="2:6" x14ac:dyDescent="0.2">
      <c r="B387" s="25"/>
      <c r="F387" s="25"/>
    </row>
    <row r="388" spans="2:6" x14ac:dyDescent="0.2">
      <c r="B388" s="25"/>
      <c r="F388" s="25"/>
    </row>
    <row r="389" spans="2:6" x14ac:dyDescent="0.2">
      <c r="B389" s="25"/>
      <c r="F389" s="25"/>
    </row>
    <row r="390" spans="2:6" x14ac:dyDescent="0.2">
      <c r="B390" s="25"/>
      <c r="F390" s="25"/>
    </row>
    <row r="391" spans="2:6" x14ac:dyDescent="0.2">
      <c r="B391" s="25"/>
      <c r="F391" s="25"/>
    </row>
    <row r="392" spans="2:6" x14ac:dyDescent="0.2">
      <c r="B392" s="25"/>
      <c r="F392" s="25"/>
    </row>
    <row r="393" spans="2:6" x14ac:dyDescent="0.2">
      <c r="B393" s="25"/>
      <c r="F393" s="25"/>
    </row>
    <row r="394" spans="2:6" x14ac:dyDescent="0.2">
      <c r="B394" s="25"/>
      <c r="F394" s="25"/>
    </row>
    <row r="395" spans="2:6" x14ac:dyDescent="0.2">
      <c r="B395" s="25"/>
      <c r="F395" s="25"/>
    </row>
    <row r="396" spans="2:6" x14ac:dyDescent="0.2">
      <c r="B396" s="25"/>
      <c r="F396" s="25"/>
    </row>
    <row r="397" spans="2:6" x14ac:dyDescent="0.2">
      <c r="B397" s="25"/>
      <c r="F397" s="25"/>
    </row>
    <row r="398" spans="2:6" x14ac:dyDescent="0.2">
      <c r="B398" s="25"/>
      <c r="F398" s="25"/>
    </row>
    <row r="399" spans="2:6" x14ac:dyDescent="0.2">
      <c r="B399" s="25"/>
      <c r="F399" s="25"/>
    </row>
    <row r="400" spans="2:6" x14ac:dyDescent="0.2">
      <c r="B400" s="25"/>
      <c r="F400" s="25"/>
    </row>
    <row r="401" spans="2:6" x14ac:dyDescent="0.2">
      <c r="B401" s="25"/>
      <c r="F401" s="25"/>
    </row>
    <row r="402" spans="2:6" x14ac:dyDescent="0.2">
      <c r="B402" s="25"/>
      <c r="F402" s="25"/>
    </row>
    <row r="403" spans="2:6" x14ac:dyDescent="0.2">
      <c r="B403" s="25"/>
      <c r="F403" s="25"/>
    </row>
    <row r="404" spans="2:6" x14ac:dyDescent="0.2">
      <c r="B404" s="25"/>
      <c r="F404" s="25"/>
    </row>
    <row r="405" spans="2:6" x14ac:dyDescent="0.2">
      <c r="B405" s="25"/>
      <c r="F405" s="25"/>
    </row>
    <row r="406" spans="2:6" x14ac:dyDescent="0.2">
      <c r="B406" s="25"/>
      <c r="F406" s="25"/>
    </row>
    <row r="407" spans="2:6" x14ac:dyDescent="0.2">
      <c r="B407" s="25"/>
      <c r="F407" s="25"/>
    </row>
    <row r="408" spans="2:6" x14ac:dyDescent="0.2">
      <c r="B408" s="25"/>
      <c r="F408" s="25"/>
    </row>
    <row r="409" spans="2:6" x14ac:dyDescent="0.2">
      <c r="B409" s="25"/>
      <c r="F409" s="25"/>
    </row>
    <row r="410" spans="2:6" x14ac:dyDescent="0.2">
      <c r="B410" s="25"/>
      <c r="F410" s="25"/>
    </row>
    <row r="411" spans="2:6" x14ac:dyDescent="0.2">
      <c r="B411" s="25"/>
      <c r="F411" s="25"/>
    </row>
    <row r="412" spans="2:6" x14ac:dyDescent="0.2">
      <c r="B412" s="25"/>
      <c r="F412" s="25"/>
    </row>
    <row r="413" spans="2:6" x14ac:dyDescent="0.2">
      <c r="B413" s="25"/>
      <c r="F413" s="25"/>
    </row>
    <row r="414" spans="2:6" x14ac:dyDescent="0.2">
      <c r="B414" s="25"/>
      <c r="F414" s="25"/>
    </row>
    <row r="415" spans="2:6" x14ac:dyDescent="0.2">
      <c r="B415" s="25"/>
      <c r="F415" s="25"/>
    </row>
    <row r="416" spans="2:6" x14ac:dyDescent="0.2">
      <c r="B416" s="25"/>
      <c r="F416" s="25"/>
    </row>
    <row r="417" spans="2:6" x14ac:dyDescent="0.2">
      <c r="B417" s="25"/>
      <c r="F417" s="25"/>
    </row>
    <row r="418" spans="2:6" x14ac:dyDescent="0.2">
      <c r="B418" s="25"/>
      <c r="F418" s="25"/>
    </row>
    <row r="419" spans="2:6" x14ac:dyDescent="0.2">
      <c r="B419" s="25"/>
      <c r="F419" s="25"/>
    </row>
    <row r="420" spans="2:6" x14ac:dyDescent="0.2">
      <c r="B420" s="25"/>
      <c r="F420" s="25"/>
    </row>
    <row r="421" spans="2:6" x14ac:dyDescent="0.2">
      <c r="B421" s="25"/>
      <c r="F421" s="25"/>
    </row>
    <row r="422" spans="2:6" x14ac:dyDescent="0.2">
      <c r="B422" s="25"/>
      <c r="F422" s="25"/>
    </row>
    <row r="423" spans="2:6" x14ac:dyDescent="0.2">
      <c r="B423" s="25"/>
      <c r="F423" s="25"/>
    </row>
    <row r="424" spans="2:6" x14ac:dyDescent="0.2">
      <c r="B424" s="25"/>
      <c r="F424" s="25"/>
    </row>
    <row r="425" spans="2:6" x14ac:dyDescent="0.2">
      <c r="B425" s="25"/>
      <c r="F425" s="25"/>
    </row>
    <row r="426" spans="2:6" x14ac:dyDescent="0.2">
      <c r="B426" s="25"/>
      <c r="F426" s="25"/>
    </row>
    <row r="427" spans="2:6" x14ac:dyDescent="0.2">
      <c r="B427" s="25"/>
      <c r="F427" s="25"/>
    </row>
    <row r="428" spans="2:6" x14ac:dyDescent="0.2">
      <c r="B428" s="25"/>
      <c r="F428" s="25"/>
    </row>
    <row r="429" spans="2:6" x14ac:dyDescent="0.2">
      <c r="B429" s="25"/>
      <c r="F429" s="25"/>
    </row>
    <row r="430" spans="2:6" x14ac:dyDescent="0.2">
      <c r="B430" s="25"/>
      <c r="F430" s="25"/>
    </row>
    <row r="431" spans="2:6" x14ac:dyDescent="0.2">
      <c r="B431" s="25"/>
      <c r="F431" s="25"/>
    </row>
    <row r="432" spans="2:6" x14ac:dyDescent="0.2">
      <c r="B432" s="25"/>
      <c r="F432" s="25"/>
    </row>
    <row r="433" spans="2:6" x14ac:dyDescent="0.2">
      <c r="B433" s="25"/>
      <c r="F433" s="25"/>
    </row>
    <row r="434" spans="2:6" x14ac:dyDescent="0.2">
      <c r="B434" s="25"/>
      <c r="F434" s="25"/>
    </row>
    <row r="435" spans="2:6" x14ac:dyDescent="0.2">
      <c r="B435" s="25"/>
      <c r="F435" s="25"/>
    </row>
    <row r="436" spans="2:6" x14ac:dyDescent="0.2">
      <c r="B436" s="25"/>
      <c r="F436" s="25"/>
    </row>
    <row r="437" spans="2:6" x14ac:dyDescent="0.2">
      <c r="B437" s="25"/>
      <c r="F437" s="25"/>
    </row>
    <row r="438" spans="2:6" x14ac:dyDescent="0.2">
      <c r="B438" s="25"/>
      <c r="F438" s="25"/>
    </row>
    <row r="439" spans="2:6" x14ac:dyDescent="0.2">
      <c r="B439" s="25"/>
      <c r="F439" s="25"/>
    </row>
    <row r="440" spans="2:6" x14ac:dyDescent="0.2">
      <c r="B440" s="25"/>
      <c r="F440" s="25"/>
    </row>
    <row r="441" spans="2:6" x14ac:dyDescent="0.2">
      <c r="B441" s="25"/>
      <c r="F441" s="25"/>
    </row>
    <row r="442" spans="2:6" x14ac:dyDescent="0.2">
      <c r="B442" s="25"/>
      <c r="F442" s="25"/>
    </row>
    <row r="443" spans="2:6" x14ac:dyDescent="0.2">
      <c r="B443" s="25"/>
      <c r="F443" s="25"/>
    </row>
    <row r="444" spans="2:6" x14ac:dyDescent="0.2">
      <c r="B444" s="25"/>
      <c r="F444" s="25"/>
    </row>
    <row r="445" spans="2:6" x14ac:dyDescent="0.2">
      <c r="B445" s="25"/>
      <c r="F445" s="25"/>
    </row>
    <row r="446" spans="2:6" x14ac:dyDescent="0.2">
      <c r="B446" s="25"/>
      <c r="F446" s="25"/>
    </row>
    <row r="447" spans="2:6" x14ac:dyDescent="0.2">
      <c r="B447" s="25"/>
      <c r="F447" s="25"/>
    </row>
    <row r="448" spans="2:6" x14ac:dyDescent="0.2">
      <c r="B448" s="25"/>
      <c r="F448" s="25"/>
    </row>
    <row r="449" spans="2:6" x14ac:dyDescent="0.2">
      <c r="B449" s="25"/>
      <c r="F449" s="25"/>
    </row>
    <row r="450" spans="2:6" x14ac:dyDescent="0.2">
      <c r="B450" s="25"/>
      <c r="F450" s="25"/>
    </row>
    <row r="451" spans="2:6" x14ac:dyDescent="0.2">
      <c r="B451" s="25"/>
      <c r="F451" s="25"/>
    </row>
    <row r="452" spans="2:6" x14ac:dyDescent="0.2">
      <c r="B452" s="25"/>
      <c r="F452" s="25"/>
    </row>
    <row r="453" spans="2:6" x14ac:dyDescent="0.2">
      <c r="B453" s="25"/>
      <c r="F453" s="25"/>
    </row>
    <row r="454" spans="2:6" x14ac:dyDescent="0.2">
      <c r="B454" s="25"/>
      <c r="F454" s="25"/>
    </row>
    <row r="455" spans="2:6" x14ac:dyDescent="0.2">
      <c r="B455" s="25"/>
      <c r="F455" s="25"/>
    </row>
    <row r="456" spans="2:6" x14ac:dyDescent="0.2">
      <c r="B456" s="25"/>
      <c r="F456" s="25"/>
    </row>
    <row r="457" spans="2:6" x14ac:dyDescent="0.2">
      <c r="B457" s="25"/>
      <c r="F457" s="25"/>
    </row>
    <row r="458" spans="2:6" x14ac:dyDescent="0.2">
      <c r="B458" s="25"/>
      <c r="F458" s="25"/>
    </row>
    <row r="459" spans="2:6" x14ac:dyDescent="0.2">
      <c r="B459" s="25"/>
      <c r="F459" s="25"/>
    </row>
    <row r="460" spans="2:6" x14ac:dyDescent="0.2">
      <c r="B460" s="25"/>
      <c r="F460" s="25"/>
    </row>
    <row r="461" spans="2:6" x14ac:dyDescent="0.2">
      <c r="B461" s="25"/>
      <c r="F461" s="25"/>
    </row>
    <row r="462" spans="2:6" x14ac:dyDescent="0.2">
      <c r="B462" s="25"/>
      <c r="F462" s="25"/>
    </row>
    <row r="463" spans="2:6" x14ac:dyDescent="0.2">
      <c r="B463" s="25"/>
      <c r="F463" s="25"/>
    </row>
    <row r="464" spans="2:6" x14ac:dyDescent="0.2">
      <c r="B464" s="25"/>
      <c r="F464" s="25"/>
    </row>
    <row r="465" spans="2:6" x14ac:dyDescent="0.2">
      <c r="B465" s="25"/>
      <c r="F465" s="25"/>
    </row>
    <row r="466" spans="2:6" x14ac:dyDescent="0.2">
      <c r="B466" s="25"/>
      <c r="F466" s="25"/>
    </row>
    <row r="467" spans="2:6" x14ac:dyDescent="0.2">
      <c r="B467" s="25"/>
      <c r="F467" s="25"/>
    </row>
    <row r="468" spans="2:6" x14ac:dyDescent="0.2">
      <c r="B468" s="25"/>
      <c r="F468" s="25"/>
    </row>
    <row r="469" spans="2:6" x14ac:dyDescent="0.2">
      <c r="B469" s="25"/>
      <c r="F469" s="25"/>
    </row>
    <row r="470" spans="2:6" x14ac:dyDescent="0.2">
      <c r="B470" s="25"/>
      <c r="F470" s="25"/>
    </row>
    <row r="471" spans="2:6" x14ac:dyDescent="0.2">
      <c r="B471" s="25"/>
      <c r="F471" s="25"/>
    </row>
    <row r="472" spans="2:6" x14ac:dyDescent="0.2">
      <c r="B472" s="25"/>
      <c r="F472" s="25"/>
    </row>
    <row r="473" spans="2:6" x14ac:dyDescent="0.2">
      <c r="B473" s="25"/>
      <c r="F473" s="25"/>
    </row>
    <row r="474" spans="2:6" x14ac:dyDescent="0.2">
      <c r="B474" s="25"/>
      <c r="F474" s="25"/>
    </row>
    <row r="475" spans="2:6" x14ac:dyDescent="0.2">
      <c r="B475" s="25"/>
      <c r="F475" s="25"/>
    </row>
    <row r="476" spans="2:6" x14ac:dyDescent="0.2">
      <c r="B476" s="25"/>
      <c r="F476" s="25"/>
    </row>
    <row r="477" spans="2:6" x14ac:dyDescent="0.2">
      <c r="B477" s="25"/>
      <c r="F477" s="25"/>
    </row>
    <row r="478" spans="2:6" x14ac:dyDescent="0.2">
      <c r="B478" s="25"/>
      <c r="F478" s="25"/>
    </row>
    <row r="479" spans="2:6" x14ac:dyDescent="0.2">
      <c r="B479" s="25"/>
      <c r="F479" s="25"/>
    </row>
    <row r="480" spans="2:6" x14ac:dyDescent="0.2">
      <c r="B480" s="25"/>
      <c r="F480" s="25"/>
    </row>
    <row r="481" spans="2:6" x14ac:dyDescent="0.2">
      <c r="B481" s="25"/>
      <c r="F481" s="25"/>
    </row>
    <row r="482" spans="2:6" x14ac:dyDescent="0.2">
      <c r="B482" s="25"/>
      <c r="F482" s="25"/>
    </row>
    <row r="483" spans="2:6" x14ac:dyDescent="0.2">
      <c r="B483" s="25"/>
      <c r="F483" s="25"/>
    </row>
    <row r="484" spans="2:6" x14ac:dyDescent="0.2">
      <c r="B484" s="25"/>
      <c r="F484" s="25"/>
    </row>
    <row r="485" spans="2:6" x14ac:dyDescent="0.2">
      <c r="B485" s="25"/>
      <c r="F485" s="25"/>
    </row>
    <row r="486" spans="2:6" x14ac:dyDescent="0.2">
      <c r="B486" s="25"/>
      <c r="F486" s="25"/>
    </row>
    <row r="487" spans="2:6" x14ac:dyDescent="0.2">
      <c r="B487" s="25"/>
      <c r="F487" s="25"/>
    </row>
    <row r="488" spans="2:6" x14ac:dyDescent="0.2">
      <c r="B488" s="25"/>
      <c r="F488" s="25"/>
    </row>
    <row r="489" spans="2:6" x14ac:dyDescent="0.2">
      <c r="B489" s="25"/>
      <c r="F489" s="25"/>
    </row>
    <row r="490" spans="2:6" x14ac:dyDescent="0.2">
      <c r="B490" s="25"/>
      <c r="F490" s="25"/>
    </row>
    <row r="491" spans="2:6" x14ac:dyDescent="0.2">
      <c r="B491" s="25"/>
      <c r="F491" s="25"/>
    </row>
    <row r="492" spans="2:6" x14ac:dyDescent="0.2">
      <c r="B492" s="25"/>
      <c r="F492" s="25"/>
    </row>
    <row r="493" spans="2:6" x14ac:dyDescent="0.2">
      <c r="B493" s="25"/>
      <c r="F493" s="25"/>
    </row>
    <row r="494" spans="2:6" x14ac:dyDescent="0.2">
      <c r="B494" s="25"/>
      <c r="F494" s="25"/>
    </row>
    <row r="495" spans="2:6" x14ac:dyDescent="0.2">
      <c r="B495" s="25"/>
      <c r="F495" s="25"/>
    </row>
    <row r="496" spans="2:6" x14ac:dyDescent="0.2">
      <c r="B496" s="25"/>
      <c r="F496" s="25"/>
    </row>
    <row r="497" spans="2:6" x14ac:dyDescent="0.2">
      <c r="B497" s="25"/>
      <c r="F497" s="25"/>
    </row>
    <row r="498" spans="2:6" x14ac:dyDescent="0.2">
      <c r="B498" s="25"/>
      <c r="F498" s="25"/>
    </row>
    <row r="499" spans="2:6" x14ac:dyDescent="0.2">
      <c r="B499" s="25"/>
      <c r="F499" s="25"/>
    </row>
    <row r="500" spans="2:6" x14ac:dyDescent="0.2">
      <c r="B500" s="25"/>
      <c r="F500" s="25"/>
    </row>
    <row r="501" spans="2:6" x14ac:dyDescent="0.2">
      <c r="B501" s="25"/>
      <c r="F501" s="25"/>
    </row>
    <row r="502" spans="2:6" x14ac:dyDescent="0.2">
      <c r="B502" s="25"/>
      <c r="F502" s="25"/>
    </row>
    <row r="503" spans="2:6" x14ac:dyDescent="0.2">
      <c r="B503" s="25"/>
      <c r="F503" s="25"/>
    </row>
    <row r="504" spans="2:6" x14ac:dyDescent="0.2">
      <c r="B504" s="25"/>
      <c r="F504" s="25"/>
    </row>
    <row r="505" spans="2:6" x14ac:dyDescent="0.2">
      <c r="B505" s="25"/>
      <c r="F505" s="25"/>
    </row>
    <row r="506" spans="2:6" x14ac:dyDescent="0.2">
      <c r="B506" s="25"/>
      <c r="F506" s="25"/>
    </row>
    <row r="507" spans="2:6" x14ac:dyDescent="0.2">
      <c r="B507" s="25"/>
      <c r="F507" s="25"/>
    </row>
    <row r="508" spans="2:6" x14ac:dyDescent="0.2">
      <c r="B508" s="25"/>
      <c r="F508" s="25"/>
    </row>
    <row r="509" spans="2:6" x14ac:dyDescent="0.2">
      <c r="B509" s="25"/>
      <c r="F509" s="25"/>
    </row>
    <row r="510" spans="2:6" x14ac:dyDescent="0.2">
      <c r="B510" s="25"/>
      <c r="F510" s="25"/>
    </row>
    <row r="511" spans="2:6" x14ac:dyDescent="0.2">
      <c r="B511" s="25"/>
      <c r="F511" s="25"/>
    </row>
    <row r="512" spans="2:6" x14ac:dyDescent="0.2">
      <c r="B512" s="25"/>
      <c r="F512" s="25"/>
    </row>
    <row r="513" spans="2:6" x14ac:dyDescent="0.2">
      <c r="B513" s="25"/>
      <c r="F513" s="25"/>
    </row>
    <row r="514" spans="2:6" x14ac:dyDescent="0.2">
      <c r="B514" s="25"/>
      <c r="F514" s="25"/>
    </row>
    <row r="515" spans="2:6" x14ac:dyDescent="0.2">
      <c r="B515" s="25"/>
      <c r="F515" s="25"/>
    </row>
    <row r="516" spans="2:6" x14ac:dyDescent="0.2">
      <c r="B516" s="25"/>
      <c r="F516" s="25"/>
    </row>
    <row r="517" spans="2:6" x14ac:dyDescent="0.2">
      <c r="B517" s="25"/>
      <c r="F517" s="25"/>
    </row>
    <row r="518" spans="2:6" x14ac:dyDescent="0.2">
      <c r="B518" s="25"/>
      <c r="F518" s="25"/>
    </row>
    <row r="519" spans="2:6" x14ac:dyDescent="0.2">
      <c r="B519" s="25"/>
      <c r="F519" s="25"/>
    </row>
    <row r="520" spans="2:6" x14ac:dyDescent="0.2">
      <c r="B520" s="25"/>
      <c r="F520" s="25"/>
    </row>
    <row r="521" spans="2:6" x14ac:dyDescent="0.2">
      <c r="B521" s="25"/>
      <c r="F521" s="25"/>
    </row>
    <row r="522" spans="2:6" x14ac:dyDescent="0.2">
      <c r="B522" s="25"/>
      <c r="F522" s="25"/>
    </row>
    <row r="523" spans="2:6" x14ac:dyDescent="0.2">
      <c r="B523" s="25"/>
      <c r="F523" s="25"/>
    </row>
    <row r="524" spans="2:6" x14ac:dyDescent="0.2">
      <c r="B524" s="25"/>
      <c r="F524" s="25"/>
    </row>
    <row r="525" spans="2:6" x14ac:dyDescent="0.2">
      <c r="B525" s="25"/>
      <c r="F525" s="25"/>
    </row>
    <row r="526" spans="2:6" x14ac:dyDescent="0.2">
      <c r="B526" s="25"/>
      <c r="F526" s="25"/>
    </row>
    <row r="527" spans="2:6" x14ac:dyDescent="0.2">
      <c r="B527" s="25"/>
      <c r="F527" s="25"/>
    </row>
    <row r="528" spans="2:6" x14ac:dyDescent="0.2">
      <c r="B528" s="25"/>
      <c r="F528" s="25"/>
    </row>
    <row r="529" spans="2:6" x14ac:dyDescent="0.2">
      <c r="B529" s="25"/>
      <c r="F529" s="25"/>
    </row>
    <row r="530" spans="2:6" x14ac:dyDescent="0.2">
      <c r="B530" s="25"/>
      <c r="F530" s="25"/>
    </row>
    <row r="531" spans="2:6" x14ac:dyDescent="0.2">
      <c r="B531" s="25"/>
      <c r="F531" s="25"/>
    </row>
    <row r="532" spans="2:6" x14ac:dyDescent="0.2">
      <c r="B532" s="25"/>
      <c r="F532" s="25"/>
    </row>
    <row r="533" spans="2:6" x14ac:dyDescent="0.2">
      <c r="B533" s="25"/>
      <c r="F533" s="25"/>
    </row>
    <row r="534" spans="2:6" x14ac:dyDescent="0.2">
      <c r="B534" s="25"/>
      <c r="F534" s="25"/>
    </row>
    <row r="535" spans="2:6" x14ac:dyDescent="0.2">
      <c r="B535" s="25"/>
      <c r="F535" s="25"/>
    </row>
    <row r="536" spans="2:6" x14ac:dyDescent="0.2">
      <c r="B536" s="25"/>
      <c r="F536" s="25"/>
    </row>
    <row r="537" spans="2:6" x14ac:dyDescent="0.2">
      <c r="B537" s="25"/>
      <c r="F537" s="25"/>
    </row>
    <row r="538" spans="2:6" x14ac:dyDescent="0.2">
      <c r="B538" s="25"/>
      <c r="F538" s="25"/>
    </row>
    <row r="539" spans="2:6" x14ac:dyDescent="0.2">
      <c r="B539" s="25"/>
      <c r="F539" s="25"/>
    </row>
    <row r="540" spans="2:6" x14ac:dyDescent="0.2">
      <c r="B540" s="25"/>
      <c r="F540" s="25"/>
    </row>
    <row r="541" spans="2:6" x14ac:dyDescent="0.2">
      <c r="B541" s="25"/>
      <c r="F541" s="25"/>
    </row>
    <row r="542" spans="2:6" x14ac:dyDescent="0.2">
      <c r="B542" s="25"/>
      <c r="F542" s="25"/>
    </row>
    <row r="543" spans="2:6" x14ac:dyDescent="0.2">
      <c r="B543" s="25"/>
      <c r="F543" s="25"/>
    </row>
    <row r="544" spans="2:6" x14ac:dyDescent="0.2">
      <c r="B544" s="25"/>
      <c r="F544" s="25"/>
    </row>
    <row r="545" spans="2:6" x14ac:dyDescent="0.2">
      <c r="B545" s="25"/>
      <c r="F545" s="25"/>
    </row>
    <row r="546" spans="2:6" x14ac:dyDescent="0.2">
      <c r="B546" s="25"/>
      <c r="F546" s="25"/>
    </row>
    <row r="547" spans="2:6" x14ac:dyDescent="0.2">
      <c r="B547" s="25"/>
      <c r="F547" s="25"/>
    </row>
    <row r="548" spans="2:6" x14ac:dyDescent="0.2">
      <c r="B548" s="25"/>
      <c r="F548" s="25"/>
    </row>
    <row r="549" spans="2:6" x14ac:dyDescent="0.2">
      <c r="B549" s="25"/>
      <c r="F549" s="25"/>
    </row>
    <row r="550" spans="2:6" x14ac:dyDescent="0.2">
      <c r="B550" s="25"/>
      <c r="F550" s="25"/>
    </row>
    <row r="551" spans="2:6" x14ac:dyDescent="0.2">
      <c r="B551" s="25"/>
      <c r="F551" s="25"/>
    </row>
    <row r="552" spans="2:6" x14ac:dyDescent="0.2">
      <c r="B552" s="25"/>
      <c r="F552" s="25"/>
    </row>
    <row r="553" spans="2:6" x14ac:dyDescent="0.2">
      <c r="B553" s="25"/>
      <c r="F553" s="25"/>
    </row>
    <row r="554" spans="2:6" x14ac:dyDescent="0.2">
      <c r="B554" s="25"/>
      <c r="F554" s="25"/>
    </row>
    <row r="555" spans="2:6" x14ac:dyDescent="0.2">
      <c r="B555" s="25"/>
      <c r="F555" s="25"/>
    </row>
    <row r="556" spans="2:6" x14ac:dyDescent="0.2">
      <c r="B556" s="25"/>
      <c r="F556" s="25"/>
    </row>
    <row r="557" spans="2:6" x14ac:dyDescent="0.2">
      <c r="B557" s="25"/>
      <c r="F557" s="25"/>
    </row>
    <row r="558" spans="2:6" x14ac:dyDescent="0.2">
      <c r="B558" s="25"/>
      <c r="F558" s="25"/>
    </row>
    <row r="559" spans="2:6" x14ac:dyDescent="0.2">
      <c r="B559" s="25"/>
      <c r="F559" s="25"/>
    </row>
    <row r="560" spans="2:6" x14ac:dyDescent="0.2">
      <c r="B560" s="25"/>
      <c r="F560" s="25"/>
    </row>
    <row r="561" spans="2:6" x14ac:dyDescent="0.2">
      <c r="B561" s="25"/>
      <c r="F561" s="25"/>
    </row>
    <row r="562" spans="2:6" x14ac:dyDescent="0.2">
      <c r="B562" s="25"/>
      <c r="F562" s="25"/>
    </row>
    <row r="563" spans="2:6" x14ac:dyDescent="0.2">
      <c r="B563" s="25"/>
      <c r="F563" s="25"/>
    </row>
    <row r="564" spans="2:6" x14ac:dyDescent="0.2">
      <c r="B564" s="25"/>
      <c r="F564" s="25"/>
    </row>
    <row r="565" spans="2:6" x14ac:dyDescent="0.2">
      <c r="B565" s="25"/>
      <c r="F565" s="25"/>
    </row>
    <row r="566" spans="2:6" x14ac:dyDescent="0.2">
      <c r="B566" s="25"/>
      <c r="F566" s="25"/>
    </row>
    <row r="567" spans="2:6" x14ac:dyDescent="0.2">
      <c r="B567" s="25"/>
      <c r="F567" s="25"/>
    </row>
    <row r="568" spans="2:6" x14ac:dyDescent="0.2">
      <c r="B568" s="25"/>
      <c r="F568" s="25"/>
    </row>
    <row r="569" spans="2:6" x14ac:dyDescent="0.2">
      <c r="B569" s="25"/>
      <c r="F569" s="25"/>
    </row>
    <row r="570" spans="2:6" x14ac:dyDescent="0.2">
      <c r="B570" s="25"/>
      <c r="F570" s="25"/>
    </row>
    <row r="571" spans="2:6" x14ac:dyDescent="0.2">
      <c r="B571" s="25"/>
      <c r="F571" s="25"/>
    </row>
    <row r="572" spans="2:6" x14ac:dyDescent="0.2">
      <c r="B572" s="25"/>
      <c r="F572" s="25"/>
    </row>
    <row r="573" spans="2:6" x14ac:dyDescent="0.2">
      <c r="B573" s="25"/>
      <c r="F573" s="25"/>
    </row>
    <row r="574" spans="2:6" x14ac:dyDescent="0.2">
      <c r="B574" s="25"/>
      <c r="F574" s="25"/>
    </row>
    <row r="575" spans="2:6" x14ac:dyDescent="0.2">
      <c r="B575" s="25"/>
      <c r="F575" s="25"/>
    </row>
    <row r="576" spans="2:6" x14ac:dyDescent="0.2">
      <c r="B576" s="25"/>
      <c r="F576" s="25"/>
    </row>
    <row r="577" spans="2:6" x14ac:dyDescent="0.2">
      <c r="B577" s="25"/>
      <c r="F577" s="25"/>
    </row>
    <row r="578" spans="2:6" x14ac:dyDescent="0.2">
      <c r="B578" s="25"/>
      <c r="F578" s="25"/>
    </row>
    <row r="579" spans="2:6" x14ac:dyDescent="0.2">
      <c r="B579" s="25"/>
      <c r="F579" s="25"/>
    </row>
    <row r="580" spans="2:6" x14ac:dyDescent="0.2">
      <c r="B580" s="25"/>
      <c r="F580" s="25"/>
    </row>
    <row r="581" spans="2:6" x14ac:dyDescent="0.2">
      <c r="B581" s="25"/>
      <c r="F581" s="25"/>
    </row>
    <row r="582" spans="2:6" x14ac:dyDescent="0.2">
      <c r="B582" s="25"/>
      <c r="F582" s="25"/>
    </row>
    <row r="583" spans="2:6" x14ac:dyDescent="0.2">
      <c r="B583" s="25"/>
      <c r="F583" s="25"/>
    </row>
    <row r="584" spans="2:6" x14ac:dyDescent="0.2">
      <c r="B584" s="25"/>
      <c r="F584" s="25"/>
    </row>
    <row r="585" spans="2:6" x14ac:dyDescent="0.2">
      <c r="B585" s="25"/>
      <c r="F585" s="25"/>
    </row>
    <row r="586" spans="2:6" x14ac:dyDescent="0.2">
      <c r="B586" s="25"/>
      <c r="F586" s="25"/>
    </row>
    <row r="587" spans="2:6" x14ac:dyDescent="0.2">
      <c r="B587" s="25"/>
      <c r="F587" s="25"/>
    </row>
    <row r="588" spans="2:6" x14ac:dyDescent="0.2">
      <c r="B588" s="25"/>
      <c r="F588" s="25"/>
    </row>
    <row r="589" spans="2:6" x14ac:dyDescent="0.2">
      <c r="B589" s="25"/>
      <c r="F589" s="25"/>
    </row>
    <row r="590" spans="2:6" x14ac:dyDescent="0.2">
      <c r="B590" s="25"/>
      <c r="F590" s="25"/>
    </row>
    <row r="591" spans="2:6" x14ac:dyDescent="0.2">
      <c r="B591" s="25"/>
      <c r="F591" s="25"/>
    </row>
    <row r="592" spans="2:6" x14ac:dyDescent="0.2">
      <c r="B592" s="25"/>
      <c r="F592" s="25"/>
    </row>
    <row r="593" spans="2:6" x14ac:dyDescent="0.2">
      <c r="B593" s="25"/>
      <c r="F593" s="25"/>
    </row>
    <row r="594" spans="2:6" x14ac:dyDescent="0.2">
      <c r="B594" s="25"/>
      <c r="F594" s="25"/>
    </row>
    <row r="595" spans="2:6" x14ac:dyDescent="0.2">
      <c r="B595" s="25"/>
      <c r="F595" s="25"/>
    </row>
    <row r="596" spans="2:6" x14ac:dyDescent="0.2">
      <c r="B596" s="25"/>
      <c r="F596" s="25"/>
    </row>
    <row r="597" spans="2:6" x14ac:dyDescent="0.2">
      <c r="B597" s="25"/>
      <c r="F597" s="25"/>
    </row>
    <row r="598" spans="2:6" x14ac:dyDescent="0.2">
      <c r="B598" s="25"/>
      <c r="F598" s="25"/>
    </row>
    <row r="599" spans="2:6" x14ac:dyDescent="0.2">
      <c r="B599" s="25"/>
      <c r="F599" s="25"/>
    </row>
    <row r="600" spans="2:6" x14ac:dyDescent="0.2">
      <c r="B600" s="25"/>
      <c r="F600" s="25"/>
    </row>
    <row r="601" spans="2:6" x14ac:dyDescent="0.2">
      <c r="B601" s="25"/>
      <c r="F601" s="25"/>
    </row>
    <row r="602" spans="2:6" x14ac:dyDescent="0.2">
      <c r="B602" s="25"/>
      <c r="F602" s="25"/>
    </row>
    <row r="603" spans="2:6" x14ac:dyDescent="0.2">
      <c r="B603" s="25"/>
      <c r="F603" s="25"/>
    </row>
    <row r="604" spans="2:6" x14ac:dyDescent="0.2">
      <c r="B604" s="25"/>
      <c r="F604" s="25"/>
    </row>
    <row r="605" spans="2:6" x14ac:dyDescent="0.2">
      <c r="B605" s="25"/>
      <c r="F605" s="25"/>
    </row>
    <row r="606" spans="2:6" x14ac:dyDescent="0.2">
      <c r="B606" s="25"/>
      <c r="F606" s="25"/>
    </row>
    <row r="607" spans="2:6" x14ac:dyDescent="0.2">
      <c r="B607" s="25"/>
      <c r="F607" s="25"/>
    </row>
    <row r="608" spans="2:6" x14ac:dyDescent="0.2">
      <c r="B608" s="25"/>
      <c r="F608" s="25"/>
    </row>
    <row r="609" spans="2:6" x14ac:dyDescent="0.2">
      <c r="B609" s="25"/>
      <c r="F609" s="25"/>
    </row>
    <row r="610" spans="2:6" x14ac:dyDescent="0.2">
      <c r="B610" s="25"/>
      <c r="F610" s="25"/>
    </row>
    <row r="611" spans="2:6" x14ac:dyDescent="0.2">
      <c r="B611" s="25"/>
      <c r="F611" s="25"/>
    </row>
    <row r="612" spans="2:6" x14ac:dyDescent="0.2">
      <c r="B612" s="25"/>
      <c r="F612" s="25"/>
    </row>
    <row r="613" spans="2:6" x14ac:dyDescent="0.2">
      <c r="B613" s="25"/>
      <c r="F613" s="25"/>
    </row>
    <row r="614" spans="2:6" x14ac:dyDescent="0.2">
      <c r="B614" s="25"/>
      <c r="F614" s="25"/>
    </row>
    <row r="615" spans="2:6" x14ac:dyDescent="0.2">
      <c r="B615" s="25"/>
      <c r="F615" s="25"/>
    </row>
    <row r="616" spans="2:6" x14ac:dyDescent="0.2">
      <c r="B616" s="25"/>
      <c r="F616" s="25"/>
    </row>
    <row r="617" spans="2:6" x14ac:dyDescent="0.2">
      <c r="B617" s="25"/>
      <c r="F617" s="25"/>
    </row>
    <row r="618" spans="2:6" x14ac:dyDescent="0.2">
      <c r="B618" s="25"/>
      <c r="F618" s="25"/>
    </row>
    <row r="619" spans="2:6" x14ac:dyDescent="0.2">
      <c r="B619" s="25"/>
      <c r="F619" s="25"/>
    </row>
    <row r="620" spans="2:6" x14ac:dyDescent="0.2">
      <c r="B620" s="25"/>
      <c r="F620" s="25"/>
    </row>
    <row r="621" spans="2:6" x14ac:dyDescent="0.2">
      <c r="B621" s="25"/>
      <c r="F621" s="25"/>
    </row>
    <row r="622" spans="2:6" x14ac:dyDescent="0.2">
      <c r="B622" s="25"/>
      <c r="F622" s="25"/>
    </row>
    <row r="623" spans="2:6" x14ac:dyDescent="0.2">
      <c r="B623" s="25"/>
      <c r="F623" s="25"/>
    </row>
    <row r="624" spans="2:6" x14ac:dyDescent="0.2">
      <c r="B624" s="25"/>
      <c r="F624" s="25"/>
    </row>
    <row r="625" spans="2:6" x14ac:dyDescent="0.2">
      <c r="B625" s="25"/>
      <c r="F625" s="25"/>
    </row>
    <row r="626" spans="2:6" x14ac:dyDescent="0.2">
      <c r="B626" s="25"/>
      <c r="F626" s="25"/>
    </row>
    <row r="627" spans="2:6" x14ac:dyDescent="0.2">
      <c r="B627" s="25"/>
      <c r="F627" s="25"/>
    </row>
    <row r="628" spans="2:6" x14ac:dyDescent="0.2">
      <c r="B628" s="25"/>
      <c r="F628" s="25"/>
    </row>
    <row r="629" spans="2:6" x14ac:dyDescent="0.2">
      <c r="B629" s="25"/>
      <c r="F629" s="25"/>
    </row>
    <row r="630" spans="2:6" x14ac:dyDescent="0.2">
      <c r="B630" s="25"/>
      <c r="F630" s="25"/>
    </row>
    <row r="631" spans="2:6" x14ac:dyDescent="0.2">
      <c r="B631" s="25"/>
      <c r="F631" s="25"/>
    </row>
    <row r="632" spans="2:6" x14ac:dyDescent="0.2">
      <c r="B632" s="25"/>
      <c r="F632" s="25"/>
    </row>
    <row r="633" spans="2:6" x14ac:dyDescent="0.2">
      <c r="B633" s="25"/>
      <c r="F633" s="25"/>
    </row>
    <row r="634" spans="2:6" x14ac:dyDescent="0.2">
      <c r="B634" s="25"/>
      <c r="F634" s="25"/>
    </row>
    <row r="635" spans="2:6" x14ac:dyDescent="0.2">
      <c r="B635" s="25"/>
      <c r="F635" s="25"/>
    </row>
    <row r="636" spans="2:6" x14ac:dyDescent="0.2">
      <c r="B636" s="25"/>
      <c r="F636" s="25"/>
    </row>
    <row r="637" spans="2:6" x14ac:dyDescent="0.2">
      <c r="B637" s="25"/>
      <c r="F637" s="25"/>
    </row>
    <row r="638" spans="2:6" x14ac:dyDescent="0.2">
      <c r="B638" s="25"/>
      <c r="F638" s="25"/>
    </row>
    <row r="639" spans="2:6" x14ac:dyDescent="0.2">
      <c r="B639" s="25"/>
      <c r="F639" s="25"/>
    </row>
    <row r="640" spans="2:6" x14ac:dyDescent="0.2">
      <c r="B640" s="25"/>
      <c r="F640" s="25"/>
    </row>
    <row r="641" spans="2:6" x14ac:dyDescent="0.2">
      <c r="B641" s="25"/>
      <c r="F641" s="25"/>
    </row>
    <row r="642" spans="2:6" x14ac:dyDescent="0.2">
      <c r="B642" s="25"/>
      <c r="F642" s="25"/>
    </row>
    <row r="643" spans="2:6" x14ac:dyDescent="0.2">
      <c r="B643" s="25"/>
      <c r="F643" s="25"/>
    </row>
    <row r="644" spans="2:6" x14ac:dyDescent="0.2">
      <c r="B644" s="25"/>
      <c r="F644" s="25"/>
    </row>
    <row r="645" spans="2:6" x14ac:dyDescent="0.2">
      <c r="B645" s="25"/>
      <c r="F645" s="25"/>
    </row>
    <row r="646" spans="2:6" x14ac:dyDescent="0.2">
      <c r="B646" s="25"/>
      <c r="F646" s="25"/>
    </row>
    <row r="647" spans="2:6" x14ac:dyDescent="0.2">
      <c r="B647" s="25"/>
      <c r="F647" s="25"/>
    </row>
    <row r="648" spans="2:6" x14ac:dyDescent="0.2">
      <c r="B648" s="25"/>
      <c r="F648" s="25"/>
    </row>
    <row r="649" spans="2:6" x14ac:dyDescent="0.2">
      <c r="B649" s="25"/>
      <c r="F649" s="25"/>
    </row>
    <row r="650" spans="2:6" x14ac:dyDescent="0.2">
      <c r="B650" s="25"/>
      <c r="F650" s="25"/>
    </row>
    <row r="651" spans="2:6" x14ac:dyDescent="0.2">
      <c r="B651" s="25"/>
      <c r="F651" s="25"/>
    </row>
    <row r="652" spans="2:6" x14ac:dyDescent="0.2">
      <c r="B652" s="25"/>
      <c r="F652" s="25"/>
    </row>
    <row r="653" spans="2:6" x14ac:dyDescent="0.2">
      <c r="B653" s="25"/>
      <c r="F653" s="25"/>
    </row>
    <row r="654" spans="2:6" x14ac:dyDescent="0.2">
      <c r="B654" s="25"/>
      <c r="F654" s="25"/>
    </row>
    <row r="655" spans="2:6" x14ac:dyDescent="0.2">
      <c r="B655" s="25"/>
      <c r="F655" s="25"/>
    </row>
    <row r="656" spans="2:6" x14ac:dyDescent="0.2">
      <c r="B656" s="25"/>
      <c r="F656" s="25"/>
    </row>
    <row r="657" spans="2:6" x14ac:dyDescent="0.2">
      <c r="B657" s="25"/>
      <c r="F657" s="25"/>
    </row>
    <row r="658" spans="2:6" x14ac:dyDescent="0.2">
      <c r="B658" s="25"/>
      <c r="F658" s="25"/>
    </row>
    <row r="659" spans="2:6" x14ac:dyDescent="0.2">
      <c r="B659" s="25"/>
      <c r="F659" s="25"/>
    </row>
    <row r="660" spans="2:6" x14ac:dyDescent="0.2">
      <c r="B660" s="25"/>
      <c r="F660" s="25"/>
    </row>
    <row r="661" spans="2:6" x14ac:dyDescent="0.2">
      <c r="B661" s="25"/>
      <c r="F661" s="25"/>
    </row>
    <row r="662" spans="2:6" x14ac:dyDescent="0.2">
      <c r="B662" s="25"/>
      <c r="F662" s="25"/>
    </row>
    <row r="663" spans="2:6" x14ac:dyDescent="0.2">
      <c r="B663" s="25"/>
      <c r="F663" s="25"/>
    </row>
    <row r="664" spans="2:6" x14ac:dyDescent="0.2">
      <c r="B664" s="25"/>
      <c r="F664" s="25"/>
    </row>
    <row r="665" spans="2:6" x14ac:dyDescent="0.2">
      <c r="B665" s="25"/>
      <c r="F665" s="25"/>
    </row>
    <row r="666" spans="2:6" x14ac:dyDescent="0.2">
      <c r="B666" s="25"/>
      <c r="F666" s="25"/>
    </row>
    <row r="667" spans="2:6" x14ac:dyDescent="0.2">
      <c r="B667" s="25"/>
      <c r="F667" s="25"/>
    </row>
    <row r="668" spans="2:6" x14ac:dyDescent="0.2">
      <c r="B668" s="25"/>
      <c r="F668" s="25"/>
    </row>
    <row r="669" spans="2:6" x14ac:dyDescent="0.2">
      <c r="B669" s="25"/>
      <c r="F669" s="25"/>
    </row>
    <row r="670" spans="2:6" x14ac:dyDescent="0.2">
      <c r="B670" s="25"/>
      <c r="F670" s="25"/>
    </row>
    <row r="671" spans="2:6" x14ac:dyDescent="0.2">
      <c r="B671" s="25"/>
      <c r="F671" s="25"/>
    </row>
    <row r="672" spans="2:6" x14ac:dyDescent="0.2">
      <c r="B672" s="25"/>
      <c r="F672" s="25"/>
    </row>
    <row r="673" spans="2:6" x14ac:dyDescent="0.2">
      <c r="B673" s="25"/>
      <c r="F673" s="25"/>
    </row>
    <row r="674" spans="2:6" x14ac:dyDescent="0.2">
      <c r="B674" s="25"/>
      <c r="F674" s="25"/>
    </row>
    <row r="675" spans="2:6" x14ac:dyDescent="0.2">
      <c r="B675" s="25"/>
      <c r="F675" s="25"/>
    </row>
    <row r="676" spans="2:6" x14ac:dyDescent="0.2">
      <c r="B676" s="25"/>
      <c r="F676" s="25"/>
    </row>
    <row r="677" spans="2:6" x14ac:dyDescent="0.2">
      <c r="B677" s="25"/>
      <c r="F677" s="25"/>
    </row>
    <row r="678" spans="2:6" x14ac:dyDescent="0.2">
      <c r="B678" s="25"/>
      <c r="F678" s="25"/>
    </row>
    <row r="679" spans="2:6" x14ac:dyDescent="0.2">
      <c r="B679" s="25"/>
      <c r="F679" s="25"/>
    </row>
    <row r="680" spans="2:6" x14ac:dyDescent="0.2">
      <c r="B680" s="25"/>
      <c r="F680" s="25"/>
    </row>
    <row r="681" spans="2:6" x14ac:dyDescent="0.2">
      <c r="B681" s="25"/>
      <c r="F681" s="25"/>
    </row>
    <row r="682" spans="2:6" x14ac:dyDescent="0.2">
      <c r="B682" s="25"/>
      <c r="F682" s="25"/>
    </row>
    <row r="683" spans="2:6" x14ac:dyDescent="0.2">
      <c r="B683" s="25"/>
      <c r="F683" s="25"/>
    </row>
    <row r="684" spans="2:6" x14ac:dyDescent="0.2">
      <c r="B684" s="25"/>
      <c r="F684" s="25"/>
    </row>
    <row r="685" spans="2:6" x14ac:dyDescent="0.2">
      <c r="B685" s="25"/>
      <c r="F685" s="25"/>
    </row>
    <row r="686" spans="2:6" x14ac:dyDescent="0.2">
      <c r="B686" s="25"/>
      <c r="F686" s="25"/>
    </row>
    <row r="687" spans="2:6" x14ac:dyDescent="0.2">
      <c r="B687" s="25"/>
      <c r="F687" s="25"/>
    </row>
    <row r="688" spans="2:6" x14ac:dyDescent="0.2">
      <c r="B688" s="25"/>
      <c r="F688" s="25"/>
    </row>
    <row r="689" spans="2:6" x14ac:dyDescent="0.2">
      <c r="B689" s="25"/>
      <c r="F689" s="25"/>
    </row>
    <row r="690" spans="2:6" x14ac:dyDescent="0.2">
      <c r="B690" s="25"/>
      <c r="F690" s="25"/>
    </row>
    <row r="691" spans="2:6" x14ac:dyDescent="0.2">
      <c r="B691" s="25"/>
      <c r="F691" s="25"/>
    </row>
    <row r="692" spans="2:6" x14ac:dyDescent="0.2">
      <c r="B692" s="25"/>
      <c r="F692" s="25"/>
    </row>
    <row r="693" spans="2:6" x14ac:dyDescent="0.2">
      <c r="B693" s="25"/>
      <c r="F693" s="25"/>
    </row>
    <row r="694" spans="2:6" x14ac:dyDescent="0.2">
      <c r="B694" s="25"/>
      <c r="F694" s="25"/>
    </row>
    <row r="695" spans="2:6" x14ac:dyDescent="0.2">
      <c r="B695" s="25"/>
      <c r="F695" s="25"/>
    </row>
    <row r="696" spans="2:6" x14ac:dyDescent="0.2">
      <c r="B696" s="25"/>
      <c r="F696" s="25"/>
    </row>
    <row r="697" spans="2:6" x14ac:dyDescent="0.2">
      <c r="B697" s="25"/>
      <c r="F697" s="25"/>
    </row>
    <row r="698" spans="2:6" x14ac:dyDescent="0.2">
      <c r="B698" s="25"/>
      <c r="F698" s="25"/>
    </row>
    <row r="699" spans="2:6" x14ac:dyDescent="0.2">
      <c r="B699" s="25"/>
      <c r="F699" s="25"/>
    </row>
    <row r="700" spans="2:6" x14ac:dyDescent="0.2">
      <c r="B700" s="25"/>
      <c r="F700" s="25"/>
    </row>
    <row r="701" spans="2:6" x14ac:dyDescent="0.2">
      <c r="B701" s="25"/>
      <c r="F701" s="25"/>
    </row>
    <row r="702" spans="2:6" x14ac:dyDescent="0.2">
      <c r="B702" s="25"/>
      <c r="F702" s="25"/>
    </row>
    <row r="703" spans="2:6" x14ac:dyDescent="0.2">
      <c r="B703" s="25"/>
      <c r="F703" s="25"/>
    </row>
    <row r="704" spans="2:6" x14ac:dyDescent="0.2">
      <c r="B704" s="25"/>
      <c r="F704" s="25"/>
    </row>
    <row r="705" spans="2:6" x14ac:dyDescent="0.2">
      <c r="B705" s="25"/>
      <c r="F705" s="25"/>
    </row>
    <row r="706" spans="2:6" x14ac:dyDescent="0.2">
      <c r="B706" s="25"/>
      <c r="F706" s="25"/>
    </row>
    <row r="707" spans="2:6" x14ac:dyDescent="0.2">
      <c r="B707" s="25"/>
      <c r="F707" s="25"/>
    </row>
    <row r="708" spans="2:6" x14ac:dyDescent="0.2">
      <c r="B708" s="25"/>
      <c r="F708" s="25"/>
    </row>
    <row r="709" spans="2:6" x14ac:dyDescent="0.2">
      <c r="B709" s="25"/>
      <c r="F709" s="25"/>
    </row>
    <row r="710" spans="2:6" x14ac:dyDescent="0.2">
      <c r="B710" s="25"/>
      <c r="F710" s="25"/>
    </row>
    <row r="711" spans="2:6" x14ac:dyDescent="0.2">
      <c r="B711" s="25"/>
      <c r="F711" s="25"/>
    </row>
    <row r="712" spans="2:6" x14ac:dyDescent="0.2">
      <c r="B712" s="25"/>
      <c r="F712" s="25"/>
    </row>
    <row r="713" spans="2:6" x14ac:dyDescent="0.2">
      <c r="B713" s="25"/>
      <c r="F713" s="25"/>
    </row>
    <row r="714" spans="2:6" x14ac:dyDescent="0.2">
      <c r="B714" s="25"/>
      <c r="F714" s="25"/>
    </row>
    <row r="715" spans="2:6" x14ac:dyDescent="0.2">
      <c r="B715" s="25"/>
      <c r="F715" s="25"/>
    </row>
    <row r="716" spans="2:6" x14ac:dyDescent="0.2">
      <c r="B716" s="25"/>
      <c r="F716" s="25"/>
    </row>
    <row r="717" spans="2:6" x14ac:dyDescent="0.2">
      <c r="B717" s="25"/>
      <c r="F717" s="25"/>
    </row>
    <row r="718" spans="2:6" x14ac:dyDescent="0.2">
      <c r="B718" s="25"/>
      <c r="F718" s="25"/>
    </row>
    <row r="719" spans="2:6" x14ac:dyDescent="0.2">
      <c r="B719" s="25"/>
      <c r="F719" s="25"/>
    </row>
    <row r="720" spans="2:6" x14ac:dyDescent="0.2">
      <c r="B720" s="25"/>
      <c r="F720" s="25"/>
    </row>
    <row r="721" spans="2:6" x14ac:dyDescent="0.2">
      <c r="B721" s="25"/>
      <c r="F721" s="25"/>
    </row>
    <row r="722" spans="2:6" x14ac:dyDescent="0.2">
      <c r="B722" s="25"/>
      <c r="F722" s="25"/>
    </row>
    <row r="723" spans="2:6" x14ac:dyDescent="0.2">
      <c r="B723" s="25"/>
      <c r="F723" s="25"/>
    </row>
    <row r="724" spans="2:6" x14ac:dyDescent="0.2">
      <c r="B724" s="25"/>
      <c r="F724" s="25"/>
    </row>
    <row r="725" spans="2:6" x14ac:dyDescent="0.2">
      <c r="B725" s="25"/>
      <c r="F725" s="25"/>
    </row>
    <row r="726" spans="2:6" x14ac:dyDescent="0.2">
      <c r="B726" s="25"/>
      <c r="F726" s="25"/>
    </row>
    <row r="727" spans="2:6" x14ac:dyDescent="0.2">
      <c r="B727" s="25"/>
      <c r="F727" s="25"/>
    </row>
    <row r="728" spans="2:6" x14ac:dyDescent="0.2">
      <c r="B728" s="25"/>
      <c r="F728" s="25"/>
    </row>
    <row r="729" spans="2:6" x14ac:dyDescent="0.2">
      <c r="B729" s="25"/>
      <c r="F729" s="25"/>
    </row>
    <row r="730" spans="2:6" x14ac:dyDescent="0.2">
      <c r="B730" s="25"/>
      <c r="F730" s="25"/>
    </row>
    <row r="731" spans="2:6" x14ac:dyDescent="0.2">
      <c r="B731" s="25"/>
      <c r="F731" s="25"/>
    </row>
    <row r="732" spans="2:6" x14ac:dyDescent="0.2">
      <c r="B732" s="25"/>
      <c r="F732" s="25"/>
    </row>
    <row r="733" spans="2:6" x14ac:dyDescent="0.2">
      <c r="B733" s="25"/>
      <c r="F733" s="25"/>
    </row>
    <row r="734" spans="2:6" x14ac:dyDescent="0.2">
      <c r="B734" s="25"/>
      <c r="F734" s="25"/>
    </row>
    <row r="735" spans="2:6" x14ac:dyDescent="0.2">
      <c r="B735" s="25"/>
      <c r="F735" s="25"/>
    </row>
    <row r="736" spans="2:6" x14ac:dyDescent="0.2">
      <c r="B736" s="25"/>
      <c r="F736" s="25"/>
    </row>
    <row r="737" spans="2:6" x14ac:dyDescent="0.2">
      <c r="B737" s="25"/>
      <c r="F737" s="25"/>
    </row>
    <row r="738" spans="2:6" x14ac:dyDescent="0.2">
      <c r="B738" s="25"/>
      <c r="F738" s="25"/>
    </row>
    <row r="739" spans="2:6" x14ac:dyDescent="0.2">
      <c r="B739" s="25"/>
      <c r="F739" s="25"/>
    </row>
    <row r="740" spans="2:6" x14ac:dyDescent="0.2">
      <c r="B740" s="25"/>
      <c r="F740" s="25"/>
    </row>
    <row r="741" spans="2:6" x14ac:dyDescent="0.2">
      <c r="B741" s="25"/>
      <c r="F741" s="25"/>
    </row>
    <row r="742" spans="2:6" x14ac:dyDescent="0.2">
      <c r="B742" s="25"/>
      <c r="F742" s="25"/>
    </row>
    <row r="743" spans="2:6" x14ac:dyDescent="0.2">
      <c r="B743" s="25"/>
      <c r="F743" s="25"/>
    </row>
    <row r="744" spans="2:6" x14ac:dyDescent="0.2">
      <c r="B744" s="25"/>
      <c r="F744" s="25"/>
    </row>
    <row r="745" spans="2:6" x14ac:dyDescent="0.2">
      <c r="B745" s="25"/>
      <c r="F745" s="25"/>
    </row>
    <row r="746" spans="2:6" x14ac:dyDescent="0.2">
      <c r="B746" s="25"/>
      <c r="F746" s="25"/>
    </row>
    <row r="747" spans="2:6" x14ac:dyDescent="0.2">
      <c r="B747" s="25"/>
      <c r="F747" s="25"/>
    </row>
    <row r="748" spans="2:6" x14ac:dyDescent="0.2">
      <c r="B748" s="25"/>
      <c r="F748" s="25"/>
    </row>
    <row r="749" spans="2:6" x14ac:dyDescent="0.2">
      <c r="B749" s="25"/>
      <c r="F749" s="25"/>
    </row>
    <row r="750" spans="2:6" x14ac:dyDescent="0.2">
      <c r="B750" s="25"/>
      <c r="F750" s="25"/>
    </row>
    <row r="751" spans="2:6" x14ac:dyDescent="0.2">
      <c r="B751" s="25"/>
      <c r="F751" s="25"/>
    </row>
    <row r="752" spans="2:6" x14ac:dyDescent="0.2">
      <c r="B752" s="25"/>
      <c r="F752" s="25"/>
    </row>
    <row r="753" spans="2:6" x14ac:dyDescent="0.2">
      <c r="B753" s="25"/>
      <c r="F753" s="25"/>
    </row>
    <row r="754" spans="2:6" x14ac:dyDescent="0.2">
      <c r="B754" s="25"/>
      <c r="F754" s="25"/>
    </row>
    <row r="755" spans="2:6" x14ac:dyDescent="0.2">
      <c r="B755" s="25"/>
      <c r="F755" s="25"/>
    </row>
    <row r="756" spans="2:6" x14ac:dyDescent="0.2">
      <c r="B756" s="25"/>
      <c r="F756" s="25"/>
    </row>
    <row r="757" spans="2:6" x14ac:dyDescent="0.2">
      <c r="B757" s="25"/>
      <c r="F757" s="25"/>
    </row>
    <row r="758" spans="2:6" x14ac:dyDescent="0.2">
      <c r="B758" s="25"/>
      <c r="F758" s="25"/>
    </row>
    <row r="759" spans="2:6" x14ac:dyDescent="0.2">
      <c r="B759" s="25"/>
      <c r="F759" s="25"/>
    </row>
    <row r="760" spans="2:6" x14ac:dyDescent="0.2">
      <c r="B760" s="25"/>
      <c r="F760" s="25"/>
    </row>
    <row r="761" spans="2:6" x14ac:dyDescent="0.2">
      <c r="B761" s="25"/>
      <c r="F761" s="25"/>
    </row>
    <row r="762" spans="2:6" x14ac:dyDescent="0.2">
      <c r="B762" s="25"/>
      <c r="F762" s="25"/>
    </row>
    <row r="763" spans="2:6" x14ac:dyDescent="0.2">
      <c r="B763" s="25"/>
      <c r="F763" s="25"/>
    </row>
    <row r="764" spans="2:6" x14ac:dyDescent="0.2">
      <c r="B764" s="25"/>
      <c r="F764" s="25"/>
    </row>
    <row r="765" spans="2:6" x14ac:dyDescent="0.2">
      <c r="B765" s="25"/>
      <c r="F765" s="25"/>
    </row>
    <row r="766" spans="2:6" x14ac:dyDescent="0.2">
      <c r="B766" s="25"/>
      <c r="F766" s="25"/>
    </row>
    <row r="767" spans="2:6" x14ac:dyDescent="0.2">
      <c r="B767" s="25"/>
      <c r="F767" s="25"/>
    </row>
    <row r="768" spans="2:6" x14ac:dyDescent="0.2">
      <c r="B768" s="25"/>
      <c r="F768" s="25"/>
    </row>
    <row r="769" spans="2:6" x14ac:dyDescent="0.2">
      <c r="B769" s="25"/>
      <c r="F769" s="25"/>
    </row>
    <row r="770" spans="2:6" x14ac:dyDescent="0.2">
      <c r="B770" s="25"/>
      <c r="F770" s="25"/>
    </row>
    <row r="771" spans="2:6" x14ac:dyDescent="0.2">
      <c r="B771" s="25"/>
      <c r="F771" s="25"/>
    </row>
    <row r="772" spans="2:6" x14ac:dyDescent="0.2">
      <c r="B772" s="25"/>
      <c r="F772" s="25"/>
    </row>
    <row r="773" spans="2:6" x14ac:dyDescent="0.2">
      <c r="B773" s="25"/>
      <c r="F773" s="25"/>
    </row>
    <row r="774" spans="2:6" x14ac:dyDescent="0.2">
      <c r="B774" s="25"/>
      <c r="F774" s="25"/>
    </row>
    <row r="775" spans="2:6" x14ac:dyDescent="0.2">
      <c r="B775" s="25"/>
      <c r="F775" s="25"/>
    </row>
    <row r="776" spans="2:6" x14ac:dyDescent="0.2">
      <c r="B776" s="25"/>
      <c r="F776" s="25"/>
    </row>
    <row r="777" spans="2:6" x14ac:dyDescent="0.2">
      <c r="B777" s="25"/>
      <c r="F777" s="25"/>
    </row>
    <row r="778" spans="2:6" x14ac:dyDescent="0.2">
      <c r="B778" s="25"/>
      <c r="F778" s="25"/>
    </row>
    <row r="779" spans="2:6" x14ac:dyDescent="0.2">
      <c r="B779" s="25"/>
      <c r="F779" s="25"/>
    </row>
    <row r="780" spans="2:6" x14ac:dyDescent="0.2">
      <c r="B780" s="25"/>
      <c r="F780" s="25"/>
    </row>
    <row r="781" spans="2:6" x14ac:dyDescent="0.2">
      <c r="B781" s="25"/>
      <c r="F781" s="25"/>
    </row>
    <row r="782" spans="2:6" x14ac:dyDescent="0.2">
      <c r="B782" s="25"/>
      <c r="F782" s="25"/>
    </row>
    <row r="783" spans="2:6" x14ac:dyDescent="0.2">
      <c r="B783" s="25"/>
      <c r="F783" s="25"/>
    </row>
    <row r="784" spans="2:6" x14ac:dyDescent="0.2">
      <c r="B784" s="25"/>
      <c r="F784" s="25"/>
    </row>
    <row r="785" spans="2:6" x14ac:dyDescent="0.2">
      <c r="B785" s="25"/>
      <c r="F785" s="25"/>
    </row>
    <row r="786" spans="2:6" x14ac:dyDescent="0.2">
      <c r="B786" s="25"/>
      <c r="F786" s="25"/>
    </row>
    <row r="787" spans="2:6" x14ac:dyDescent="0.2">
      <c r="B787" s="25"/>
      <c r="F787" s="25"/>
    </row>
    <row r="788" spans="2:6" x14ac:dyDescent="0.2">
      <c r="B788" s="25"/>
      <c r="F788" s="25"/>
    </row>
    <row r="789" spans="2:6" x14ac:dyDescent="0.2">
      <c r="B789" s="25"/>
      <c r="F789" s="25"/>
    </row>
    <row r="790" spans="2:6" x14ac:dyDescent="0.2">
      <c r="B790" s="25"/>
      <c r="F790" s="25"/>
    </row>
    <row r="791" spans="2:6" x14ac:dyDescent="0.2">
      <c r="B791" s="25"/>
      <c r="F791" s="25"/>
    </row>
    <row r="792" spans="2:6" x14ac:dyDescent="0.2">
      <c r="B792" s="25"/>
      <c r="F792" s="25"/>
    </row>
    <row r="793" spans="2:6" x14ac:dyDescent="0.2">
      <c r="B793" s="25"/>
      <c r="F793" s="25"/>
    </row>
    <row r="794" spans="2:6" x14ac:dyDescent="0.2">
      <c r="B794" s="25"/>
      <c r="F794" s="25"/>
    </row>
    <row r="795" spans="2:6" x14ac:dyDescent="0.2">
      <c r="B795" s="25"/>
      <c r="F795" s="25"/>
    </row>
    <row r="796" spans="2:6" x14ac:dyDescent="0.2">
      <c r="B796" s="25"/>
      <c r="F796" s="25"/>
    </row>
    <row r="797" spans="2:6" x14ac:dyDescent="0.2">
      <c r="B797" s="25"/>
      <c r="F797" s="25"/>
    </row>
    <row r="798" spans="2:6" x14ac:dyDescent="0.2">
      <c r="B798" s="25"/>
      <c r="F798" s="25"/>
    </row>
    <row r="799" spans="2:6" x14ac:dyDescent="0.2">
      <c r="B799" s="25"/>
      <c r="F799" s="25"/>
    </row>
    <row r="800" spans="2:6" x14ac:dyDescent="0.2">
      <c r="B800" s="25"/>
      <c r="F800" s="25"/>
    </row>
    <row r="801" spans="2:6" x14ac:dyDescent="0.2">
      <c r="B801" s="25"/>
      <c r="F801" s="25"/>
    </row>
    <row r="802" spans="2:6" x14ac:dyDescent="0.2">
      <c r="B802" s="25"/>
      <c r="F802" s="25"/>
    </row>
    <row r="803" spans="2:6" x14ac:dyDescent="0.2">
      <c r="B803" s="25"/>
      <c r="F803" s="25"/>
    </row>
    <row r="804" spans="2:6" x14ac:dyDescent="0.2">
      <c r="B804" s="25"/>
      <c r="F804" s="25"/>
    </row>
    <row r="805" spans="2:6" x14ac:dyDescent="0.2">
      <c r="B805" s="25"/>
      <c r="F805" s="25"/>
    </row>
    <row r="806" spans="2:6" x14ac:dyDescent="0.2">
      <c r="B806" s="25"/>
      <c r="F806" s="25"/>
    </row>
    <row r="807" spans="2:6" x14ac:dyDescent="0.2">
      <c r="B807" s="25"/>
      <c r="F807" s="25"/>
    </row>
    <row r="808" spans="2:6" x14ac:dyDescent="0.2">
      <c r="B808" s="25"/>
      <c r="F808" s="25"/>
    </row>
    <row r="809" spans="2:6" x14ac:dyDescent="0.2">
      <c r="B809" s="25"/>
      <c r="F809" s="25"/>
    </row>
    <row r="810" spans="2:6" x14ac:dyDescent="0.2">
      <c r="B810" s="25"/>
      <c r="F810" s="25"/>
    </row>
    <row r="811" spans="2:6" x14ac:dyDescent="0.2">
      <c r="B811" s="25"/>
      <c r="F811" s="25"/>
    </row>
    <row r="812" spans="2:6" x14ac:dyDescent="0.2">
      <c r="B812" s="25"/>
      <c r="F812" s="25"/>
    </row>
    <row r="813" spans="2:6" x14ac:dyDescent="0.2">
      <c r="B813" s="25"/>
      <c r="F813" s="25"/>
    </row>
    <row r="814" spans="2:6" x14ac:dyDescent="0.2">
      <c r="B814" s="25"/>
      <c r="F814" s="25"/>
    </row>
    <row r="815" spans="2:6" x14ac:dyDescent="0.2">
      <c r="B815" s="25"/>
      <c r="F815" s="25"/>
    </row>
    <row r="816" spans="2:6" x14ac:dyDescent="0.2">
      <c r="B816" s="25"/>
      <c r="F816" s="25"/>
    </row>
    <row r="817" spans="2:6" x14ac:dyDescent="0.2">
      <c r="B817" s="25"/>
      <c r="F817" s="25"/>
    </row>
    <row r="818" spans="2:6" x14ac:dyDescent="0.2">
      <c r="B818" s="25"/>
      <c r="F818" s="25"/>
    </row>
    <row r="819" spans="2:6" x14ac:dyDescent="0.2">
      <c r="B819" s="25"/>
      <c r="F819" s="25"/>
    </row>
    <row r="820" spans="2:6" x14ac:dyDescent="0.2">
      <c r="B820" s="25"/>
      <c r="F820" s="25"/>
    </row>
    <row r="821" spans="2:6" x14ac:dyDescent="0.2">
      <c r="B821" s="25"/>
      <c r="F821" s="25"/>
    </row>
    <row r="822" spans="2:6" x14ac:dyDescent="0.2">
      <c r="B822" s="25"/>
      <c r="F822" s="25"/>
    </row>
    <row r="823" spans="2:6" x14ac:dyDescent="0.2">
      <c r="B823" s="25"/>
      <c r="F823" s="25"/>
    </row>
    <row r="824" spans="2:6" x14ac:dyDescent="0.2">
      <c r="B824" s="25"/>
      <c r="F824" s="25"/>
    </row>
    <row r="825" spans="2:6" x14ac:dyDescent="0.2">
      <c r="B825" s="25"/>
      <c r="F825" s="25"/>
    </row>
    <row r="826" spans="2:6" x14ac:dyDescent="0.2">
      <c r="B826" s="25"/>
      <c r="F826" s="25"/>
    </row>
    <row r="827" spans="2:6" x14ac:dyDescent="0.2">
      <c r="B827" s="25"/>
      <c r="F827" s="25"/>
    </row>
    <row r="828" spans="2:6" x14ac:dyDescent="0.2">
      <c r="B828" s="25"/>
      <c r="F828" s="25"/>
    </row>
    <row r="829" spans="2:6" x14ac:dyDescent="0.2">
      <c r="B829" s="25"/>
      <c r="F829" s="25"/>
    </row>
  </sheetData>
  <phoneticPr fontId="8" type="noConversion"/>
  <hyperlinks>
    <hyperlink ref="A3" r:id="rId1" xr:uid="{00000000-0004-0000-0100-000000000000}"/>
    <hyperlink ref="P11" r:id="rId2" display="http://www.konkoly.hu/cgi-bin/IBVS?328" xr:uid="{00000000-0004-0000-0100-000001000000}"/>
    <hyperlink ref="P12" r:id="rId3" display="http://www.konkoly.hu/cgi-bin/IBVS?328" xr:uid="{00000000-0004-0000-0100-000002000000}"/>
    <hyperlink ref="P57" r:id="rId4" display="http://var.astro.cz/oejv/issues/oejv0074.pdf" xr:uid="{00000000-0004-0000-0100-000003000000}"/>
    <hyperlink ref="P58" r:id="rId5" display="http://var.astro.cz/oejv/issues/oejv0074.pdf" xr:uid="{00000000-0004-0000-0100-000004000000}"/>
    <hyperlink ref="P59" r:id="rId6" display="http://var.astro.cz/oejv/issues/oejv0074.pdf" xr:uid="{00000000-0004-0000-0100-000005000000}"/>
    <hyperlink ref="P107" r:id="rId7" display="http://var.astro.cz/oejv/issues/oejv0074.pdf" xr:uid="{00000000-0004-0000-0100-000006000000}"/>
    <hyperlink ref="P108" r:id="rId8" display="http://var.astro.cz/oejv/issues/oejv0074.pdf" xr:uid="{00000000-0004-0000-0100-000007000000}"/>
    <hyperlink ref="P112" r:id="rId9" display="http://var.astro.cz/oejv/issues/oejv0074.pdf" xr:uid="{00000000-0004-0000-0100-000008000000}"/>
    <hyperlink ref="P61" r:id="rId10" display="http://www.bav-astro.de/sfs/BAVM_link.php?BAVMnr=178" xr:uid="{00000000-0004-0000-0100-000009000000}"/>
    <hyperlink ref="P117" r:id="rId11" display="http://var.astro.cz/oejv/issues/oejv0107.pdf" xr:uid="{00000000-0004-0000-0100-00000A000000}"/>
    <hyperlink ref="P62" r:id="rId12" display="http://www.aavso.org/sites/default/files/jaavso/v36n2/171.pdf" xr:uid="{00000000-0004-0000-0100-00000B000000}"/>
    <hyperlink ref="P63" r:id="rId13" display="http://www.bav-astro.de/sfs/BAVM_link.php?BAVMnr=201" xr:uid="{00000000-0004-0000-0100-00000C000000}"/>
    <hyperlink ref="P118" r:id="rId14" display="http://www.bav-astro.de/sfs/BAVM_link.php?BAVMnr=203" xr:uid="{00000000-0004-0000-0100-00000D000000}"/>
    <hyperlink ref="P119" r:id="rId15" display="http://www.bav-astro.de/sfs/BAVM_link.php?BAVMnr=212" xr:uid="{00000000-0004-0000-0100-00000E000000}"/>
    <hyperlink ref="P70" r:id="rId16" display="http://www.bav-astro.de/sfs/BAVM_link.php?BAVMnr=220" xr:uid="{00000000-0004-0000-0100-00000F000000}"/>
    <hyperlink ref="P72" r:id="rId17" display="http://www.bav-astro.de/sfs/BAVM_link.php?BAVMnr=215" xr:uid="{00000000-0004-0000-0100-000010000000}"/>
    <hyperlink ref="P120" r:id="rId18" display="http://www.bav-astro.de/sfs/BAVM_link.php?BAVMnr=225" xr:uid="{00000000-0004-0000-0100-000011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2024-01-19T04:48:57Z</dcterms:modified>
</cp:coreProperties>
</file>