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D77DE13-71AC-4F72-914B-A10DB432D0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3" r:id="rId2"/>
    <sheet name="Q_fit" sheetId="2" r:id="rId3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G321" i="1" l="1"/>
  <c r="G322" i="1"/>
  <c r="E336" i="1"/>
  <c r="F336" i="1" s="1"/>
  <c r="Q336" i="1"/>
  <c r="E335" i="1"/>
  <c r="F335" i="1" s="1"/>
  <c r="Q335" i="1"/>
  <c r="Q326" i="1"/>
  <c r="Q329" i="1"/>
  <c r="Q330" i="1"/>
  <c r="Q332" i="1"/>
  <c r="Q295" i="1"/>
  <c r="Q297" i="1"/>
  <c r="Q298" i="1"/>
  <c r="Q300" i="1"/>
  <c r="Q313" i="1"/>
  <c r="Q315" i="1"/>
  <c r="Q318" i="1"/>
  <c r="Q319" i="1"/>
  <c r="D11" i="1"/>
  <c r="D12" i="1"/>
  <c r="Q334" i="1"/>
  <c r="Q325" i="1"/>
  <c r="Q327" i="1"/>
  <c r="Q328" i="1"/>
  <c r="Q331" i="1"/>
  <c r="Q333" i="1"/>
  <c r="Q305" i="1"/>
  <c r="Q306" i="1"/>
  <c r="Q307" i="1"/>
  <c r="Q312" i="1"/>
  <c r="Q314" i="1"/>
  <c r="Q316" i="1"/>
  <c r="Q317" i="1"/>
  <c r="Q320" i="1"/>
  <c r="E326" i="1"/>
  <c r="F326" i="1" s="1"/>
  <c r="D13" i="1"/>
  <c r="E22" i="1"/>
  <c r="F22" i="1" s="1"/>
  <c r="E26" i="1"/>
  <c r="F26" i="1"/>
  <c r="G26" i="1" s="1"/>
  <c r="E34" i="1"/>
  <c r="F34" i="1" s="1"/>
  <c r="E37" i="1"/>
  <c r="F37" i="1" s="1"/>
  <c r="G37" i="1" s="1"/>
  <c r="E38" i="1"/>
  <c r="F38" i="1"/>
  <c r="G38" i="1"/>
  <c r="E40" i="1"/>
  <c r="F40" i="1" s="1"/>
  <c r="G40" i="1" s="1"/>
  <c r="E41" i="1"/>
  <c r="F41" i="1" s="1"/>
  <c r="G41" i="1" s="1"/>
  <c r="E42" i="1"/>
  <c r="F42" i="1"/>
  <c r="G42" i="1"/>
  <c r="H42" i="1" s="1"/>
  <c r="E43" i="1"/>
  <c r="F43" i="1" s="1"/>
  <c r="G43" i="1" s="1"/>
  <c r="E44" i="1"/>
  <c r="F44" i="1" s="1"/>
  <c r="G44" i="1" s="1"/>
  <c r="E45" i="1"/>
  <c r="F45" i="1"/>
  <c r="G45" i="1" s="1"/>
  <c r="E46" i="1"/>
  <c r="F46" i="1"/>
  <c r="G46" i="1" s="1"/>
  <c r="H46" i="1" s="1"/>
  <c r="E47" i="1"/>
  <c r="F47" i="1"/>
  <c r="G47" i="1"/>
  <c r="E48" i="1"/>
  <c r="F48" i="1" s="1"/>
  <c r="G48" i="1" s="1"/>
  <c r="E49" i="1"/>
  <c r="F49" i="1" s="1"/>
  <c r="G49" i="1" s="1"/>
  <c r="E50" i="1"/>
  <c r="F50" i="1"/>
  <c r="G50" i="1" s="1"/>
  <c r="E51" i="1"/>
  <c r="F51" i="1" s="1"/>
  <c r="G51" i="1" s="1"/>
  <c r="E52" i="1"/>
  <c r="F52" i="1" s="1"/>
  <c r="G52" i="1" s="1"/>
  <c r="R52" i="1" s="1"/>
  <c r="T52" i="1" s="1"/>
  <c r="E53" i="1"/>
  <c r="F53" i="1" s="1"/>
  <c r="G53" i="1" s="1"/>
  <c r="E54" i="1"/>
  <c r="F54" i="1"/>
  <c r="G54" i="1" s="1"/>
  <c r="E55" i="1"/>
  <c r="F55" i="1"/>
  <c r="G55" i="1"/>
  <c r="E56" i="1"/>
  <c r="F56" i="1" s="1"/>
  <c r="G56" i="1" s="1"/>
  <c r="I56" i="1" s="1"/>
  <c r="E57" i="1"/>
  <c r="F57" i="1" s="1"/>
  <c r="G57" i="1" s="1"/>
  <c r="E65" i="1"/>
  <c r="F65" i="1"/>
  <c r="G65" i="1" s="1"/>
  <c r="I65" i="1" s="1"/>
  <c r="E66" i="1"/>
  <c r="E67" i="1"/>
  <c r="F67" i="1" s="1"/>
  <c r="E68" i="1"/>
  <c r="F68" i="1"/>
  <c r="G68" i="1"/>
  <c r="I68" i="1" s="1"/>
  <c r="E69" i="1"/>
  <c r="F69" i="1"/>
  <c r="E70" i="1"/>
  <c r="F70" i="1" s="1"/>
  <c r="E71" i="1"/>
  <c r="F71" i="1"/>
  <c r="G71" i="1" s="1"/>
  <c r="I71" i="1" s="1"/>
  <c r="E72" i="1"/>
  <c r="E103" i="1"/>
  <c r="F103" i="1" s="1"/>
  <c r="G103" i="1" s="1"/>
  <c r="I103" i="1" s="1"/>
  <c r="E104" i="1"/>
  <c r="F104" i="1"/>
  <c r="G104" i="1" s="1"/>
  <c r="I104" i="1" s="1"/>
  <c r="E105" i="1"/>
  <c r="F105" i="1"/>
  <c r="E111" i="1"/>
  <c r="F111" i="1" s="1"/>
  <c r="G111" i="1" s="1"/>
  <c r="I111" i="1" s="1"/>
  <c r="E113" i="1"/>
  <c r="F113" i="1"/>
  <c r="G113" i="1" s="1"/>
  <c r="E116" i="1"/>
  <c r="E119" i="1"/>
  <c r="F119" i="1" s="1"/>
  <c r="E153" i="1"/>
  <c r="F153" i="1"/>
  <c r="E182" i="1"/>
  <c r="E212" i="1"/>
  <c r="F212" i="1"/>
  <c r="G212" i="1" s="1"/>
  <c r="I212" i="1" s="1"/>
  <c r="E213" i="1"/>
  <c r="F213" i="1"/>
  <c r="G213" i="1"/>
  <c r="E218" i="1"/>
  <c r="F218" i="1" s="1"/>
  <c r="G218" i="1" s="1"/>
  <c r="E219" i="1"/>
  <c r="F219" i="1" s="1"/>
  <c r="G219" i="1" s="1"/>
  <c r="I219" i="1" s="1"/>
  <c r="E220" i="1"/>
  <c r="F220" i="1"/>
  <c r="G220" i="1" s="1"/>
  <c r="I220" i="1" s="1"/>
  <c r="E223" i="1"/>
  <c r="F223" i="1" s="1"/>
  <c r="G223" i="1" s="1"/>
  <c r="E224" i="1"/>
  <c r="F224" i="1" s="1"/>
  <c r="G224" i="1" s="1"/>
  <c r="I224" i="1" s="1"/>
  <c r="E225" i="1"/>
  <c r="F225" i="1" s="1"/>
  <c r="G225" i="1" s="1"/>
  <c r="I225" i="1" s="1"/>
  <c r="E163" i="1"/>
  <c r="F163" i="1"/>
  <c r="G163" i="1" s="1"/>
  <c r="I163" i="1" s="1"/>
  <c r="E174" i="1"/>
  <c r="F174" i="1"/>
  <c r="G174" i="1"/>
  <c r="E179" i="1"/>
  <c r="E180" i="1"/>
  <c r="F180" i="1" s="1"/>
  <c r="G180" i="1" s="1"/>
  <c r="I180" i="1" s="1"/>
  <c r="E181" i="1"/>
  <c r="F181" i="1"/>
  <c r="G181" i="1"/>
  <c r="E184" i="1"/>
  <c r="F184" i="1" s="1"/>
  <c r="G184" i="1" s="1"/>
  <c r="E185" i="1"/>
  <c r="F185" i="1" s="1"/>
  <c r="G185" i="1" s="1"/>
  <c r="I185" i="1" s="1"/>
  <c r="E186" i="1"/>
  <c r="F186" i="1"/>
  <c r="G186" i="1" s="1"/>
  <c r="I186" i="1" s="1"/>
  <c r="E187" i="1"/>
  <c r="F187" i="1"/>
  <c r="G187" i="1" s="1"/>
  <c r="E188" i="1"/>
  <c r="F188" i="1"/>
  <c r="G188" i="1"/>
  <c r="E191" i="1"/>
  <c r="E192" i="1"/>
  <c r="F192" i="1" s="1"/>
  <c r="G192" i="1" s="1"/>
  <c r="I192" i="1" s="1"/>
  <c r="E202" i="1"/>
  <c r="F202" i="1"/>
  <c r="G202" i="1" s="1"/>
  <c r="I202" i="1" s="1"/>
  <c r="E203" i="1"/>
  <c r="F203" i="1" s="1"/>
  <c r="G203" i="1" s="1"/>
  <c r="E204" i="1"/>
  <c r="F204" i="1" s="1"/>
  <c r="G204" i="1" s="1"/>
  <c r="E205" i="1"/>
  <c r="F205" i="1" s="1"/>
  <c r="G205" i="1" s="1"/>
  <c r="I205" i="1" s="1"/>
  <c r="E207" i="1"/>
  <c r="F207" i="1"/>
  <c r="G207" i="1" s="1"/>
  <c r="I207" i="1" s="1"/>
  <c r="E208" i="1"/>
  <c r="F208" i="1"/>
  <c r="G208" i="1"/>
  <c r="E209" i="1"/>
  <c r="F209" i="1" s="1"/>
  <c r="G209" i="1" s="1"/>
  <c r="E211" i="1"/>
  <c r="F211" i="1" s="1"/>
  <c r="E222" i="1"/>
  <c r="F222" i="1"/>
  <c r="G222" i="1"/>
  <c r="I222" i="1" s="1"/>
  <c r="E60" i="1"/>
  <c r="F60" i="1" s="1"/>
  <c r="G60" i="1" s="1"/>
  <c r="E59" i="1"/>
  <c r="F59" i="1" s="1"/>
  <c r="G59" i="1" s="1"/>
  <c r="E58" i="1"/>
  <c r="E11" i="3" s="1"/>
  <c r="F58" i="1"/>
  <c r="G58" i="1" s="1"/>
  <c r="R58" i="1" s="1"/>
  <c r="E275" i="1"/>
  <c r="F275" i="1"/>
  <c r="G275" i="1" s="1"/>
  <c r="E280" i="1"/>
  <c r="F280" i="1"/>
  <c r="G280" i="1"/>
  <c r="J280" i="1" s="1"/>
  <c r="E282" i="1"/>
  <c r="F282" i="1" s="1"/>
  <c r="G282" i="1" s="1"/>
  <c r="E283" i="1"/>
  <c r="F283" i="1" s="1"/>
  <c r="E284" i="1"/>
  <c r="F284" i="1"/>
  <c r="G284" i="1" s="1"/>
  <c r="K284" i="1" s="1"/>
  <c r="E91" i="1"/>
  <c r="F91" i="1" s="1"/>
  <c r="G91" i="1" s="1"/>
  <c r="J91" i="1" s="1"/>
  <c r="E92" i="1"/>
  <c r="F92" i="1" s="1"/>
  <c r="G92" i="1" s="1"/>
  <c r="J92" i="1" s="1"/>
  <c r="E110" i="1"/>
  <c r="E54" i="3" s="1"/>
  <c r="E112" i="1"/>
  <c r="F112" i="1"/>
  <c r="G112" i="1" s="1"/>
  <c r="E114" i="1"/>
  <c r="F114" i="1"/>
  <c r="G114" i="1"/>
  <c r="E115" i="1"/>
  <c r="F115" i="1" s="1"/>
  <c r="G115" i="1" s="1"/>
  <c r="J115" i="1" s="1"/>
  <c r="E120" i="1"/>
  <c r="F120" i="1" s="1"/>
  <c r="G120" i="1" s="1"/>
  <c r="E267" i="1"/>
  <c r="F267" i="1"/>
  <c r="E268" i="1"/>
  <c r="F268" i="1" s="1"/>
  <c r="E269" i="1"/>
  <c r="F269" i="1"/>
  <c r="E270" i="1"/>
  <c r="F270" i="1" s="1"/>
  <c r="E271" i="1"/>
  <c r="F271" i="1"/>
  <c r="E272" i="1"/>
  <c r="F272" i="1" s="1"/>
  <c r="E273" i="1"/>
  <c r="F273" i="1"/>
  <c r="E274" i="1"/>
  <c r="F274" i="1" s="1"/>
  <c r="E276" i="1"/>
  <c r="F276" i="1"/>
  <c r="E277" i="1"/>
  <c r="F277" i="1" s="1"/>
  <c r="E278" i="1"/>
  <c r="F278" i="1"/>
  <c r="E279" i="1"/>
  <c r="F279" i="1" s="1"/>
  <c r="E281" i="1"/>
  <c r="F281" i="1"/>
  <c r="D9" i="1"/>
  <c r="C9" i="1"/>
  <c r="E228" i="1"/>
  <c r="F228" i="1"/>
  <c r="G228" i="1" s="1"/>
  <c r="E229" i="1"/>
  <c r="F229" i="1"/>
  <c r="G229" i="1"/>
  <c r="E230" i="1"/>
  <c r="F230" i="1" s="1"/>
  <c r="G230" i="1" s="1"/>
  <c r="I230" i="1" s="1"/>
  <c r="E231" i="1"/>
  <c r="F231" i="1" s="1"/>
  <c r="G231" i="1" s="1"/>
  <c r="I231" i="1" s="1"/>
  <c r="E232" i="1"/>
  <c r="F232" i="1"/>
  <c r="G232" i="1" s="1"/>
  <c r="I232" i="1" s="1"/>
  <c r="E233" i="1"/>
  <c r="F233" i="1"/>
  <c r="G233" i="1"/>
  <c r="E234" i="1"/>
  <c r="F234" i="1" s="1"/>
  <c r="G234" i="1" s="1"/>
  <c r="I234" i="1" s="1"/>
  <c r="E235" i="1"/>
  <c r="F235" i="1"/>
  <c r="G235" i="1" s="1"/>
  <c r="I235" i="1" s="1"/>
  <c r="E236" i="1"/>
  <c r="F236" i="1"/>
  <c r="G236" i="1" s="1"/>
  <c r="E237" i="1"/>
  <c r="F237" i="1"/>
  <c r="G237" i="1"/>
  <c r="E238" i="1"/>
  <c r="F238" i="1" s="1"/>
  <c r="G238" i="1" s="1"/>
  <c r="I238" i="1" s="1"/>
  <c r="E239" i="1"/>
  <c r="F239" i="1" s="1"/>
  <c r="G239" i="1" s="1"/>
  <c r="I239" i="1" s="1"/>
  <c r="E240" i="1"/>
  <c r="F240" i="1"/>
  <c r="G240" i="1" s="1"/>
  <c r="I240" i="1" s="1"/>
  <c r="E241" i="1"/>
  <c r="F241" i="1"/>
  <c r="G241" i="1"/>
  <c r="E242" i="1"/>
  <c r="F242" i="1" s="1"/>
  <c r="G242" i="1" s="1"/>
  <c r="I242" i="1" s="1"/>
  <c r="E243" i="1"/>
  <c r="F243" i="1"/>
  <c r="G243" i="1" s="1"/>
  <c r="I243" i="1" s="1"/>
  <c r="E244" i="1"/>
  <c r="F244" i="1"/>
  <c r="G244" i="1" s="1"/>
  <c r="E245" i="1"/>
  <c r="F245" i="1"/>
  <c r="G245" i="1"/>
  <c r="E246" i="1"/>
  <c r="F246" i="1" s="1"/>
  <c r="G246" i="1" s="1"/>
  <c r="I246" i="1" s="1"/>
  <c r="E247" i="1"/>
  <c r="F247" i="1" s="1"/>
  <c r="G247" i="1" s="1"/>
  <c r="I247" i="1" s="1"/>
  <c r="E248" i="1"/>
  <c r="F248" i="1"/>
  <c r="G248" i="1" s="1"/>
  <c r="I248" i="1" s="1"/>
  <c r="E249" i="1"/>
  <c r="F249" i="1"/>
  <c r="G249" i="1"/>
  <c r="E250" i="1"/>
  <c r="F250" i="1" s="1"/>
  <c r="G250" i="1" s="1"/>
  <c r="I250" i="1" s="1"/>
  <c r="E251" i="1"/>
  <c r="F251" i="1"/>
  <c r="G251" i="1" s="1"/>
  <c r="I251" i="1" s="1"/>
  <c r="E252" i="1"/>
  <c r="F252" i="1"/>
  <c r="G252" i="1" s="1"/>
  <c r="E253" i="1"/>
  <c r="F253" i="1"/>
  <c r="G253" i="1"/>
  <c r="E254" i="1"/>
  <c r="F254" i="1" s="1"/>
  <c r="G254" i="1" s="1"/>
  <c r="I254" i="1" s="1"/>
  <c r="E255" i="1"/>
  <c r="F255" i="1" s="1"/>
  <c r="G255" i="1" s="1"/>
  <c r="I255" i="1" s="1"/>
  <c r="E256" i="1"/>
  <c r="F256" i="1"/>
  <c r="G256" i="1" s="1"/>
  <c r="I256" i="1" s="1"/>
  <c r="E257" i="1"/>
  <c r="F257" i="1"/>
  <c r="G257" i="1"/>
  <c r="E258" i="1"/>
  <c r="F258" i="1" s="1"/>
  <c r="G258" i="1" s="1"/>
  <c r="I258" i="1" s="1"/>
  <c r="E259" i="1"/>
  <c r="F259" i="1"/>
  <c r="G259" i="1" s="1"/>
  <c r="I259" i="1" s="1"/>
  <c r="E260" i="1"/>
  <c r="F260" i="1"/>
  <c r="G260" i="1" s="1"/>
  <c r="E261" i="1"/>
  <c r="F261" i="1"/>
  <c r="G261" i="1"/>
  <c r="E262" i="1"/>
  <c r="F262" i="1" s="1"/>
  <c r="G262" i="1" s="1"/>
  <c r="I262" i="1" s="1"/>
  <c r="E263" i="1"/>
  <c r="F263" i="1" s="1"/>
  <c r="G263" i="1" s="1"/>
  <c r="I263" i="1" s="1"/>
  <c r="E264" i="1"/>
  <c r="F264" i="1"/>
  <c r="G264" i="1" s="1"/>
  <c r="I264" i="1" s="1"/>
  <c r="E265" i="1"/>
  <c r="F265" i="1"/>
  <c r="G265" i="1"/>
  <c r="E266" i="1"/>
  <c r="F266" i="1" s="1"/>
  <c r="G266" i="1" s="1"/>
  <c r="J266" i="1" s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65" i="1"/>
  <c r="Q66" i="1"/>
  <c r="Q67" i="1"/>
  <c r="Q68" i="1"/>
  <c r="Q69" i="1"/>
  <c r="Q70" i="1"/>
  <c r="Q71" i="1"/>
  <c r="Q72" i="1"/>
  <c r="Q103" i="1"/>
  <c r="Q104" i="1"/>
  <c r="Q105" i="1"/>
  <c r="Q111" i="1"/>
  <c r="Q113" i="1"/>
  <c r="Q116" i="1"/>
  <c r="Q119" i="1"/>
  <c r="Q153" i="1"/>
  <c r="Q182" i="1"/>
  <c r="G134" i="3"/>
  <c r="C134" i="3"/>
  <c r="E134" i="3"/>
  <c r="E201" i="1"/>
  <c r="F201" i="1" s="1"/>
  <c r="G201" i="1" s="1"/>
  <c r="G133" i="3"/>
  <c r="C133" i="3"/>
  <c r="E133" i="3"/>
  <c r="E200" i="1"/>
  <c r="G132" i="3"/>
  <c r="C132" i="3"/>
  <c r="E132" i="3"/>
  <c r="E199" i="1"/>
  <c r="G131" i="3"/>
  <c r="C131" i="3"/>
  <c r="E131" i="3"/>
  <c r="E198" i="1"/>
  <c r="G130" i="3"/>
  <c r="C130" i="3"/>
  <c r="E130" i="3"/>
  <c r="E197" i="1"/>
  <c r="F197" i="1" s="1"/>
  <c r="G197" i="1" s="1"/>
  <c r="G129" i="3"/>
  <c r="C129" i="3"/>
  <c r="E129" i="3"/>
  <c r="E196" i="1"/>
  <c r="G128" i="3"/>
  <c r="C128" i="3"/>
  <c r="E128" i="3"/>
  <c r="E195" i="1"/>
  <c r="F195" i="1" s="1"/>
  <c r="G127" i="3"/>
  <c r="C127" i="3"/>
  <c r="E127" i="3"/>
  <c r="E194" i="1"/>
  <c r="G126" i="3"/>
  <c r="C126" i="3"/>
  <c r="E126" i="3"/>
  <c r="E193" i="1"/>
  <c r="F193" i="1" s="1"/>
  <c r="G125" i="3"/>
  <c r="C125" i="3"/>
  <c r="E125" i="3"/>
  <c r="G124" i="3"/>
  <c r="C124" i="3"/>
  <c r="G123" i="3"/>
  <c r="C123" i="3"/>
  <c r="E123" i="3"/>
  <c r="E190" i="1"/>
  <c r="G122" i="3"/>
  <c r="C122" i="3"/>
  <c r="E189" i="1"/>
  <c r="E122" i="3" s="1"/>
  <c r="G121" i="3"/>
  <c r="C121" i="3"/>
  <c r="E121" i="3"/>
  <c r="G120" i="3"/>
  <c r="C120" i="3"/>
  <c r="E120" i="3"/>
  <c r="G119" i="3"/>
  <c r="C119" i="3"/>
  <c r="E119" i="3"/>
  <c r="G118" i="3"/>
  <c r="C118" i="3"/>
  <c r="E118" i="3"/>
  <c r="G117" i="3"/>
  <c r="C117" i="3"/>
  <c r="E117" i="3"/>
  <c r="G116" i="3"/>
  <c r="C116" i="3"/>
  <c r="E116" i="3"/>
  <c r="E183" i="1"/>
  <c r="G188" i="3"/>
  <c r="C188" i="3"/>
  <c r="G115" i="3"/>
  <c r="C115" i="3"/>
  <c r="E115" i="3"/>
  <c r="G114" i="3"/>
  <c r="C114" i="3"/>
  <c r="E114" i="3"/>
  <c r="G113" i="3"/>
  <c r="C113" i="3"/>
  <c r="G112" i="3"/>
  <c r="C112" i="3"/>
  <c r="E178" i="1"/>
  <c r="E112" i="3" s="1"/>
  <c r="G111" i="3"/>
  <c r="C111" i="3"/>
  <c r="E177" i="1"/>
  <c r="E111" i="3" s="1"/>
  <c r="G110" i="3"/>
  <c r="C110" i="3"/>
  <c r="E110" i="3"/>
  <c r="E176" i="1"/>
  <c r="G109" i="3"/>
  <c r="C109" i="3"/>
  <c r="E109" i="3"/>
  <c r="E175" i="1"/>
  <c r="G108" i="3"/>
  <c r="C108" i="3"/>
  <c r="E108" i="3"/>
  <c r="G107" i="3"/>
  <c r="C107" i="3"/>
  <c r="E107" i="3"/>
  <c r="E173" i="1"/>
  <c r="G106" i="3"/>
  <c r="C106" i="3"/>
  <c r="E106" i="3"/>
  <c r="E172" i="1"/>
  <c r="F172" i="1" s="1"/>
  <c r="G172" i="1" s="1"/>
  <c r="I172" i="1" s="1"/>
  <c r="G105" i="3"/>
  <c r="C105" i="3"/>
  <c r="E105" i="3"/>
  <c r="E171" i="1"/>
  <c r="G104" i="3"/>
  <c r="C104" i="3"/>
  <c r="E104" i="3"/>
  <c r="E170" i="1"/>
  <c r="F170" i="1" s="1"/>
  <c r="G170" i="1" s="1"/>
  <c r="G103" i="3"/>
  <c r="C103" i="3"/>
  <c r="E169" i="1"/>
  <c r="G102" i="3"/>
  <c r="C102" i="3"/>
  <c r="E168" i="1"/>
  <c r="G101" i="3"/>
  <c r="C101" i="3"/>
  <c r="E101" i="3"/>
  <c r="E167" i="1"/>
  <c r="G100" i="3"/>
  <c r="C100" i="3"/>
  <c r="E100" i="3"/>
  <c r="E166" i="1"/>
  <c r="G99" i="3"/>
  <c r="C99" i="3"/>
  <c r="E99" i="3"/>
  <c r="E165" i="1"/>
  <c r="G98" i="3"/>
  <c r="C98" i="3"/>
  <c r="E98" i="3"/>
  <c r="E164" i="1"/>
  <c r="G97" i="3"/>
  <c r="C97" i="3"/>
  <c r="E97" i="3"/>
  <c r="G96" i="3"/>
  <c r="C96" i="3"/>
  <c r="E162" i="1"/>
  <c r="E96" i="3" s="1"/>
  <c r="G95" i="3"/>
  <c r="C95" i="3"/>
  <c r="E95" i="3"/>
  <c r="E161" i="1"/>
  <c r="G94" i="3"/>
  <c r="C94" i="3"/>
  <c r="E94" i="3"/>
  <c r="E160" i="1"/>
  <c r="G93" i="3"/>
  <c r="C93" i="3"/>
  <c r="E93" i="3"/>
  <c r="E159" i="1"/>
  <c r="G92" i="3"/>
  <c r="C92" i="3"/>
  <c r="E92" i="3"/>
  <c r="E158" i="1"/>
  <c r="G91" i="3"/>
  <c r="C91" i="3"/>
  <c r="E91" i="3"/>
  <c r="E157" i="1"/>
  <c r="G90" i="3"/>
  <c r="C90" i="3"/>
  <c r="E90" i="3"/>
  <c r="E156" i="1"/>
  <c r="G89" i="3"/>
  <c r="C89" i="3"/>
  <c r="E89" i="3"/>
  <c r="E155" i="1"/>
  <c r="G187" i="3"/>
  <c r="C187" i="3"/>
  <c r="E187" i="3"/>
  <c r="G88" i="3"/>
  <c r="C88" i="3"/>
  <c r="E152" i="1"/>
  <c r="F152" i="1" s="1"/>
  <c r="G152" i="1" s="1"/>
  <c r="I152" i="1" s="1"/>
  <c r="G87" i="3"/>
  <c r="C87" i="3"/>
  <c r="E151" i="1"/>
  <c r="E87" i="3" s="1"/>
  <c r="G86" i="3"/>
  <c r="C86" i="3"/>
  <c r="E86" i="3"/>
  <c r="E150" i="1"/>
  <c r="F150" i="1" s="1"/>
  <c r="G85" i="3"/>
  <c r="C85" i="3"/>
  <c r="E85" i="3"/>
  <c r="E149" i="1"/>
  <c r="G84" i="3"/>
  <c r="C84" i="3"/>
  <c r="E84" i="3"/>
  <c r="E148" i="1"/>
  <c r="F148" i="1" s="1"/>
  <c r="G83" i="3"/>
  <c r="C83" i="3"/>
  <c r="E83" i="3"/>
  <c r="E147" i="1"/>
  <c r="G82" i="3"/>
  <c r="C82" i="3"/>
  <c r="E82" i="3"/>
  <c r="E146" i="1"/>
  <c r="F146" i="1" s="1"/>
  <c r="G146" i="1" s="1"/>
  <c r="I146" i="1" s="1"/>
  <c r="G81" i="3"/>
  <c r="C81" i="3"/>
  <c r="E81" i="3"/>
  <c r="E145" i="1"/>
  <c r="G80" i="3"/>
  <c r="C80" i="3"/>
  <c r="E80" i="3"/>
  <c r="E144" i="1"/>
  <c r="G79" i="3"/>
  <c r="C79" i="3"/>
  <c r="E79" i="3"/>
  <c r="E143" i="1"/>
  <c r="G78" i="3"/>
  <c r="C78" i="3"/>
  <c r="E78" i="3"/>
  <c r="E142" i="1"/>
  <c r="F142" i="1" s="1"/>
  <c r="G77" i="3"/>
  <c r="C77" i="3"/>
  <c r="E77" i="3"/>
  <c r="E141" i="1"/>
  <c r="G76" i="3"/>
  <c r="C76" i="3"/>
  <c r="E76" i="3"/>
  <c r="E140" i="1"/>
  <c r="G75" i="3"/>
  <c r="C75" i="3"/>
  <c r="E75" i="3"/>
  <c r="E139" i="1"/>
  <c r="G74" i="3"/>
  <c r="C74" i="3"/>
  <c r="E74" i="3"/>
  <c r="E138" i="1"/>
  <c r="G73" i="3"/>
  <c r="C73" i="3"/>
  <c r="E73" i="3"/>
  <c r="E137" i="1"/>
  <c r="G72" i="3"/>
  <c r="C72" i="3"/>
  <c r="E72" i="3"/>
  <c r="E136" i="1"/>
  <c r="G71" i="3"/>
  <c r="C71" i="3"/>
  <c r="E71" i="3"/>
  <c r="E135" i="1"/>
  <c r="G70" i="3"/>
  <c r="C70" i="3"/>
  <c r="E70" i="3"/>
  <c r="E134" i="1"/>
  <c r="F134" i="1" s="1"/>
  <c r="G134" i="1" s="1"/>
  <c r="I134" i="1" s="1"/>
  <c r="G69" i="3"/>
  <c r="C69" i="3"/>
  <c r="E69" i="3"/>
  <c r="E133" i="1"/>
  <c r="G68" i="3"/>
  <c r="C68" i="3"/>
  <c r="E68" i="3"/>
  <c r="E132" i="1"/>
  <c r="F132" i="1" s="1"/>
  <c r="G67" i="3"/>
  <c r="C67" i="3"/>
  <c r="E67" i="3"/>
  <c r="E131" i="1"/>
  <c r="G66" i="3"/>
  <c r="C66" i="3"/>
  <c r="E66" i="3"/>
  <c r="E130" i="1"/>
  <c r="F130" i="1" s="1"/>
  <c r="G65" i="3"/>
  <c r="C65" i="3"/>
  <c r="E65" i="3"/>
  <c r="E129" i="1"/>
  <c r="G64" i="3"/>
  <c r="C64" i="3"/>
  <c r="E64" i="3"/>
  <c r="E128" i="1"/>
  <c r="G63" i="3"/>
  <c r="C63" i="3"/>
  <c r="E63" i="3"/>
  <c r="E127" i="1"/>
  <c r="G62" i="3"/>
  <c r="C62" i="3"/>
  <c r="E62" i="3"/>
  <c r="E126" i="1"/>
  <c r="G61" i="3"/>
  <c r="C61" i="3"/>
  <c r="E61" i="3"/>
  <c r="E125" i="1"/>
  <c r="G60" i="3"/>
  <c r="C60" i="3"/>
  <c r="E60" i="3"/>
  <c r="E124" i="1"/>
  <c r="F124" i="1" s="1"/>
  <c r="G124" i="1" s="1"/>
  <c r="I124" i="1" s="1"/>
  <c r="G59" i="3"/>
  <c r="C59" i="3"/>
  <c r="E59" i="3"/>
  <c r="E123" i="1"/>
  <c r="G58" i="3"/>
  <c r="C58" i="3"/>
  <c r="E58" i="3"/>
  <c r="E122" i="1"/>
  <c r="F122" i="1" s="1"/>
  <c r="G122" i="1" s="1"/>
  <c r="G57" i="3"/>
  <c r="C57" i="3"/>
  <c r="E57" i="3"/>
  <c r="E121" i="1"/>
  <c r="G186" i="3"/>
  <c r="C186" i="3"/>
  <c r="E186" i="3"/>
  <c r="G56" i="3"/>
  <c r="C56" i="3"/>
  <c r="E118" i="1"/>
  <c r="E56" i="3" s="1"/>
  <c r="G55" i="3"/>
  <c r="C55" i="3"/>
  <c r="E117" i="1"/>
  <c r="G185" i="3"/>
  <c r="C185" i="3"/>
  <c r="G184" i="3"/>
  <c r="C184" i="3"/>
  <c r="E184" i="3"/>
  <c r="G183" i="3"/>
  <c r="C183" i="3"/>
  <c r="E183" i="3"/>
  <c r="G54" i="3"/>
  <c r="C54" i="3"/>
  <c r="G53" i="3"/>
  <c r="C53" i="3"/>
  <c r="E109" i="1"/>
  <c r="G52" i="3"/>
  <c r="C52" i="3"/>
  <c r="E108" i="1"/>
  <c r="E52" i="3" s="1"/>
  <c r="G51" i="3"/>
  <c r="C51" i="3"/>
  <c r="E107" i="1"/>
  <c r="G50" i="3"/>
  <c r="C50" i="3"/>
  <c r="E106" i="1"/>
  <c r="E50" i="3" s="1"/>
  <c r="G182" i="3"/>
  <c r="C182" i="3"/>
  <c r="E182" i="3"/>
  <c r="G181" i="3"/>
  <c r="C181" i="3"/>
  <c r="E181" i="3"/>
  <c r="G180" i="3"/>
  <c r="C180" i="3"/>
  <c r="E180" i="3"/>
  <c r="G49" i="3"/>
  <c r="C49" i="3"/>
  <c r="E49" i="3"/>
  <c r="E102" i="1"/>
  <c r="F102" i="1" s="1"/>
  <c r="G102" i="1" s="1"/>
  <c r="G48" i="3"/>
  <c r="C48" i="3"/>
  <c r="E48" i="3"/>
  <c r="E101" i="1"/>
  <c r="G47" i="3"/>
  <c r="C47" i="3"/>
  <c r="E47" i="3"/>
  <c r="E100" i="1"/>
  <c r="F100" i="1" s="1"/>
  <c r="G46" i="3"/>
  <c r="C46" i="3"/>
  <c r="E46" i="3"/>
  <c r="E99" i="1"/>
  <c r="G45" i="3"/>
  <c r="C45" i="3"/>
  <c r="E45" i="3"/>
  <c r="E98" i="1"/>
  <c r="F98" i="1" s="1"/>
  <c r="G44" i="3"/>
  <c r="C44" i="3"/>
  <c r="E44" i="3"/>
  <c r="E97" i="1"/>
  <c r="G43" i="3"/>
  <c r="C43" i="3"/>
  <c r="E43" i="3"/>
  <c r="E96" i="1"/>
  <c r="F96" i="1" s="1"/>
  <c r="G42" i="3"/>
  <c r="C42" i="3"/>
  <c r="E42" i="3"/>
  <c r="E95" i="1"/>
  <c r="G41" i="3"/>
  <c r="C41" i="3"/>
  <c r="E41" i="3"/>
  <c r="E94" i="1"/>
  <c r="G40" i="3"/>
  <c r="C40" i="3"/>
  <c r="E40" i="3"/>
  <c r="E93" i="1"/>
  <c r="G39" i="3"/>
  <c r="C39" i="3"/>
  <c r="E39" i="3"/>
  <c r="G38" i="3"/>
  <c r="C38" i="3"/>
  <c r="E38" i="3"/>
  <c r="G37" i="3"/>
  <c r="C37" i="3"/>
  <c r="E37" i="3"/>
  <c r="E90" i="1"/>
  <c r="G36" i="3"/>
  <c r="C36" i="3"/>
  <c r="E36" i="3"/>
  <c r="E89" i="1"/>
  <c r="G35" i="3"/>
  <c r="C35" i="3"/>
  <c r="E35" i="3"/>
  <c r="G34" i="3"/>
  <c r="C34" i="3"/>
  <c r="E34" i="3"/>
  <c r="E88" i="1"/>
  <c r="G33" i="3"/>
  <c r="C33" i="3"/>
  <c r="E33" i="3"/>
  <c r="E87" i="1"/>
  <c r="G32" i="3"/>
  <c r="C32" i="3"/>
  <c r="E32" i="3"/>
  <c r="E86" i="1"/>
  <c r="G31" i="3"/>
  <c r="C31" i="3"/>
  <c r="E31" i="3"/>
  <c r="E85" i="1"/>
  <c r="G30" i="3"/>
  <c r="C30" i="3"/>
  <c r="E30" i="3"/>
  <c r="E84" i="1"/>
  <c r="G29" i="3"/>
  <c r="C29" i="3"/>
  <c r="E29" i="3"/>
  <c r="E83" i="1"/>
  <c r="G28" i="3"/>
  <c r="C28" i="3"/>
  <c r="E28" i="3"/>
  <c r="E82" i="1"/>
  <c r="G27" i="3"/>
  <c r="C27" i="3"/>
  <c r="E27" i="3"/>
  <c r="E81" i="1"/>
  <c r="G26" i="3"/>
  <c r="C26" i="3"/>
  <c r="E26" i="3"/>
  <c r="E80" i="1"/>
  <c r="G25" i="3"/>
  <c r="C25" i="3"/>
  <c r="E25" i="3"/>
  <c r="E79" i="1"/>
  <c r="G24" i="3"/>
  <c r="C24" i="3"/>
  <c r="E24" i="3"/>
  <c r="E78" i="1"/>
  <c r="G23" i="3"/>
  <c r="C23" i="3"/>
  <c r="E23" i="3"/>
  <c r="E77" i="1"/>
  <c r="G22" i="3"/>
  <c r="C22" i="3"/>
  <c r="E22" i="3"/>
  <c r="G21" i="3"/>
  <c r="C21" i="3"/>
  <c r="E21" i="3"/>
  <c r="E76" i="1"/>
  <c r="G20" i="3"/>
  <c r="C20" i="3"/>
  <c r="E20" i="3"/>
  <c r="E75" i="1"/>
  <c r="F75" i="1" s="1"/>
  <c r="G75" i="1" s="1"/>
  <c r="I75" i="1" s="1"/>
  <c r="G19" i="3"/>
  <c r="C19" i="3"/>
  <c r="E19" i="3"/>
  <c r="E74" i="1"/>
  <c r="G18" i="3"/>
  <c r="C18" i="3"/>
  <c r="E18" i="3"/>
  <c r="E73" i="1"/>
  <c r="F73" i="1" s="1"/>
  <c r="G73" i="1" s="1"/>
  <c r="G179" i="3"/>
  <c r="C179" i="3"/>
  <c r="G178" i="3"/>
  <c r="C178" i="3"/>
  <c r="E178" i="3"/>
  <c r="G177" i="3"/>
  <c r="C177" i="3"/>
  <c r="E177" i="3"/>
  <c r="G176" i="3"/>
  <c r="C176" i="3"/>
  <c r="E176" i="3"/>
  <c r="G175" i="3"/>
  <c r="C175" i="3"/>
  <c r="E175" i="3"/>
  <c r="G174" i="3"/>
  <c r="C174" i="3"/>
  <c r="G173" i="3"/>
  <c r="C173" i="3"/>
  <c r="G172" i="3"/>
  <c r="C172" i="3"/>
  <c r="E172" i="3"/>
  <c r="G17" i="3"/>
  <c r="C17" i="3"/>
  <c r="E17" i="3"/>
  <c r="E64" i="1"/>
  <c r="G16" i="3"/>
  <c r="C16" i="3"/>
  <c r="E16" i="3"/>
  <c r="E63" i="1"/>
  <c r="F63" i="1" s="1"/>
  <c r="G63" i="1" s="1"/>
  <c r="I63" i="1" s="1"/>
  <c r="G15" i="3"/>
  <c r="C15" i="3"/>
  <c r="E15" i="3"/>
  <c r="E62" i="1"/>
  <c r="G14" i="3"/>
  <c r="C14" i="3"/>
  <c r="E14" i="3"/>
  <c r="E61" i="1"/>
  <c r="G13" i="3"/>
  <c r="C13" i="3"/>
  <c r="E13" i="3"/>
  <c r="G12" i="3"/>
  <c r="C12" i="3"/>
  <c r="E12" i="3"/>
  <c r="G11" i="3"/>
  <c r="C11" i="3"/>
  <c r="G171" i="3"/>
  <c r="C171" i="3"/>
  <c r="E171" i="3"/>
  <c r="G170" i="3"/>
  <c r="C170" i="3"/>
  <c r="G169" i="3"/>
  <c r="C169" i="3"/>
  <c r="E169" i="3"/>
  <c r="G168" i="3"/>
  <c r="C168" i="3"/>
  <c r="E168" i="3"/>
  <c r="G167" i="3"/>
  <c r="C167" i="3"/>
  <c r="E167" i="3"/>
  <c r="G166" i="3"/>
  <c r="C166" i="3"/>
  <c r="E166" i="3"/>
  <c r="G165" i="3"/>
  <c r="C165" i="3"/>
  <c r="E165" i="3"/>
  <c r="G164" i="3"/>
  <c r="C164" i="3"/>
  <c r="E164" i="3"/>
  <c r="G163" i="3"/>
  <c r="C163" i="3"/>
  <c r="E163" i="3"/>
  <c r="G162" i="3"/>
  <c r="C162" i="3"/>
  <c r="E162" i="3"/>
  <c r="G161" i="3"/>
  <c r="C161" i="3"/>
  <c r="E161" i="3"/>
  <c r="G160" i="3"/>
  <c r="C160" i="3"/>
  <c r="E160" i="3"/>
  <c r="G159" i="3"/>
  <c r="C159" i="3"/>
  <c r="E159" i="3"/>
  <c r="G158" i="3"/>
  <c r="C158" i="3"/>
  <c r="E158" i="3"/>
  <c r="G157" i="3"/>
  <c r="C157" i="3"/>
  <c r="E157" i="3"/>
  <c r="G156" i="3"/>
  <c r="C156" i="3"/>
  <c r="E156" i="3"/>
  <c r="G155" i="3"/>
  <c r="C155" i="3"/>
  <c r="E155" i="3"/>
  <c r="G154" i="3"/>
  <c r="C154" i="3"/>
  <c r="E154" i="3"/>
  <c r="G153" i="3"/>
  <c r="C153" i="3"/>
  <c r="G152" i="3"/>
  <c r="C152" i="3"/>
  <c r="E152" i="3"/>
  <c r="G151" i="3"/>
  <c r="C151" i="3"/>
  <c r="E151" i="3"/>
  <c r="G150" i="3"/>
  <c r="C150" i="3"/>
  <c r="G149" i="3"/>
  <c r="C149" i="3"/>
  <c r="G148" i="3"/>
  <c r="C148" i="3"/>
  <c r="E148" i="3"/>
  <c r="G147" i="3"/>
  <c r="C147" i="3"/>
  <c r="G146" i="3"/>
  <c r="C146" i="3"/>
  <c r="G145" i="3"/>
  <c r="C145" i="3"/>
  <c r="G144" i="3"/>
  <c r="C144" i="3"/>
  <c r="G143" i="3"/>
  <c r="C143" i="3"/>
  <c r="G142" i="3"/>
  <c r="C142" i="3"/>
  <c r="G141" i="3"/>
  <c r="C141" i="3"/>
  <c r="G140" i="3"/>
  <c r="C140" i="3"/>
  <c r="E140" i="3"/>
  <c r="G139" i="3"/>
  <c r="C139" i="3"/>
  <c r="G138" i="3"/>
  <c r="C138" i="3"/>
  <c r="G137" i="3"/>
  <c r="C137" i="3"/>
  <c r="G136" i="3"/>
  <c r="C136" i="3"/>
  <c r="E136" i="3"/>
  <c r="G135" i="3"/>
  <c r="C135" i="3"/>
  <c r="H134" i="3"/>
  <c r="B134" i="3"/>
  <c r="D134" i="3"/>
  <c r="A134" i="3"/>
  <c r="H133" i="3"/>
  <c r="B133" i="3"/>
  <c r="D133" i="3"/>
  <c r="A133" i="3"/>
  <c r="H132" i="3"/>
  <c r="B132" i="3"/>
  <c r="D132" i="3"/>
  <c r="A132" i="3"/>
  <c r="H131" i="3"/>
  <c r="B131" i="3"/>
  <c r="D131" i="3"/>
  <c r="A131" i="3"/>
  <c r="H130" i="3"/>
  <c r="B130" i="3"/>
  <c r="D130" i="3"/>
  <c r="A130" i="3"/>
  <c r="H129" i="3"/>
  <c r="B129" i="3"/>
  <c r="D129" i="3"/>
  <c r="A129" i="3"/>
  <c r="H128" i="3"/>
  <c r="B128" i="3"/>
  <c r="D128" i="3"/>
  <c r="A128" i="3"/>
  <c r="H127" i="3"/>
  <c r="B127" i="3"/>
  <c r="D127" i="3"/>
  <c r="A127" i="3"/>
  <c r="H126" i="3"/>
  <c r="B126" i="3"/>
  <c r="D126" i="3"/>
  <c r="A126" i="3"/>
  <c r="H125" i="3"/>
  <c r="B125" i="3"/>
  <c r="D125" i="3"/>
  <c r="A125" i="3"/>
  <c r="H124" i="3"/>
  <c r="B124" i="3"/>
  <c r="D124" i="3"/>
  <c r="A124" i="3"/>
  <c r="H123" i="3"/>
  <c r="B123" i="3"/>
  <c r="D123" i="3"/>
  <c r="A123" i="3"/>
  <c r="H122" i="3"/>
  <c r="B122" i="3"/>
  <c r="D122" i="3"/>
  <c r="A122" i="3"/>
  <c r="H121" i="3"/>
  <c r="B121" i="3"/>
  <c r="D121" i="3"/>
  <c r="A121" i="3"/>
  <c r="H120" i="3"/>
  <c r="B120" i="3"/>
  <c r="D120" i="3"/>
  <c r="A120" i="3"/>
  <c r="H119" i="3"/>
  <c r="B119" i="3"/>
  <c r="D119" i="3"/>
  <c r="A119" i="3"/>
  <c r="H118" i="3"/>
  <c r="B118" i="3"/>
  <c r="D118" i="3"/>
  <c r="A118" i="3"/>
  <c r="H117" i="3"/>
  <c r="B117" i="3"/>
  <c r="D117" i="3"/>
  <c r="A117" i="3"/>
  <c r="H116" i="3"/>
  <c r="B116" i="3"/>
  <c r="D116" i="3"/>
  <c r="A116" i="3"/>
  <c r="H188" i="3"/>
  <c r="B188" i="3"/>
  <c r="D188" i="3"/>
  <c r="A188" i="3"/>
  <c r="H115" i="3"/>
  <c r="B115" i="3"/>
  <c r="D115" i="3"/>
  <c r="A115" i="3"/>
  <c r="H114" i="3"/>
  <c r="B114" i="3"/>
  <c r="D114" i="3"/>
  <c r="A114" i="3"/>
  <c r="H113" i="3"/>
  <c r="B113" i="3"/>
  <c r="D113" i="3"/>
  <c r="A113" i="3"/>
  <c r="H112" i="3"/>
  <c r="B112" i="3"/>
  <c r="D112" i="3"/>
  <c r="A112" i="3"/>
  <c r="H111" i="3"/>
  <c r="B111" i="3"/>
  <c r="D111" i="3"/>
  <c r="A111" i="3"/>
  <c r="H110" i="3"/>
  <c r="B110" i="3"/>
  <c r="D110" i="3"/>
  <c r="A110" i="3"/>
  <c r="H109" i="3"/>
  <c r="B109" i="3"/>
  <c r="D109" i="3"/>
  <c r="A109" i="3"/>
  <c r="H108" i="3"/>
  <c r="B108" i="3"/>
  <c r="D108" i="3"/>
  <c r="A108" i="3"/>
  <c r="H107" i="3"/>
  <c r="B107" i="3"/>
  <c r="D107" i="3"/>
  <c r="A107" i="3"/>
  <c r="H106" i="3"/>
  <c r="B106" i="3"/>
  <c r="D106" i="3"/>
  <c r="A106" i="3"/>
  <c r="H105" i="3"/>
  <c r="B105" i="3"/>
  <c r="D105" i="3"/>
  <c r="A105" i="3"/>
  <c r="H104" i="3"/>
  <c r="B104" i="3"/>
  <c r="D104" i="3"/>
  <c r="A104" i="3"/>
  <c r="H103" i="3"/>
  <c r="B103" i="3"/>
  <c r="D103" i="3"/>
  <c r="A103" i="3"/>
  <c r="H102" i="3"/>
  <c r="B102" i="3"/>
  <c r="D102" i="3"/>
  <c r="A102" i="3"/>
  <c r="H101" i="3"/>
  <c r="B101" i="3"/>
  <c r="D101" i="3"/>
  <c r="A101" i="3"/>
  <c r="H100" i="3"/>
  <c r="B100" i="3"/>
  <c r="D100" i="3"/>
  <c r="A100" i="3"/>
  <c r="H99" i="3"/>
  <c r="B99" i="3"/>
  <c r="D99" i="3"/>
  <c r="A99" i="3"/>
  <c r="H98" i="3"/>
  <c r="B98" i="3"/>
  <c r="D98" i="3"/>
  <c r="A98" i="3"/>
  <c r="H97" i="3"/>
  <c r="B97" i="3"/>
  <c r="D97" i="3"/>
  <c r="A97" i="3"/>
  <c r="H96" i="3"/>
  <c r="B96" i="3"/>
  <c r="D96" i="3"/>
  <c r="A96" i="3"/>
  <c r="H95" i="3"/>
  <c r="B95" i="3"/>
  <c r="D95" i="3"/>
  <c r="A95" i="3"/>
  <c r="H94" i="3"/>
  <c r="B94" i="3"/>
  <c r="D94" i="3"/>
  <c r="A94" i="3"/>
  <c r="H93" i="3"/>
  <c r="B93" i="3"/>
  <c r="D93" i="3"/>
  <c r="A93" i="3"/>
  <c r="H92" i="3"/>
  <c r="B92" i="3"/>
  <c r="D92" i="3"/>
  <c r="A92" i="3"/>
  <c r="H91" i="3"/>
  <c r="B91" i="3"/>
  <c r="D91" i="3"/>
  <c r="A91" i="3"/>
  <c r="H90" i="3"/>
  <c r="B90" i="3"/>
  <c r="D90" i="3"/>
  <c r="A90" i="3"/>
  <c r="H89" i="3"/>
  <c r="B89" i="3"/>
  <c r="D89" i="3"/>
  <c r="A89" i="3"/>
  <c r="H187" i="3"/>
  <c r="B187" i="3"/>
  <c r="D187" i="3"/>
  <c r="A187" i="3"/>
  <c r="H88" i="3"/>
  <c r="B88" i="3"/>
  <c r="D88" i="3"/>
  <c r="A88" i="3"/>
  <c r="H87" i="3"/>
  <c r="B87" i="3"/>
  <c r="D87" i="3"/>
  <c r="A87" i="3"/>
  <c r="H86" i="3"/>
  <c r="B86" i="3"/>
  <c r="D86" i="3"/>
  <c r="A86" i="3"/>
  <c r="H85" i="3"/>
  <c r="B85" i="3"/>
  <c r="D85" i="3"/>
  <c r="A85" i="3"/>
  <c r="H84" i="3"/>
  <c r="B84" i="3"/>
  <c r="D84" i="3"/>
  <c r="A84" i="3"/>
  <c r="H83" i="3"/>
  <c r="B83" i="3"/>
  <c r="D83" i="3"/>
  <c r="A83" i="3"/>
  <c r="H82" i="3"/>
  <c r="D82" i="3"/>
  <c r="B82" i="3"/>
  <c r="A82" i="3"/>
  <c r="H81" i="3"/>
  <c r="D81" i="3"/>
  <c r="B81" i="3"/>
  <c r="A81" i="3"/>
  <c r="H80" i="3"/>
  <c r="D80" i="3"/>
  <c r="B80" i="3"/>
  <c r="A80" i="3"/>
  <c r="H79" i="3"/>
  <c r="D79" i="3"/>
  <c r="B79" i="3"/>
  <c r="A79" i="3"/>
  <c r="H78" i="3"/>
  <c r="D78" i="3"/>
  <c r="B78" i="3"/>
  <c r="A78" i="3"/>
  <c r="H77" i="3"/>
  <c r="D77" i="3"/>
  <c r="B77" i="3"/>
  <c r="A77" i="3"/>
  <c r="H76" i="3"/>
  <c r="D76" i="3"/>
  <c r="B76" i="3"/>
  <c r="A76" i="3"/>
  <c r="H75" i="3"/>
  <c r="D75" i="3"/>
  <c r="B75" i="3"/>
  <c r="A75" i="3"/>
  <c r="H74" i="3"/>
  <c r="D74" i="3"/>
  <c r="B74" i="3"/>
  <c r="A74" i="3"/>
  <c r="H73" i="3"/>
  <c r="D73" i="3"/>
  <c r="B73" i="3"/>
  <c r="A73" i="3"/>
  <c r="H72" i="3"/>
  <c r="D72" i="3"/>
  <c r="B72" i="3"/>
  <c r="A72" i="3"/>
  <c r="H71" i="3"/>
  <c r="D71" i="3"/>
  <c r="B71" i="3"/>
  <c r="A71" i="3"/>
  <c r="H70" i="3"/>
  <c r="D70" i="3"/>
  <c r="B70" i="3"/>
  <c r="A70" i="3"/>
  <c r="H69" i="3"/>
  <c r="D69" i="3"/>
  <c r="B69" i="3"/>
  <c r="A69" i="3"/>
  <c r="H68" i="3"/>
  <c r="D68" i="3"/>
  <c r="B68" i="3"/>
  <c r="A68" i="3"/>
  <c r="H67" i="3"/>
  <c r="D67" i="3"/>
  <c r="B67" i="3"/>
  <c r="A67" i="3"/>
  <c r="H66" i="3"/>
  <c r="D66" i="3"/>
  <c r="B66" i="3"/>
  <c r="A66" i="3"/>
  <c r="H65" i="3"/>
  <c r="D65" i="3"/>
  <c r="B65" i="3"/>
  <c r="A65" i="3"/>
  <c r="H64" i="3"/>
  <c r="D64" i="3"/>
  <c r="B64" i="3"/>
  <c r="A64" i="3"/>
  <c r="H63" i="3"/>
  <c r="D63" i="3"/>
  <c r="B63" i="3"/>
  <c r="A63" i="3"/>
  <c r="H62" i="3"/>
  <c r="D62" i="3"/>
  <c r="B62" i="3"/>
  <c r="A62" i="3"/>
  <c r="H61" i="3"/>
  <c r="D61" i="3"/>
  <c r="B61" i="3"/>
  <c r="A61" i="3"/>
  <c r="H60" i="3"/>
  <c r="D60" i="3"/>
  <c r="B60" i="3"/>
  <c r="A60" i="3"/>
  <c r="H59" i="3"/>
  <c r="D59" i="3"/>
  <c r="B59" i="3"/>
  <c r="A59" i="3"/>
  <c r="H58" i="3"/>
  <c r="D58" i="3"/>
  <c r="B58" i="3"/>
  <c r="A58" i="3"/>
  <c r="H57" i="3"/>
  <c r="D57" i="3"/>
  <c r="B57" i="3"/>
  <c r="A57" i="3"/>
  <c r="H186" i="3"/>
  <c r="D186" i="3"/>
  <c r="B186" i="3"/>
  <c r="A186" i="3"/>
  <c r="H56" i="3"/>
  <c r="D56" i="3"/>
  <c r="B56" i="3"/>
  <c r="A56" i="3"/>
  <c r="H55" i="3"/>
  <c r="D55" i="3"/>
  <c r="B55" i="3"/>
  <c r="A55" i="3"/>
  <c r="H185" i="3"/>
  <c r="D185" i="3"/>
  <c r="B185" i="3"/>
  <c r="A185" i="3"/>
  <c r="H184" i="3"/>
  <c r="D184" i="3"/>
  <c r="B184" i="3"/>
  <c r="A184" i="3"/>
  <c r="H183" i="3"/>
  <c r="D183" i="3"/>
  <c r="B183" i="3"/>
  <c r="A183" i="3"/>
  <c r="H54" i="3"/>
  <c r="D54" i="3"/>
  <c r="B54" i="3"/>
  <c r="A54" i="3"/>
  <c r="H53" i="3"/>
  <c r="D53" i="3"/>
  <c r="B53" i="3"/>
  <c r="A53" i="3"/>
  <c r="H52" i="3"/>
  <c r="D52" i="3"/>
  <c r="B52" i="3"/>
  <c r="A52" i="3"/>
  <c r="H51" i="3"/>
  <c r="D51" i="3"/>
  <c r="B51" i="3"/>
  <c r="A51" i="3"/>
  <c r="H50" i="3"/>
  <c r="D50" i="3"/>
  <c r="B50" i="3"/>
  <c r="A50" i="3"/>
  <c r="H182" i="3"/>
  <c r="D182" i="3"/>
  <c r="B182" i="3"/>
  <c r="A182" i="3"/>
  <c r="H181" i="3"/>
  <c r="D181" i="3"/>
  <c r="B181" i="3"/>
  <c r="A181" i="3"/>
  <c r="H180" i="3"/>
  <c r="D180" i="3"/>
  <c r="B180" i="3"/>
  <c r="A180" i="3"/>
  <c r="H49" i="3"/>
  <c r="D49" i="3"/>
  <c r="B49" i="3"/>
  <c r="A49" i="3"/>
  <c r="H48" i="3"/>
  <c r="D48" i="3"/>
  <c r="B48" i="3"/>
  <c r="A48" i="3"/>
  <c r="H47" i="3"/>
  <c r="D47" i="3"/>
  <c r="B47" i="3"/>
  <c r="A47" i="3"/>
  <c r="H46" i="3"/>
  <c r="D46" i="3"/>
  <c r="B46" i="3"/>
  <c r="A46" i="3"/>
  <c r="H45" i="3"/>
  <c r="D45" i="3"/>
  <c r="B45" i="3"/>
  <c r="A45" i="3"/>
  <c r="H44" i="3"/>
  <c r="D44" i="3"/>
  <c r="B44" i="3"/>
  <c r="A44" i="3"/>
  <c r="H43" i="3"/>
  <c r="D43" i="3"/>
  <c r="B43" i="3"/>
  <c r="A43" i="3"/>
  <c r="H42" i="3"/>
  <c r="D42" i="3"/>
  <c r="B42" i="3"/>
  <c r="A42" i="3"/>
  <c r="H41" i="3"/>
  <c r="D41" i="3"/>
  <c r="B41" i="3"/>
  <c r="A41" i="3"/>
  <c r="H40" i="3"/>
  <c r="D40" i="3"/>
  <c r="B40" i="3"/>
  <c r="A40" i="3"/>
  <c r="H39" i="3"/>
  <c r="D39" i="3"/>
  <c r="B39" i="3"/>
  <c r="A39" i="3"/>
  <c r="H38" i="3"/>
  <c r="D38" i="3"/>
  <c r="B38" i="3"/>
  <c r="A38" i="3"/>
  <c r="H37" i="3"/>
  <c r="B37" i="3"/>
  <c r="F37" i="3"/>
  <c r="D37" i="3"/>
  <c r="A37" i="3"/>
  <c r="H36" i="3"/>
  <c r="B36" i="3"/>
  <c r="F36" i="3"/>
  <c r="D36" i="3"/>
  <c r="A36" i="3"/>
  <c r="H35" i="3"/>
  <c r="B35" i="3"/>
  <c r="F35" i="3"/>
  <c r="D35" i="3"/>
  <c r="A35" i="3"/>
  <c r="H34" i="3"/>
  <c r="F34" i="3"/>
  <c r="D34" i="3"/>
  <c r="B34" i="3"/>
  <c r="A34" i="3"/>
  <c r="H33" i="3"/>
  <c r="B33" i="3"/>
  <c r="F33" i="3"/>
  <c r="D33" i="3"/>
  <c r="A33" i="3"/>
  <c r="H32" i="3"/>
  <c r="B32" i="3"/>
  <c r="D32" i="3"/>
  <c r="A32" i="3"/>
  <c r="H31" i="3"/>
  <c r="B31" i="3"/>
  <c r="D31" i="3"/>
  <c r="A31" i="3"/>
  <c r="H30" i="3"/>
  <c r="B30" i="3"/>
  <c r="D30" i="3"/>
  <c r="A30" i="3"/>
  <c r="H29" i="3"/>
  <c r="B29" i="3"/>
  <c r="D29" i="3"/>
  <c r="A29" i="3"/>
  <c r="H28" i="3"/>
  <c r="B28" i="3"/>
  <c r="D28" i="3"/>
  <c r="A28" i="3"/>
  <c r="H27" i="3"/>
  <c r="B27" i="3"/>
  <c r="D27" i="3"/>
  <c r="A27" i="3"/>
  <c r="H26" i="3"/>
  <c r="B26" i="3"/>
  <c r="D26" i="3"/>
  <c r="A26" i="3"/>
  <c r="H25" i="3"/>
  <c r="B25" i="3"/>
  <c r="D25" i="3"/>
  <c r="A25" i="3"/>
  <c r="H24" i="3"/>
  <c r="B24" i="3"/>
  <c r="D24" i="3"/>
  <c r="A24" i="3"/>
  <c r="H23" i="3"/>
  <c r="B23" i="3"/>
  <c r="D23" i="3"/>
  <c r="A23" i="3"/>
  <c r="H22" i="3"/>
  <c r="B22" i="3"/>
  <c r="D22" i="3"/>
  <c r="A22" i="3"/>
  <c r="H21" i="3"/>
  <c r="B21" i="3"/>
  <c r="D21" i="3"/>
  <c r="A21" i="3"/>
  <c r="H20" i="3"/>
  <c r="B20" i="3"/>
  <c r="D20" i="3"/>
  <c r="A20" i="3"/>
  <c r="H19" i="3"/>
  <c r="B19" i="3"/>
  <c r="D19" i="3"/>
  <c r="A19" i="3"/>
  <c r="H18" i="3"/>
  <c r="B18" i="3"/>
  <c r="D18" i="3"/>
  <c r="A18" i="3"/>
  <c r="H179" i="3"/>
  <c r="B179" i="3"/>
  <c r="D179" i="3"/>
  <c r="A179" i="3"/>
  <c r="H178" i="3"/>
  <c r="B178" i="3"/>
  <c r="D178" i="3"/>
  <c r="A178" i="3"/>
  <c r="H177" i="3"/>
  <c r="B177" i="3"/>
  <c r="D177" i="3"/>
  <c r="A177" i="3"/>
  <c r="H176" i="3"/>
  <c r="B176" i="3"/>
  <c r="D176" i="3"/>
  <c r="A176" i="3"/>
  <c r="H175" i="3"/>
  <c r="B175" i="3"/>
  <c r="D175" i="3"/>
  <c r="A175" i="3"/>
  <c r="H174" i="3"/>
  <c r="B174" i="3"/>
  <c r="D174" i="3"/>
  <c r="A174" i="3"/>
  <c r="H173" i="3"/>
  <c r="B173" i="3"/>
  <c r="D173" i="3"/>
  <c r="A173" i="3"/>
  <c r="H172" i="3"/>
  <c r="B172" i="3"/>
  <c r="D172" i="3"/>
  <c r="A172" i="3"/>
  <c r="H17" i="3"/>
  <c r="B17" i="3"/>
  <c r="D17" i="3"/>
  <c r="A17" i="3"/>
  <c r="H16" i="3"/>
  <c r="B16" i="3"/>
  <c r="D16" i="3"/>
  <c r="A16" i="3"/>
  <c r="H15" i="3"/>
  <c r="B15" i="3"/>
  <c r="D15" i="3"/>
  <c r="A15" i="3"/>
  <c r="H14" i="3"/>
  <c r="B14" i="3"/>
  <c r="D14" i="3"/>
  <c r="A14" i="3"/>
  <c r="H13" i="3"/>
  <c r="B13" i="3"/>
  <c r="D13" i="3"/>
  <c r="A13" i="3"/>
  <c r="H12" i="3"/>
  <c r="B12" i="3"/>
  <c r="D12" i="3"/>
  <c r="A12" i="3"/>
  <c r="H11" i="3"/>
  <c r="B11" i="3"/>
  <c r="D11" i="3"/>
  <c r="A11" i="3"/>
  <c r="H171" i="3"/>
  <c r="B171" i="3"/>
  <c r="D171" i="3"/>
  <c r="A171" i="3"/>
  <c r="H170" i="3"/>
  <c r="B170" i="3"/>
  <c r="D170" i="3"/>
  <c r="A170" i="3"/>
  <c r="H169" i="3"/>
  <c r="B169" i="3"/>
  <c r="D169" i="3"/>
  <c r="A169" i="3"/>
  <c r="H168" i="3"/>
  <c r="B168" i="3"/>
  <c r="D168" i="3"/>
  <c r="A168" i="3"/>
  <c r="H167" i="3"/>
  <c r="B167" i="3"/>
  <c r="D167" i="3"/>
  <c r="A167" i="3"/>
  <c r="H166" i="3"/>
  <c r="B166" i="3"/>
  <c r="D166" i="3"/>
  <c r="A166" i="3"/>
  <c r="H165" i="3"/>
  <c r="B165" i="3"/>
  <c r="D165" i="3"/>
  <c r="A165" i="3"/>
  <c r="H164" i="3"/>
  <c r="B164" i="3"/>
  <c r="D164" i="3"/>
  <c r="A164" i="3"/>
  <c r="H163" i="3"/>
  <c r="B163" i="3"/>
  <c r="D163" i="3"/>
  <c r="A163" i="3"/>
  <c r="H162" i="3"/>
  <c r="B162" i="3"/>
  <c r="D162" i="3"/>
  <c r="A162" i="3"/>
  <c r="H161" i="3"/>
  <c r="B161" i="3"/>
  <c r="D161" i="3"/>
  <c r="A161" i="3"/>
  <c r="H160" i="3"/>
  <c r="B160" i="3"/>
  <c r="D160" i="3"/>
  <c r="A160" i="3"/>
  <c r="H159" i="3"/>
  <c r="B159" i="3"/>
  <c r="D159" i="3"/>
  <c r="A159" i="3"/>
  <c r="H158" i="3"/>
  <c r="B158" i="3"/>
  <c r="D158" i="3"/>
  <c r="A158" i="3"/>
  <c r="H157" i="3"/>
  <c r="B157" i="3"/>
  <c r="D157" i="3"/>
  <c r="A157" i="3"/>
  <c r="H156" i="3"/>
  <c r="B156" i="3"/>
  <c r="D156" i="3"/>
  <c r="A156" i="3"/>
  <c r="H155" i="3"/>
  <c r="B155" i="3"/>
  <c r="D155" i="3"/>
  <c r="A155" i="3"/>
  <c r="H154" i="3"/>
  <c r="B154" i="3"/>
  <c r="D154" i="3"/>
  <c r="A154" i="3"/>
  <c r="H153" i="3"/>
  <c r="B153" i="3"/>
  <c r="D153" i="3"/>
  <c r="A153" i="3"/>
  <c r="H152" i="3"/>
  <c r="B152" i="3"/>
  <c r="D152" i="3"/>
  <c r="A152" i="3"/>
  <c r="H151" i="3"/>
  <c r="B151" i="3"/>
  <c r="D151" i="3"/>
  <c r="A151" i="3"/>
  <c r="H150" i="3"/>
  <c r="B150" i="3"/>
  <c r="D150" i="3"/>
  <c r="A150" i="3"/>
  <c r="H149" i="3"/>
  <c r="B149" i="3"/>
  <c r="D149" i="3"/>
  <c r="A149" i="3"/>
  <c r="H148" i="3"/>
  <c r="B148" i="3"/>
  <c r="D148" i="3"/>
  <c r="A148" i="3"/>
  <c r="H147" i="3"/>
  <c r="B147" i="3"/>
  <c r="D147" i="3"/>
  <c r="A147" i="3"/>
  <c r="H146" i="3"/>
  <c r="B146" i="3"/>
  <c r="D146" i="3"/>
  <c r="A146" i="3"/>
  <c r="H145" i="3"/>
  <c r="B145" i="3"/>
  <c r="D145" i="3"/>
  <c r="A145" i="3"/>
  <c r="H144" i="3"/>
  <c r="B144" i="3"/>
  <c r="D144" i="3"/>
  <c r="A144" i="3"/>
  <c r="H143" i="3"/>
  <c r="B143" i="3"/>
  <c r="D143" i="3"/>
  <c r="A143" i="3"/>
  <c r="H142" i="3"/>
  <c r="B142" i="3"/>
  <c r="D142" i="3"/>
  <c r="A142" i="3"/>
  <c r="H141" i="3"/>
  <c r="B141" i="3"/>
  <c r="D141" i="3"/>
  <c r="A141" i="3"/>
  <c r="H140" i="3"/>
  <c r="B140" i="3"/>
  <c r="D140" i="3"/>
  <c r="A140" i="3"/>
  <c r="H139" i="3"/>
  <c r="B139" i="3"/>
  <c r="D139" i="3"/>
  <c r="A139" i="3"/>
  <c r="H138" i="3"/>
  <c r="B138" i="3"/>
  <c r="D138" i="3"/>
  <c r="A138" i="3"/>
  <c r="H137" i="3"/>
  <c r="B137" i="3"/>
  <c r="D137" i="3"/>
  <c r="A137" i="3"/>
  <c r="H136" i="3"/>
  <c r="B136" i="3"/>
  <c r="D136" i="3"/>
  <c r="A136" i="3"/>
  <c r="H135" i="3"/>
  <c r="B135" i="3"/>
  <c r="D135" i="3"/>
  <c r="A135" i="3"/>
  <c r="Q323" i="1"/>
  <c r="Q324" i="1"/>
  <c r="Q310" i="1"/>
  <c r="Q311" i="1"/>
  <c r="Q321" i="1"/>
  <c r="Q322" i="1"/>
  <c r="G16" i="2"/>
  <c r="G15" i="2"/>
  <c r="A9" i="2"/>
  <c r="C9" i="2" s="1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E30" i="2"/>
  <c r="G30" i="2"/>
  <c r="E31" i="2"/>
  <c r="G31" i="2"/>
  <c r="E32" i="2"/>
  <c r="G32" i="2"/>
  <c r="E33" i="2"/>
  <c r="G33" i="2"/>
  <c r="E34" i="2"/>
  <c r="G34" i="2"/>
  <c r="E35" i="2"/>
  <c r="G35" i="2"/>
  <c r="E36" i="2"/>
  <c r="G36" i="2"/>
  <c r="E37" i="2"/>
  <c r="G37" i="2"/>
  <c r="E38" i="2"/>
  <c r="G38" i="2"/>
  <c r="E39" i="2"/>
  <c r="G39" i="2"/>
  <c r="E40" i="2"/>
  <c r="G40" i="2"/>
  <c r="E41" i="2"/>
  <c r="G41" i="2"/>
  <c r="E42" i="2"/>
  <c r="G42" i="2"/>
  <c r="E43" i="2"/>
  <c r="G43" i="2"/>
  <c r="E44" i="2"/>
  <c r="G44" i="2"/>
  <c r="E45" i="2"/>
  <c r="G45" i="2"/>
  <c r="E46" i="2"/>
  <c r="G46" i="2"/>
  <c r="E47" i="2"/>
  <c r="G47" i="2"/>
  <c r="E48" i="2"/>
  <c r="G48" i="2"/>
  <c r="E49" i="2"/>
  <c r="G49" i="2"/>
  <c r="E50" i="2"/>
  <c r="G50" i="2"/>
  <c r="E51" i="2"/>
  <c r="G51" i="2"/>
  <c r="E52" i="2"/>
  <c r="G52" i="2"/>
  <c r="E53" i="2"/>
  <c r="G53" i="2"/>
  <c r="E54" i="2"/>
  <c r="G54" i="2"/>
  <c r="E55" i="2"/>
  <c r="G55" i="2"/>
  <c r="E56" i="2"/>
  <c r="G56" i="2"/>
  <c r="E57" i="2"/>
  <c r="G57" i="2"/>
  <c r="E58" i="2"/>
  <c r="G58" i="2"/>
  <c r="E59" i="2"/>
  <c r="G59" i="2"/>
  <c r="E60" i="2"/>
  <c r="G60" i="2"/>
  <c r="E61" i="2"/>
  <c r="G61" i="2"/>
  <c r="E62" i="2"/>
  <c r="G62" i="2"/>
  <c r="E63" i="2"/>
  <c r="G63" i="2"/>
  <c r="E64" i="2"/>
  <c r="G64" i="2"/>
  <c r="E65" i="2"/>
  <c r="G65" i="2"/>
  <c r="E66" i="2"/>
  <c r="G66" i="2"/>
  <c r="E67" i="2"/>
  <c r="G67" i="2"/>
  <c r="E68" i="2"/>
  <c r="G68" i="2"/>
  <c r="E69" i="2"/>
  <c r="G69" i="2"/>
  <c r="E70" i="2"/>
  <c r="G70" i="2"/>
  <c r="E71" i="2"/>
  <c r="G71" i="2"/>
  <c r="E72" i="2"/>
  <c r="G72" i="2"/>
  <c r="E73" i="2"/>
  <c r="G73" i="2"/>
  <c r="E74" i="2"/>
  <c r="G74" i="2"/>
  <c r="E75" i="2"/>
  <c r="G75" i="2"/>
  <c r="E76" i="2"/>
  <c r="G76" i="2"/>
  <c r="E77" i="2"/>
  <c r="G77" i="2"/>
  <c r="E78" i="2"/>
  <c r="G78" i="2"/>
  <c r="E79" i="2"/>
  <c r="G79" i="2"/>
  <c r="E80" i="2"/>
  <c r="G80" i="2"/>
  <c r="E81" i="2"/>
  <c r="G81" i="2"/>
  <c r="E82" i="2"/>
  <c r="G82" i="2"/>
  <c r="E83" i="2"/>
  <c r="G83" i="2"/>
  <c r="E84" i="2"/>
  <c r="G84" i="2"/>
  <c r="E85" i="2"/>
  <c r="G85" i="2"/>
  <c r="E86" i="2"/>
  <c r="G86" i="2"/>
  <c r="E87" i="2"/>
  <c r="G87" i="2"/>
  <c r="E88" i="2"/>
  <c r="G88" i="2"/>
  <c r="E89" i="2"/>
  <c r="G89" i="2"/>
  <c r="E90" i="2"/>
  <c r="G90" i="2"/>
  <c r="E91" i="2"/>
  <c r="G91" i="2"/>
  <c r="E92" i="2"/>
  <c r="G92" i="2"/>
  <c r="E93" i="2"/>
  <c r="G93" i="2"/>
  <c r="E94" i="2"/>
  <c r="G94" i="2"/>
  <c r="E95" i="2"/>
  <c r="G95" i="2"/>
  <c r="E96" i="2"/>
  <c r="G96" i="2"/>
  <c r="E97" i="2"/>
  <c r="G97" i="2"/>
  <c r="E98" i="2"/>
  <c r="G98" i="2"/>
  <c r="E99" i="2"/>
  <c r="G99" i="2"/>
  <c r="E100" i="2"/>
  <c r="G100" i="2"/>
  <c r="E101" i="2"/>
  <c r="G101" i="2"/>
  <c r="E102" i="2"/>
  <c r="G102" i="2"/>
  <c r="E103" i="2"/>
  <c r="G103" i="2"/>
  <c r="E104" i="2"/>
  <c r="G104" i="2"/>
  <c r="E105" i="2"/>
  <c r="G105" i="2"/>
  <c r="E106" i="2"/>
  <c r="G106" i="2"/>
  <c r="E107" i="2"/>
  <c r="G107" i="2"/>
  <c r="E108" i="2"/>
  <c r="G108" i="2"/>
  <c r="E109" i="2"/>
  <c r="G109" i="2"/>
  <c r="E110" i="2"/>
  <c r="G110" i="2"/>
  <c r="E111" i="2"/>
  <c r="G111" i="2"/>
  <c r="E112" i="2"/>
  <c r="G112" i="2"/>
  <c r="E113" i="2"/>
  <c r="G113" i="2"/>
  <c r="E114" i="2"/>
  <c r="G114" i="2"/>
  <c r="E115" i="2"/>
  <c r="G115" i="2"/>
  <c r="E116" i="2"/>
  <c r="G116" i="2"/>
  <c r="E117" i="2"/>
  <c r="G117" i="2"/>
  <c r="E118" i="2"/>
  <c r="G118" i="2"/>
  <c r="E119" i="2"/>
  <c r="G119" i="2"/>
  <c r="E120" i="2"/>
  <c r="G120" i="2"/>
  <c r="E121" i="2"/>
  <c r="G121" i="2"/>
  <c r="E122" i="2"/>
  <c r="G122" i="2"/>
  <c r="E123" i="2"/>
  <c r="G123" i="2"/>
  <c r="E124" i="2"/>
  <c r="G124" i="2"/>
  <c r="E125" i="2"/>
  <c r="G125" i="2"/>
  <c r="E126" i="2"/>
  <c r="G126" i="2"/>
  <c r="E127" i="2"/>
  <c r="G127" i="2"/>
  <c r="E128" i="2"/>
  <c r="G128" i="2"/>
  <c r="E129" i="2"/>
  <c r="G129" i="2"/>
  <c r="E130" i="2"/>
  <c r="G130" i="2"/>
  <c r="E131" i="2"/>
  <c r="G131" i="2"/>
  <c r="E132" i="2"/>
  <c r="G132" i="2"/>
  <c r="E133" i="2"/>
  <c r="G133" i="2"/>
  <c r="E134" i="2"/>
  <c r="G134" i="2"/>
  <c r="E135" i="2"/>
  <c r="G135" i="2"/>
  <c r="E136" i="2"/>
  <c r="G136" i="2"/>
  <c r="E137" i="2"/>
  <c r="G137" i="2"/>
  <c r="E138" i="2"/>
  <c r="G138" i="2"/>
  <c r="E139" i="2"/>
  <c r="G139" i="2"/>
  <c r="E140" i="2"/>
  <c r="G140" i="2"/>
  <c r="E141" i="2"/>
  <c r="G141" i="2"/>
  <c r="E142" i="2"/>
  <c r="G142" i="2"/>
  <c r="E143" i="2"/>
  <c r="G143" i="2"/>
  <c r="E144" i="2"/>
  <c r="G144" i="2"/>
  <c r="E145" i="2"/>
  <c r="G145" i="2"/>
  <c r="E146" i="2"/>
  <c r="G146" i="2"/>
  <c r="E147" i="2"/>
  <c r="G147" i="2"/>
  <c r="E148" i="2"/>
  <c r="G148" i="2"/>
  <c r="E149" i="2"/>
  <c r="G149" i="2"/>
  <c r="E150" i="2"/>
  <c r="G150" i="2"/>
  <c r="E151" i="2"/>
  <c r="G151" i="2"/>
  <c r="E152" i="2"/>
  <c r="G152" i="2"/>
  <c r="E153" i="2"/>
  <c r="G153" i="2"/>
  <c r="E154" i="2"/>
  <c r="G154" i="2"/>
  <c r="E155" i="2"/>
  <c r="G155" i="2"/>
  <c r="E156" i="2"/>
  <c r="G156" i="2"/>
  <c r="E157" i="2"/>
  <c r="G157" i="2"/>
  <c r="E158" i="2"/>
  <c r="G158" i="2"/>
  <c r="E159" i="2"/>
  <c r="G159" i="2"/>
  <c r="E160" i="2"/>
  <c r="G160" i="2"/>
  <c r="E161" i="2"/>
  <c r="G161" i="2"/>
  <c r="E162" i="2"/>
  <c r="G162" i="2"/>
  <c r="E163" i="2"/>
  <c r="G163" i="2"/>
  <c r="E164" i="2"/>
  <c r="G164" i="2"/>
  <c r="E165" i="2"/>
  <c r="G165" i="2"/>
  <c r="E166" i="2"/>
  <c r="G166" i="2"/>
  <c r="E167" i="2"/>
  <c r="G167" i="2"/>
  <c r="E168" i="2"/>
  <c r="G168" i="2"/>
  <c r="E169" i="2"/>
  <c r="G169" i="2"/>
  <c r="E170" i="2"/>
  <c r="G170" i="2"/>
  <c r="E171" i="2"/>
  <c r="G171" i="2"/>
  <c r="E172" i="2"/>
  <c r="G172" i="2"/>
  <c r="E173" i="2"/>
  <c r="G173" i="2"/>
  <c r="E174" i="2"/>
  <c r="G174" i="2"/>
  <c r="E175" i="2"/>
  <c r="G175" i="2"/>
  <c r="E176" i="2"/>
  <c r="G176" i="2"/>
  <c r="E177" i="2"/>
  <c r="G177" i="2"/>
  <c r="E178" i="2"/>
  <c r="G178" i="2"/>
  <c r="E179" i="2"/>
  <c r="G179" i="2"/>
  <c r="E180" i="2"/>
  <c r="G180" i="2"/>
  <c r="E181" i="2"/>
  <c r="G181" i="2"/>
  <c r="E182" i="2"/>
  <c r="G182" i="2"/>
  <c r="E183" i="2"/>
  <c r="G183" i="2"/>
  <c r="E184" i="2"/>
  <c r="G184" i="2"/>
  <c r="E185" i="2"/>
  <c r="G185" i="2"/>
  <c r="E186" i="2"/>
  <c r="G186" i="2"/>
  <c r="E187" i="2"/>
  <c r="G187" i="2"/>
  <c r="E188" i="2"/>
  <c r="G188" i="2"/>
  <c r="E189" i="2"/>
  <c r="G189" i="2"/>
  <c r="E190" i="2"/>
  <c r="G190" i="2"/>
  <c r="E191" i="2"/>
  <c r="G191" i="2"/>
  <c r="E192" i="2"/>
  <c r="G192" i="2"/>
  <c r="E193" i="2"/>
  <c r="G193" i="2"/>
  <c r="E194" i="2"/>
  <c r="G194" i="2"/>
  <c r="E195" i="2"/>
  <c r="G195" i="2"/>
  <c r="E196" i="2"/>
  <c r="G196" i="2"/>
  <c r="E197" i="2"/>
  <c r="G197" i="2"/>
  <c r="E198" i="2"/>
  <c r="G198" i="2"/>
  <c r="E199" i="2"/>
  <c r="G199" i="2"/>
  <c r="E200" i="2"/>
  <c r="G200" i="2"/>
  <c r="E201" i="2"/>
  <c r="G201" i="2"/>
  <c r="E202" i="2"/>
  <c r="G202" i="2"/>
  <c r="E203" i="2"/>
  <c r="G203" i="2"/>
  <c r="E204" i="2"/>
  <c r="G204" i="2"/>
  <c r="E205" i="2"/>
  <c r="G205" i="2"/>
  <c r="E206" i="2"/>
  <c r="G206" i="2"/>
  <c r="E207" i="2"/>
  <c r="G207" i="2"/>
  <c r="E208" i="2"/>
  <c r="G208" i="2"/>
  <c r="E209" i="2"/>
  <c r="G209" i="2"/>
  <c r="E210" i="2"/>
  <c r="G210" i="2"/>
  <c r="E211" i="2"/>
  <c r="G211" i="2"/>
  <c r="E212" i="2"/>
  <c r="G212" i="2"/>
  <c r="E213" i="2"/>
  <c r="G213" i="2"/>
  <c r="E214" i="2"/>
  <c r="G214" i="2"/>
  <c r="E215" i="2"/>
  <c r="G215" i="2"/>
  <c r="E216" i="2"/>
  <c r="G216" i="2"/>
  <c r="E217" i="2"/>
  <c r="G217" i="2"/>
  <c r="E218" i="2"/>
  <c r="G218" i="2"/>
  <c r="E219" i="2"/>
  <c r="G219" i="2"/>
  <c r="E220" i="2"/>
  <c r="G220" i="2"/>
  <c r="E221" i="2"/>
  <c r="G221" i="2"/>
  <c r="E222" i="2"/>
  <c r="G222" i="2"/>
  <c r="E223" i="2"/>
  <c r="G223" i="2"/>
  <c r="E224" i="2"/>
  <c r="G224" i="2"/>
  <c r="E225" i="2"/>
  <c r="G225" i="2"/>
  <c r="E226" i="2"/>
  <c r="G226" i="2"/>
  <c r="E227" i="2"/>
  <c r="G227" i="2"/>
  <c r="E228" i="2"/>
  <c r="G228" i="2"/>
  <c r="E229" i="2"/>
  <c r="G229" i="2"/>
  <c r="E230" i="2"/>
  <c r="G230" i="2"/>
  <c r="E231" i="2"/>
  <c r="G231" i="2"/>
  <c r="H16" i="2"/>
  <c r="H15" i="2"/>
  <c r="D21" i="2"/>
  <c r="H21" i="2" s="1"/>
  <c r="D22" i="2"/>
  <c r="H22" i="2"/>
  <c r="D23" i="2"/>
  <c r="H23" i="2"/>
  <c r="D24" i="2"/>
  <c r="I24" i="2"/>
  <c r="H24" i="2"/>
  <c r="D25" i="2"/>
  <c r="H25" i="2"/>
  <c r="D26" i="2"/>
  <c r="H26" i="2"/>
  <c r="D27" i="2"/>
  <c r="H27" i="2"/>
  <c r="D28" i="2"/>
  <c r="I28" i="2"/>
  <c r="H28" i="2"/>
  <c r="D29" i="2"/>
  <c r="H29" i="2"/>
  <c r="D30" i="2"/>
  <c r="H30" i="2"/>
  <c r="D31" i="2"/>
  <c r="H31" i="2"/>
  <c r="D32" i="2"/>
  <c r="I32" i="2"/>
  <c r="H32" i="2"/>
  <c r="D33" i="2"/>
  <c r="H33" i="2"/>
  <c r="D34" i="2"/>
  <c r="H34" i="2"/>
  <c r="D35" i="2"/>
  <c r="H35" i="2"/>
  <c r="D36" i="2"/>
  <c r="I36" i="2"/>
  <c r="H36" i="2"/>
  <c r="D37" i="2"/>
  <c r="H37" i="2"/>
  <c r="D38" i="2"/>
  <c r="H38" i="2"/>
  <c r="D39" i="2"/>
  <c r="H39" i="2"/>
  <c r="D40" i="2"/>
  <c r="I40" i="2"/>
  <c r="H40" i="2"/>
  <c r="D41" i="2"/>
  <c r="H41" i="2"/>
  <c r="D42" i="2"/>
  <c r="H42" i="2"/>
  <c r="D43" i="2"/>
  <c r="H43" i="2"/>
  <c r="D44" i="2"/>
  <c r="I44" i="2"/>
  <c r="H44" i="2"/>
  <c r="D45" i="2"/>
  <c r="H45" i="2"/>
  <c r="D46" i="2"/>
  <c r="H46" i="2"/>
  <c r="D47" i="2"/>
  <c r="H47" i="2"/>
  <c r="D48" i="2"/>
  <c r="I48" i="2"/>
  <c r="H48" i="2"/>
  <c r="D49" i="2"/>
  <c r="H49" i="2"/>
  <c r="D50" i="2"/>
  <c r="H50" i="2"/>
  <c r="D51" i="2"/>
  <c r="H51" i="2"/>
  <c r="D52" i="2"/>
  <c r="I52" i="2"/>
  <c r="H52" i="2"/>
  <c r="D53" i="2"/>
  <c r="H53" i="2"/>
  <c r="D54" i="2"/>
  <c r="H54" i="2"/>
  <c r="D55" i="2"/>
  <c r="H55" i="2"/>
  <c r="D56" i="2"/>
  <c r="I56" i="2"/>
  <c r="H56" i="2"/>
  <c r="D57" i="2"/>
  <c r="H57" i="2"/>
  <c r="D58" i="2"/>
  <c r="H58" i="2"/>
  <c r="D59" i="2"/>
  <c r="H59" i="2"/>
  <c r="D60" i="2"/>
  <c r="I60" i="2"/>
  <c r="H60" i="2"/>
  <c r="D61" i="2"/>
  <c r="H61" i="2"/>
  <c r="D62" i="2"/>
  <c r="H62" i="2"/>
  <c r="D63" i="2"/>
  <c r="H63" i="2"/>
  <c r="D64" i="2"/>
  <c r="I64" i="2"/>
  <c r="H64" i="2"/>
  <c r="D65" i="2"/>
  <c r="H65" i="2"/>
  <c r="D66" i="2"/>
  <c r="H66" i="2"/>
  <c r="D67" i="2"/>
  <c r="H67" i="2"/>
  <c r="D68" i="2"/>
  <c r="I68" i="2"/>
  <c r="H68" i="2"/>
  <c r="D69" i="2"/>
  <c r="H69" i="2"/>
  <c r="D70" i="2"/>
  <c r="H70" i="2"/>
  <c r="D71" i="2"/>
  <c r="H71" i="2"/>
  <c r="D72" i="2"/>
  <c r="I72" i="2"/>
  <c r="H72" i="2"/>
  <c r="D73" i="2"/>
  <c r="H73" i="2"/>
  <c r="D74" i="2"/>
  <c r="H74" i="2"/>
  <c r="D75" i="2"/>
  <c r="H75" i="2"/>
  <c r="D76" i="2"/>
  <c r="I76" i="2"/>
  <c r="H76" i="2"/>
  <c r="D77" i="2"/>
  <c r="H77" i="2"/>
  <c r="D78" i="2"/>
  <c r="H78" i="2"/>
  <c r="D79" i="2"/>
  <c r="H79" i="2"/>
  <c r="D80" i="2"/>
  <c r="I80" i="2"/>
  <c r="H80" i="2"/>
  <c r="D81" i="2"/>
  <c r="H81" i="2"/>
  <c r="D82" i="2"/>
  <c r="H82" i="2"/>
  <c r="D83" i="2"/>
  <c r="H83" i="2"/>
  <c r="D84" i="2"/>
  <c r="I84" i="2"/>
  <c r="H84" i="2"/>
  <c r="D85" i="2"/>
  <c r="H85" i="2"/>
  <c r="D86" i="2"/>
  <c r="H86" i="2"/>
  <c r="D87" i="2"/>
  <c r="H87" i="2"/>
  <c r="D88" i="2"/>
  <c r="I88" i="2"/>
  <c r="H88" i="2"/>
  <c r="D89" i="2"/>
  <c r="H89" i="2"/>
  <c r="D90" i="2"/>
  <c r="H90" i="2"/>
  <c r="D91" i="2"/>
  <c r="H91" i="2"/>
  <c r="D92" i="2"/>
  <c r="I92" i="2"/>
  <c r="H92" i="2"/>
  <c r="D93" i="2"/>
  <c r="H93" i="2"/>
  <c r="D94" i="2"/>
  <c r="H94" i="2"/>
  <c r="D95" i="2"/>
  <c r="H95" i="2"/>
  <c r="D96" i="2"/>
  <c r="I96" i="2"/>
  <c r="H96" i="2"/>
  <c r="D97" i="2"/>
  <c r="H97" i="2"/>
  <c r="D98" i="2"/>
  <c r="H98" i="2"/>
  <c r="D99" i="2"/>
  <c r="H99" i="2"/>
  <c r="D100" i="2"/>
  <c r="I100" i="2"/>
  <c r="H100" i="2"/>
  <c r="D101" i="2"/>
  <c r="H101" i="2"/>
  <c r="D102" i="2"/>
  <c r="H102" i="2"/>
  <c r="D103" i="2"/>
  <c r="H103" i="2"/>
  <c r="D104" i="2"/>
  <c r="I104" i="2"/>
  <c r="H104" i="2"/>
  <c r="D105" i="2"/>
  <c r="H105" i="2"/>
  <c r="D106" i="2"/>
  <c r="H106" i="2"/>
  <c r="D107" i="2"/>
  <c r="H107" i="2"/>
  <c r="D108" i="2"/>
  <c r="I108" i="2"/>
  <c r="H108" i="2"/>
  <c r="D109" i="2"/>
  <c r="H109" i="2"/>
  <c r="D110" i="2"/>
  <c r="H110" i="2"/>
  <c r="D111" i="2"/>
  <c r="H111" i="2"/>
  <c r="D112" i="2"/>
  <c r="I112" i="2"/>
  <c r="H112" i="2"/>
  <c r="D113" i="2"/>
  <c r="H113" i="2"/>
  <c r="D114" i="2"/>
  <c r="H114" i="2"/>
  <c r="D115" i="2"/>
  <c r="H115" i="2"/>
  <c r="D116" i="2"/>
  <c r="I116" i="2"/>
  <c r="H116" i="2"/>
  <c r="D117" i="2"/>
  <c r="H117" i="2"/>
  <c r="D118" i="2"/>
  <c r="H118" i="2"/>
  <c r="D119" i="2"/>
  <c r="H119" i="2"/>
  <c r="D120" i="2"/>
  <c r="I120" i="2"/>
  <c r="H120" i="2"/>
  <c r="D121" i="2"/>
  <c r="H121" i="2"/>
  <c r="D122" i="2"/>
  <c r="H122" i="2"/>
  <c r="D123" i="2"/>
  <c r="H123" i="2"/>
  <c r="D124" i="2"/>
  <c r="I124" i="2"/>
  <c r="H124" i="2"/>
  <c r="D125" i="2"/>
  <c r="H125" i="2"/>
  <c r="D126" i="2"/>
  <c r="H126" i="2"/>
  <c r="D127" i="2"/>
  <c r="H127" i="2"/>
  <c r="D128" i="2"/>
  <c r="I128" i="2"/>
  <c r="H128" i="2"/>
  <c r="D129" i="2"/>
  <c r="H129" i="2"/>
  <c r="D130" i="2"/>
  <c r="H130" i="2"/>
  <c r="D131" i="2"/>
  <c r="H131" i="2"/>
  <c r="D132" i="2"/>
  <c r="I132" i="2"/>
  <c r="H132" i="2"/>
  <c r="D133" i="2"/>
  <c r="H133" i="2"/>
  <c r="D134" i="2"/>
  <c r="H134" i="2"/>
  <c r="D135" i="2"/>
  <c r="H135" i="2"/>
  <c r="D136" i="2"/>
  <c r="I136" i="2"/>
  <c r="H136" i="2"/>
  <c r="D137" i="2"/>
  <c r="H137" i="2"/>
  <c r="D138" i="2"/>
  <c r="H138" i="2"/>
  <c r="D139" i="2"/>
  <c r="H139" i="2"/>
  <c r="D140" i="2"/>
  <c r="I140" i="2"/>
  <c r="H140" i="2"/>
  <c r="D141" i="2"/>
  <c r="H141" i="2"/>
  <c r="D142" i="2"/>
  <c r="H142" i="2"/>
  <c r="D143" i="2"/>
  <c r="H143" i="2"/>
  <c r="D144" i="2"/>
  <c r="I144" i="2"/>
  <c r="H144" i="2"/>
  <c r="D145" i="2"/>
  <c r="H145" i="2"/>
  <c r="D146" i="2"/>
  <c r="H146" i="2"/>
  <c r="D147" i="2"/>
  <c r="H147" i="2"/>
  <c r="D148" i="2"/>
  <c r="I148" i="2"/>
  <c r="H148" i="2"/>
  <c r="D149" i="2"/>
  <c r="H149" i="2"/>
  <c r="D150" i="2"/>
  <c r="H150" i="2"/>
  <c r="D151" i="2"/>
  <c r="H151" i="2"/>
  <c r="D152" i="2"/>
  <c r="I152" i="2"/>
  <c r="H152" i="2"/>
  <c r="D153" i="2"/>
  <c r="H153" i="2"/>
  <c r="D154" i="2"/>
  <c r="H154" i="2"/>
  <c r="D155" i="2"/>
  <c r="H155" i="2"/>
  <c r="D156" i="2"/>
  <c r="I156" i="2"/>
  <c r="H156" i="2"/>
  <c r="D157" i="2"/>
  <c r="H157" i="2"/>
  <c r="D158" i="2"/>
  <c r="H158" i="2"/>
  <c r="D159" i="2"/>
  <c r="H159" i="2"/>
  <c r="D160" i="2"/>
  <c r="I160" i="2"/>
  <c r="H160" i="2"/>
  <c r="D161" i="2"/>
  <c r="H161" i="2"/>
  <c r="D162" i="2"/>
  <c r="H162" i="2"/>
  <c r="D163" i="2"/>
  <c r="H163" i="2"/>
  <c r="D164" i="2"/>
  <c r="I164" i="2"/>
  <c r="H164" i="2"/>
  <c r="D165" i="2"/>
  <c r="H165" i="2"/>
  <c r="D166" i="2"/>
  <c r="H166" i="2"/>
  <c r="D167" i="2"/>
  <c r="H167" i="2"/>
  <c r="D168" i="2"/>
  <c r="I168" i="2"/>
  <c r="H168" i="2"/>
  <c r="D169" i="2"/>
  <c r="H169" i="2"/>
  <c r="D170" i="2"/>
  <c r="H170" i="2"/>
  <c r="D171" i="2"/>
  <c r="H171" i="2"/>
  <c r="D172" i="2"/>
  <c r="I172" i="2"/>
  <c r="H172" i="2"/>
  <c r="D173" i="2"/>
  <c r="H173" i="2"/>
  <c r="D174" i="2"/>
  <c r="H174" i="2"/>
  <c r="D175" i="2"/>
  <c r="H175" i="2"/>
  <c r="D176" i="2"/>
  <c r="I176" i="2"/>
  <c r="H176" i="2"/>
  <c r="D177" i="2"/>
  <c r="H177" i="2"/>
  <c r="D178" i="2"/>
  <c r="H178" i="2"/>
  <c r="D179" i="2"/>
  <c r="H179" i="2"/>
  <c r="D180" i="2"/>
  <c r="I180" i="2"/>
  <c r="H180" i="2"/>
  <c r="D181" i="2"/>
  <c r="H181" i="2"/>
  <c r="D182" i="2"/>
  <c r="H182" i="2"/>
  <c r="D183" i="2"/>
  <c r="H183" i="2"/>
  <c r="D184" i="2"/>
  <c r="I184" i="2"/>
  <c r="H184" i="2"/>
  <c r="D185" i="2"/>
  <c r="H185" i="2"/>
  <c r="D186" i="2"/>
  <c r="H186" i="2"/>
  <c r="D187" i="2"/>
  <c r="H187" i="2"/>
  <c r="D188" i="2"/>
  <c r="I188" i="2"/>
  <c r="H188" i="2"/>
  <c r="D189" i="2"/>
  <c r="H189" i="2"/>
  <c r="D190" i="2"/>
  <c r="H190" i="2"/>
  <c r="D191" i="2"/>
  <c r="H191" i="2"/>
  <c r="D192" i="2"/>
  <c r="I192" i="2"/>
  <c r="H192" i="2"/>
  <c r="D193" i="2"/>
  <c r="H193" i="2"/>
  <c r="D194" i="2"/>
  <c r="H194" i="2"/>
  <c r="D195" i="2"/>
  <c r="H195" i="2"/>
  <c r="D196" i="2"/>
  <c r="I196" i="2"/>
  <c r="H196" i="2"/>
  <c r="D197" i="2"/>
  <c r="H197" i="2"/>
  <c r="D198" i="2"/>
  <c r="H198" i="2"/>
  <c r="D199" i="2"/>
  <c r="H199" i="2"/>
  <c r="D200" i="2"/>
  <c r="I200" i="2"/>
  <c r="H200" i="2"/>
  <c r="D201" i="2"/>
  <c r="H201" i="2"/>
  <c r="D202" i="2"/>
  <c r="H202" i="2"/>
  <c r="D203" i="2"/>
  <c r="H203" i="2"/>
  <c r="D204" i="2"/>
  <c r="I204" i="2"/>
  <c r="H204" i="2"/>
  <c r="D205" i="2"/>
  <c r="H205" i="2"/>
  <c r="D206" i="2"/>
  <c r="H206" i="2"/>
  <c r="D207" i="2"/>
  <c r="H207" i="2"/>
  <c r="D208" i="2"/>
  <c r="I208" i="2"/>
  <c r="H208" i="2"/>
  <c r="D209" i="2"/>
  <c r="H209" i="2"/>
  <c r="D210" i="2"/>
  <c r="H210" i="2"/>
  <c r="D211" i="2"/>
  <c r="H211" i="2"/>
  <c r="D212" i="2"/>
  <c r="I212" i="2"/>
  <c r="H212" i="2"/>
  <c r="D213" i="2"/>
  <c r="H213" i="2"/>
  <c r="D214" i="2"/>
  <c r="H214" i="2"/>
  <c r="D215" i="2"/>
  <c r="H215" i="2"/>
  <c r="D216" i="2"/>
  <c r="I216" i="2"/>
  <c r="H216" i="2"/>
  <c r="D217" i="2"/>
  <c r="H217" i="2"/>
  <c r="D218" i="2"/>
  <c r="H218" i="2"/>
  <c r="D219" i="2"/>
  <c r="H219" i="2"/>
  <c r="D220" i="2"/>
  <c r="I220" i="2"/>
  <c r="H220" i="2"/>
  <c r="D221" i="2"/>
  <c r="H221" i="2"/>
  <c r="D222" i="2"/>
  <c r="H222" i="2"/>
  <c r="D223" i="2"/>
  <c r="H223" i="2"/>
  <c r="D224" i="2"/>
  <c r="I224" i="2"/>
  <c r="H224" i="2"/>
  <c r="D225" i="2"/>
  <c r="H225" i="2"/>
  <c r="D226" i="2"/>
  <c r="H226" i="2"/>
  <c r="D227" i="2"/>
  <c r="H227" i="2"/>
  <c r="D228" i="2"/>
  <c r="I228" i="2"/>
  <c r="H228" i="2"/>
  <c r="D229" i="2"/>
  <c r="H229" i="2"/>
  <c r="D230" i="2"/>
  <c r="H230" i="2"/>
  <c r="D231" i="2"/>
  <c r="H231" i="2"/>
  <c r="J16" i="2"/>
  <c r="J15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I16" i="2"/>
  <c r="I15" i="2"/>
  <c r="I22" i="2"/>
  <c r="I23" i="2"/>
  <c r="I25" i="2"/>
  <c r="I26" i="2"/>
  <c r="I27" i="2"/>
  <c r="I29" i="2"/>
  <c r="I30" i="2"/>
  <c r="I31" i="2"/>
  <c r="I33" i="2"/>
  <c r="I34" i="2"/>
  <c r="I35" i="2"/>
  <c r="I37" i="2"/>
  <c r="I38" i="2"/>
  <c r="I39" i="2"/>
  <c r="I41" i="2"/>
  <c r="I42" i="2"/>
  <c r="I43" i="2"/>
  <c r="I45" i="2"/>
  <c r="I46" i="2"/>
  <c r="I47" i="2"/>
  <c r="I49" i="2"/>
  <c r="I50" i="2"/>
  <c r="I51" i="2"/>
  <c r="I53" i="2"/>
  <c r="I54" i="2"/>
  <c r="I55" i="2"/>
  <c r="I57" i="2"/>
  <c r="I58" i="2"/>
  <c r="I59" i="2"/>
  <c r="I61" i="2"/>
  <c r="I62" i="2"/>
  <c r="I63" i="2"/>
  <c r="I65" i="2"/>
  <c r="I66" i="2"/>
  <c r="I67" i="2"/>
  <c r="I69" i="2"/>
  <c r="I70" i="2"/>
  <c r="I71" i="2"/>
  <c r="I73" i="2"/>
  <c r="I74" i="2"/>
  <c r="I75" i="2"/>
  <c r="I77" i="2"/>
  <c r="I78" i="2"/>
  <c r="I79" i="2"/>
  <c r="I81" i="2"/>
  <c r="I82" i="2"/>
  <c r="I83" i="2"/>
  <c r="I85" i="2"/>
  <c r="I86" i="2"/>
  <c r="I87" i="2"/>
  <c r="I89" i="2"/>
  <c r="I90" i="2"/>
  <c r="I91" i="2"/>
  <c r="I93" i="2"/>
  <c r="I94" i="2"/>
  <c r="I95" i="2"/>
  <c r="I97" i="2"/>
  <c r="I98" i="2"/>
  <c r="I99" i="2"/>
  <c r="I101" i="2"/>
  <c r="I102" i="2"/>
  <c r="I103" i="2"/>
  <c r="I105" i="2"/>
  <c r="I106" i="2"/>
  <c r="I107" i="2"/>
  <c r="I109" i="2"/>
  <c r="I110" i="2"/>
  <c r="I111" i="2"/>
  <c r="I113" i="2"/>
  <c r="I114" i="2"/>
  <c r="I115" i="2"/>
  <c r="I117" i="2"/>
  <c r="I118" i="2"/>
  <c r="I119" i="2"/>
  <c r="I121" i="2"/>
  <c r="I122" i="2"/>
  <c r="I123" i="2"/>
  <c r="I125" i="2"/>
  <c r="I126" i="2"/>
  <c r="I127" i="2"/>
  <c r="I129" i="2"/>
  <c r="I130" i="2"/>
  <c r="I131" i="2"/>
  <c r="I133" i="2"/>
  <c r="I134" i="2"/>
  <c r="I135" i="2"/>
  <c r="I137" i="2"/>
  <c r="I138" i="2"/>
  <c r="I139" i="2"/>
  <c r="I141" i="2"/>
  <c r="I142" i="2"/>
  <c r="I143" i="2"/>
  <c r="I145" i="2"/>
  <c r="I146" i="2"/>
  <c r="I147" i="2"/>
  <c r="I149" i="2"/>
  <c r="I150" i="2"/>
  <c r="I151" i="2"/>
  <c r="I153" i="2"/>
  <c r="I154" i="2"/>
  <c r="I155" i="2"/>
  <c r="I157" i="2"/>
  <c r="I158" i="2"/>
  <c r="I159" i="2"/>
  <c r="I161" i="2"/>
  <c r="I162" i="2"/>
  <c r="I163" i="2"/>
  <c r="I165" i="2"/>
  <c r="I166" i="2"/>
  <c r="I167" i="2"/>
  <c r="I169" i="2"/>
  <c r="I170" i="2"/>
  <c r="I171" i="2"/>
  <c r="I173" i="2"/>
  <c r="I174" i="2"/>
  <c r="I175" i="2"/>
  <c r="I177" i="2"/>
  <c r="I178" i="2"/>
  <c r="I179" i="2"/>
  <c r="I181" i="2"/>
  <c r="I182" i="2"/>
  <c r="I183" i="2"/>
  <c r="I185" i="2"/>
  <c r="I186" i="2"/>
  <c r="I187" i="2"/>
  <c r="I189" i="2"/>
  <c r="I190" i="2"/>
  <c r="I191" i="2"/>
  <c r="I193" i="2"/>
  <c r="I194" i="2"/>
  <c r="I195" i="2"/>
  <c r="I197" i="2"/>
  <c r="I198" i="2"/>
  <c r="I199" i="2"/>
  <c r="I201" i="2"/>
  <c r="I202" i="2"/>
  <c r="I203" i="2"/>
  <c r="I205" i="2"/>
  <c r="I206" i="2"/>
  <c r="I207" i="2"/>
  <c r="I209" i="2"/>
  <c r="I210" i="2"/>
  <c r="I211" i="2"/>
  <c r="I213" i="2"/>
  <c r="I214" i="2"/>
  <c r="I215" i="2"/>
  <c r="I217" i="2"/>
  <c r="I218" i="2"/>
  <c r="I219" i="2"/>
  <c r="I221" i="2"/>
  <c r="I222" i="2"/>
  <c r="I223" i="2"/>
  <c r="I225" i="2"/>
  <c r="I226" i="2"/>
  <c r="I227" i="2"/>
  <c r="I229" i="2"/>
  <c r="I230" i="2"/>
  <c r="I231" i="2"/>
  <c r="K16" i="2"/>
  <c r="K15" i="2"/>
  <c r="K23" i="2"/>
  <c r="K25" i="2"/>
  <c r="K27" i="2"/>
  <c r="K28" i="2"/>
  <c r="K29" i="2"/>
  <c r="K31" i="2"/>
  <c r="K32" i="2"/>
  <c r="K33" i="2"/>
  <c r="K35" i="2"/>
  <c r="K36" i="2"/>
  <c r="K37" i="2"/>
  <c r="K39" i="2"/>
  <c r="K41" i="2"/>
  <c r="K43" i="2"/>
  <c r="K44" i="2"/>
  <c r="K45" i="2"/>
  <c r="K47" i="2"/>
  <c r="K48" i="2"/>
  <c r="K49" i="2"/>
  <c r="K51" i="2"/>
  <c r="K52" i="2"/>
  <c r="K53" i="2"/>
  <c r="K55" i="2"/>
  <c r="K57" i="2"/>
  <c r="K59" i="2"/>
  <c r="K60" i="2"/>
  <c r="K61" i="2"/>
  <c r="K63" i="2"/>
  <c r="K64" i="2"/>
  <c r="K65" i="2"/>
  <c r="K67" i="2"/>
  <c r="K68" i="2"/>
  <c r="K69" i="2"/>
  <c r="K71" i="2"/>
  <c r="K73" i="2"/>
  <c r="K75" i="2"/>
  <c r="K76" i="2"/>
  <c r="K77" i="2"/>
  <c r="K79" i="2"/>
  <c r="K80" i="2"/>
  <c r="K81" i="2"/>
  <c r="K83" i="2"/>
  <c r="K84" i="2"/>
  <c r="K85" i="2"/>
  <c r="K87" i="2"/>
  <c r="K89" i="2"/>
  <c r="K91" i="2"/>
  <c r="K92" i="2"/>
  <c r="K93" i="2"/>
  <c r="K95" i="2"/>
  <c r="K96" i="2"/>
  <c r="K97" i="2"/>
  <c r="K99" i="2"/>
  <c r="K100" i="2"/>
  <c r="K101" i="2"/>
  <c r="K103" i="2"/>
  <c r="K105" i="2"/>
  <c r="K107" i="2"/>
  <c r="K108" i="2"/>
  <c r="K109" i="2"/>
  <c r="K111" i="2"/>
  <c r="K112" i="2"/>
  <c r="K113" i="2"/>
  <c r="K115" i="2"/>
  <c r="K116" i="2"/>
  <c r="K117" i="2"/>
  <c r="K119" i="2"/>
  <c r="K121" i="2"/>
  <c r="K123" i="2"/>
  <c r="K124" i="2"/>
  <c r="K125" i="2"/>
  <c r="K127" i="2"/>
  <c r="K128" i="2"/>
  <c r="K129" i="2"/>
  <c r="K131" i="2"/>
  <c r="K132" i="2"/>
  <c r="K133" i="2"/>
  <c r="K135" i="2"/>
  <c r="K137" i="2"/>
  <c r="K139" i="2"/>
  <c r="K140" i="2"/>
  <c r="K141" i="2"/>
  <c r="K143" i="2"/>
  <c r="K144" i="2"/>
  <c r="K145" i="2"/>
  <c r="K147" i="2"/>
  <c r="K148" i="2"/>
  <c r="K149" i="2"/>
  <c r="K151" i="2"/>
  <c r="K153" i="2"/>
  <c r="K155" i="2"/>
  <c r="K156" i="2"/>
  <c r="K157" i="2"/>
  <c r="K159" i="2"/>
  <c r="K160" i="2"/>
  <c r="K161" i="2"/>
  <c r="K163" i="2"/>
  <c r="K164" i="2"/>
  <c r="K165" i="2"/>
  <c r="K167" i="2"/>
  <c r="K169" i="2"/>
  <c r="K171" i="2"/>
  <c r="K172" i="2"/>
  <c r="K173" i="2"/>
  <c r="K175" i="2"/>
  <c r="K176" i="2"/>
  <c r="K177" i="2"/>
  <c r="K179" i="2"/>
  <c r="K180" i="2"/>
  <c r="K181" i="2"/>
  <c r="K183" i="2"/>
  <c r="K185" i="2"/>
  <c r="K187" i="2"/>
  <c r="K188" i="2"/>
  <c r="K189" i="2"/>
  <c r="K191" i="2"/>
  <c r="K192" i="2"/>
  <c r="K193" i="2"/>
  <c r="K195" i="2"/>
  <c r="K196" i="2"/>
  <c r="K197" i="2"/>
  <c r="K199" i="2"/>
  <c r="K201" i="2"/>
  <c r="K203" i="2"/>
  <c r="K204" i="2"/>
  <c r="K205" i="2"/>
  <c r="K207" i="2"/>
  <c r="K208" i="2"/>
  <c r="K209" i="2"/>
  <c r="K211" i="2"/>
  <c r="K212" i="2"/>
  <c r="K213" i="2"/>
  <c r="K215" i="2"/>
  <c r="K217" i="2"/>
  <c r="K219" i="2"/>
  <c r="K220" i="2"/>
  <c r="K221" i="2"/>
  <c r="K223" i="2"/>
  <c r="K224" i="2"/>
  <c r="K225" i="2"/>
  <c r="K227" i="2"/>
  <c r="K228" i="2"/>
  <c r="K229" i="2"/>
  <c r="K231" i="2"/>
  <c r="F16" i="2"/>
  <c r="F15" i="2"/>
  <c r="F12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L16" i="2"/>
  <c r="L15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C16" i="2"/>
  <c r="C15" i="2"/>
  <c r="E320" i="2"/>
  <c r="G320" i="2"/>
  <c r="D320" i="2"/>
  <c r="I320" i="2"/>
  <c r="K320" i="2"/>
  <c r="H320" i="2"/>
  <c r="L320" i="2"/>
  <c r="E319" i="2"/>
  <c r="L319" i="2"/>
  <c r="D319" i="2"/>
  <c r="H319" i="2"/>
  <c r="K319" i="2"/>
  <c r="I319" i="2"/>
  <c r="G319" i="2"/>
  <c r="E318" i="2"/>
  <c r="D318" i="2"/>
  <c r="I318" i="2"/>
  <c r="F318" i="2"/>
  <c r="H318" i="2"/>
  <c r="J318" i="2"/>
  <c r="E317" i="2"/>
  <c r="D317" i="2"/>
  <c r="I317" i="2"/>
  <c r="E316" i="2"/>
  <c r="D316" i="2"/>
  <c r="H316" i="2"/>
  <c r="G316" i="2"/>
  <c r="E315" i="2"/>
  <c r="K315" i="2"/>
  <c r="D315" i="2"/>
  <c r="F315" i="2"/>
  <c r="H315" i="2"/>
  <c r="J315" i="2"/>
  <c r="I315" i="2"/>
  <c r="G315" i="2"/>
  <c r="E314" i="2"/>
  <c r="D314" i="2"/>
  <c r="J314" i="2"/>
  <c r="E313" i="2"/>
  <c r="L313" i="2"/>
  <c r="D313" i="2"/>
  <c r="H313" i="2"/>
  <c r="I313" i="2"/>
  <c r="E312" i="2"/>
  <c r="K312" i="2"/>
  <c r="D312" i="2"/>
  <c r="H312" i="2"/>
  <c r="L312" i="2"/>
  <c r="I312" i="2"/>
  <c r="G312" i="2"/>
  <c r="E311" i="2"/>
  <c r="K311" i="2"/>
  <c r="D311" i="2"/>
  <c r="H311" i="2"/>
  <c r="I311" i="2"/>
  <c r="E310" i="2"/>
  <c r="D310" i="2"/>
  <c r="F310" i="2"/>
  <c r="H310" i="2"/>
  <c r="J310" i="2"/>
  <c r="I310" i="2"/>
  <c r="E309" i="2"/>
  <c r="D309" i="2"/>
  <c r="I309" i="2"/>
  <c r="E308" i="2"/>
  <c r="D308" i="2"/>
  <c r="L308" i="2"/>
  <c r="K308" i="2"/>
  <c r="I308" i="2"/>
  <c r="G308" i="2"/>
  <c r="E307" i="2"/>
  <c r="K307" i="2"/>
  <c r="D307" i="2"/>
  <c r="F307" i="2"/>
  <c r="H307" i="2"/>
  <c r="L307" i="2"/>
  <c r="J307" i="2"/>
  <c r="I307" i="2"/>
  <c r="E306" i="2"/>
  <c r="D306" i="2"/>
  <c r="J306" i="2"/>
  <c r="F306" i="2"/>
  <c r="I306" i="2"/>
  <c r="E305" i="2"/>
  <c r="L305" i="2"/>
  <c r="D305" i="2"/>
  <c r="H305" i="2"/>
  <c r="I305" i="2"/>
  <c r="E304" i="2"/>
  <c r="L304" i="2"/>
  <c r="D304" i="2"/>
  <c r="H304" i="2"/>
  <c r="I304" i="2"/>
  <c r="E303" i="2"/>
  <c r="K303" i="2"/>
  <c r="D303" i="2"/>
  <c r="H303" i="2"/>
  <c r="G303" i="2"/>
  <c r="E302" i="2"/>
  <c r="D302" i="2"/>
  <c r="F302" i="2"/>
  <c r="H302" i="2"/>
  <c r="J302" i="2"/>
  <c r="I302" i="2"/>
  <c r="E301" i="2"/>
  <c r="D301" i="2"/>
  <c r="I301" i="2"/>
  <c r="E300" i="2"/>
  <c r="D300" i="2"/>
  <c r="L300" i="2"/>
  <c r="G300" i="2"/>
  <c r="E299" i="2"/>
  <c r="K299" i="2"/>
  <c r="D299" i="2"/>
  <c r="F299" i="2"/>
  <c r="H299" i="2"/>
  <c r="J299" i="2"/>
  <c r="I299" i="2"/>
  <c r="G299" i="2"/>
  <c r="E298" i="2"/>
  <c r="D298" i="2"/>
  <c r="J298" i="2"/>
  <c r="H298" i="2"/>
  <c r="E297" i="2"/>
  <c r="L297" i="2"/>
  <c r="D297" i="2"/>
  <c r="H297" i="2"/>
  <c r="I297" i="2"/>
  <c r="E296" i="2"/>
  <c r="K296" i="2"/>
  <c r="D296" i="2"/>
  <c r="I296" i="2"/>
  <c r="H296" i="2"/>
  <c r="G296" i="2"/>
  <c r="E295" i="2"/>
  <c r="K295" i="2"/>
  <c r="D295" i="2"/>
  <c r="H295" i="2"/>
  <c r="L295" i="2"/>
  <c r="I295" i="2"/>
  <c r="E294" i="2"/>
  <c r="D294" i="2"/>
  <c r="I294" i="2"/>
  <c r="F294" i="2"/>
  <c r="H294" i="2"/>
  <c r="J294" i="2"/>
  <c r="E293" i="2"/>
  <c r="D293" i="2"/>
  <c r="I293" i="2"/>
  <c r="E292" i="2"/>
  <c r="L292" i="2"/>
  <c r="D292" i="2"/>
  <c r="H292" i="2"/>
  <c r="K292" i="2"/>
  <c r="I292" i="2"/>
  <c r="G292" i="2"/>
  <c r="E291" i="2"/>
  <c r="K291" i="2"/>
  <c r="D291" i="2"/>
  <c r="F291" i="2"/>
  <c r="H291" i="2"/>
  <c r="J291" i="2"/>
  <c r="I291" i="2"/>
  <c r="E290" i="2"/>
  <c r="D290" i="2"/>
  <c r="J290" i="2"/>
  <c r="F290" i="2"/>
  <c r="H290" i="2"/>
  <c r="I290" i="2"/>
  <c r="E289" i="2"/>
  <c r="L289" i="2"/>
  <c r="D289" i="2"/>
  <c r="H289" i="2"/>
  <c r="I289" i="2"/>
  <c r="E288" i="2"/>
  <c r="D288" i="2"/>
  <c r="K288" i="2"/>
  <c r="H288" i="2"/>
  <c r="L288" i="2"/>
  <c r="I288" i="2"/>
  <c r="G288" i="2"/>
  <c r="E287" i="2"/>
  <c r="D287" i="2"/>
  <c r="H287" i="2"/>
  <c r="L287" i="2"/>
  <c r="I287" i="2"/>
  <c r="G287" i="2"/>
  <c r="E286" i="2"/>
  <c r="D286" i="2"/>
  <c r="F286" i="2"/>
  <c r="H286" i="2"/>
  <c r="J286" i="2"/>
  <c r="I286" i="2"/>
  <c r="E285" i="2"/>
  <c r="D285" i="2"/>
  <c r="I285" i="2"/>
  <c r="E284" i="2"/>
  <c r="D284" i="2"/>
  <c r="L284" i="2"/>
  <c r="H284" i="2"/>
  <c r="G284" i="2"/>
  <c r="E283" i="2"/>
  <c r="K283" i="2"/>
  <c r="D283" i="2"/>
  <c r="F283" i="2"/>
  <c r="H283" i="2"/>
  <c r="L283" i="2"/>
  <c r="J283" i="2"/>
  <c r="I283" i="2"/>
  <c r="G283" i="2"/>
  <c r="E282" i="2"/>
  <c r="D282" i="2"/>
  <c r="J282" i="2"/>
  <c r="E281" i="2"/>
  <c r="L281" i="2"/>
  <c r="D281" i="2"/>
  <c r="H281" i="2"/>
  <c r="I281" i="2"/>
  <c r="E280" i="2"/>
  <c r="D280" i="2"/>
  <c r="I280" i="2"/>
  <c r="K280" i="2"/>
  <c r="H280" i="2"/>
  <c r="L280" i="2"/>
  <c r="G280" i="2"/>
  <c r="E279" i="2"/>
  <c r="D279" i="2"/>
  <c r="H279" i="2"/>
  <c r="G279" i="2"/>
  <c r="E278" i="2"/>
  <c r="D278" i="2"/>
  <c r="I278" i="2"/>
  <c r="F278" i="2"/>
  <c r="H278" i="2"/>
  <c r="J278" i="2"/>
  <c r="E277" i="2"/>
  <c r="D277" i="2"/>
  <c r="I277" i="2"/>
  <c r="E276" i="2"/>
  <c r="L276" i="2"/>
  <c r="D276" i="2"/>
  <c r="H276" i="2"/>
  <c r="K276" i="2"/>
  <c r="I276" i="2"/>
  <c r="G276" i="2"/>
  <c r="E275" i="2"/>
  <c r="K275" i="2"/>
  <c r="D275" i="2"/>
  <c r="F275" i="2"/>
  <c r="H275" i="2"/>
  <c r="L275" i="2"/>
  <c r="J275" i="2"/>
  <c r="I275" i="2"/>
  <c r="E274" i="2"/>
  <c r="D274" i="2"/>
  <c r="J274" i="2"/>
  <c r="F274" i="2"/>
  <c r="I274" i="2"/>
  <c r="E273" i="2"/>
  <c r="L273" i="2"/>
  <c r="D273" i="2"/>
  <c r="H273" i="2"/>
  <c r="I273" i="2"/>
  <c r="E272" i="2"/>
  <c r="L272" i="2"/>
  <c r="D272" i="2"/>
  <c r="H272" i="2"/>
  <c r="I272" i="2"/>
  <c r="E271" i="2"/>
  <c r="K271" i="2"/>
  <c r="D271" i="2"/>
  <c r="H271" i="2"/>
  <c r="G271" i="2"/>
  <c r="E270" i="2"/>
  <c r="K270" i="2"/>
  <c r="D270" i="2"/>
  <c r="J270" i="2"/>
  <c r="F270" i="2"/>
  <c r="I270" i="2"/>
  <c r="E269" i="2"/>
  <c r="D269" i="2"/>
  <c r="F269" i="2"/>
  <c r="J269" i="2"/>
  <c r="E268" i="2"/>
  <c r="D268" i="2"/>
  <c r="L268" i="2"/>
  <c r="H268" i="2"/>
  <c r="I268" i="2"/>
  <c r="G268" i="2"/>
  <c r="E267" i="2"/>
  <c r="L267" i="2"/>
  <c r="D267" i="2"/>
  <c r="H267" i="2"/>
  <c r="F267" i="2"/>
  <c r="J267" i="2"/>
  <c r="I267" i="2"/>
  <c r="G267" i="2"/>
  <c r="E266" i="2"/>
  <c r="D266" i="2"/>
  <c r="H266" i="2"/>
  <c r="E265" i="2"/>
  <c r="G265" i="2"/>
  <c r="D265" i="2"/>
  <c r="F265" i="2"/>
  <c r="H265" i="2"/>
  <c r="E264" i="2"/>
  <c r="L264" i="2"/>
  <c r="D264" i="2"/>
  <c r="I264" i="2"/>
  <c r="H264" i="2"/>
  <c r="K264" i="2"/>
  <c r="G264" i="2"/>
  <c r="E263" i="2"/>
  <c r="K263" i="2"/>
  <c r="D263" i="2"/>
  <c r="H263" i="2"/>
  <c r="F263" i="2"/>
  <c r="J263" i="2"/>
  <c r="E262" i="2"/>
  <c r="D262" i="2"/>
  <c r="F262" i="2"/>
  <c r="H262" i="2"/>
  <c r="K262" i="2"/>
  <c r="J262" i="2"/>
  <c r="I262" i="2"/>
  <c r="E261" i="2"/>
  <c r="D261" i="2"/>
  <c r="F261" i="2"/>
  <c r="G261" i="2"/>
  <c r="E260" i="2"/>
  <c r="G260" i="2"/>
  <c r="D260" i="2"/>
  <c r="H260" i="2"/>
  <c r="E259" i="2"/>
  <c r="K259" i="2"/>
  <c r="D259" i="2"/>
  <c r="F259" i="2"/>
  <c r="H259" i="2"/>
  <c r="G259" i="2"/>
  <c r="E258" i="2"/>
  <c r="D258" i="2"/>
  <c r="F258" i="2"/>
  <c r="J258" i="2"/>
  <c r="E257" i="2"/>
  <c r="G257" i="2"/>
  <c r="D257" i="2"/>
  <c r="F257" i="2"/>
  <c r="H257" i="2"/>
  <c r="L257" i="2"/>
  <c r="J257" i="2"/>
  <c r="I257" i="2"/>
  <c r="E256" i="2"/>
  <c r="D256" i="2"/>
  <c r="L256" i="2"/>
  <c r="I256" i="2"/>
  <c r="G256" i="2"/>
  <c r="E255" i="2"/>
  <c r="L255" i="2"/>
  <c r="D255" i="2"/>
  <c r="H255" i="2"/>
  <c r="F255" i="2"/>
  <c r="J255" i="2"/>
  <c r="I255" i="2"/>
  <c r="E254" i="2"/>
  <c r="K254" i="2"/>
  <c r="D254" i="2"/>
  <c r="H254" i="2"/>
  <c r="I254" i="2"/>
  <c r="E253" i="2"/>
  <c r="L253" i="2"/>
  <c r="D253" i="2"/>
  <c r="H253" i="2"/>
  <c r="F253" i="2"/>
  <c r="J253" i="2"/>
  <c r="I253" i="2"/>
  <c r="E252" i="2"/>
  <c r="G252" i="2"/>
  <c r="D252" i="2"/>
  <c r="H252" i="2"/>
  <c r="K252" i="2"/>
  <c r="I252" i="2"/>
  <c r="E251" i="2"/>
  <c r="G251" i="2"/>
  <c r="D251" i="2"/>
  <c r="H251" i="2"/>
  <c r="F251" i="2"/>
  <c r="L251" i="2"/>
  <c r="I251" i="2"/>
  <c r="E250" i="2"/>
  <c r="L250" i="2"/>
  <c r="D250" i="2"/>
  <c r="F250" i="2"/>
  <c r="H250" i="2"/>
  <c r="E249" i="2"/>
  <c r="L249" i="2"/>
  <c r="D249" i="2"/>
  <c r="H249" i="2"/>
  <c r="F249" i="2"/>
  <c r="J249" i="2"/>
  <c r="E248" i="2"/>
  <c r="K248" i="2"/>
  <c r="D248" i="2"/>
  <c r="H248" i="2"/>
  <c r="I248" i="2"/>
  <c r="E247" i="2"/>
  <c r="L247" i="2"/>
  <c r="D247" i="2"/>
  <c r="H247" i="2"/>
  <c r="F247" i="2"/>
  <c r="J247" i="2"/>
  <c r="I247" i="2"/>
  <c r="E246" i="2"/>
  <c r="K246" i="2"/>
  <c r="D246" i="2"/>
  <c r="H246" i="2"/>
  <c r="I246" i="2"/>
  <c r="E245" i="2"/>
  <c r="L245" i="2"/>
  <c r="D245" i="2"/>
  <c r="H245" i="2"/>
  <c r="F245" i="2"/>
  <c r="J245" i="2"/>
  <c r="I245" i="2"/>
  <c r="E244" i="2"/>
  <c r="G244" i="2"/>
  <c r="D244" i="2"/>
  <c r="H244" i="2"/>
  <c r="K244" i="2"/>
  <c r="I244" i="2"/>
  <c r="E243" i="2"/>
  <c r="G243" i="2"/>
  <c r="D243" i="2"/>
  <c r="H243" i="2"/>
  <c r="F243" i="2"/>
  <c r="L243" i="2"/>
  <c r="I243" i="2"/>
  <c r="E242" i="2"/>
  <c r="L242" i="2"/>
  <c r="D242" i="2"/>
  <c r="F242" i="2"/>
  <c r="H242" i="2"/>
  <c r="E241" i="2"/>
  <c r="L241" i="2"/>
  <c r="D241" i="2"/>
  <c r="H241" i="2"/>
  <c r="F241" i="2"/>
  <c r="J241" i="2"/>
  <c r="E240" i="2"/>
  <c r="K240" i="2"/>
  <c r="D240" i="2"/>
  <c r="H240" i="2"/>
  <c r="I240" i="2"/>
  <c r="E239" i="2"/>
  <c r="L239" i="2"/>
  <c r="D239" i="2"/>
  <c r="H239" i="2"/>
  <c r="F239" i="2"/>
  <c r="J239" i="2"/>
  <c r="I239" i="2"/>
  <c r="E238" i="2"/>
  <c r="K238" i="2"/>
  <c r="D238" i="2"/>
  <c r="H238" i="2"/>
  <c r="I238" i="2"/>
  <c r="E237" i="2"/>
  <c r="L237" i="2"/>
  <c r="D237" i="2"/>
  <c r="H237" i="2"/>
  <c r="F237" i="2"/>
  <c r="J237" i="2"/>
  <c r="I237" i="2"/>
  <c r="E236" i="2"/>
  <c r="G236" i="2"/>
  <c r="D236" i="2"/>
  <c r="H236" i="2"/>
  <c r="K236" i="2"/>
  <c r="I236" i="2"/>
  <c r="E235" i="2"/>
  <c r="G235" i="2"/>
  <c r="D235" i="2"/>
  <c r="H235" i="2"/>
  <c r="F235" i="2"/>
  <c r="L235" i="2"/>
  <c r="I235" i="2"/>
  <c r="E234" i="2"/>
  <c r="L234" i="2"/>
  <c r="D234" i="2"/>
  <c r="F234" i="2"/>
  <c r="H234" i="2"/>
  <c r="E233" i="2"/>
  <c r="L233" i="2"/>
  <c r="D233" i="2"/>
  <c r="H233" i="2"/>
  <c r="F233" i="2"/>
  <c r="J233" i="2"/>
  <c r="E232" i="2"/>
  <c r="K232" i="2"/>
  <c r="D232" i="2"/>
  <c r="H232" i="2"/>
  <c r="I232" i="2"/>
  <c r="Q16" i="2"/>
  <c r="Q15" i="2"/>
  <c r="Q12" i="2"/>
  <c r="P16" i="2"/>
  <c r="P15" i="2"/>
  <c r="P12" i="2"/>
  <c r="O16" i="2"/>
  <c r="O15" i="2"/>
  <c r="N16" i="2"/>
  <c r="N15" i="2"/>
  <c r="N12" i="2"/>
  <c r="E16" i="2"/>
  <c r="E15" i="2"/>
  <c r="D16" i="2"/>
  <c r="D15" i="2"/>
  <c r="D12" i="2"/>
  <c r="M16" i="2"/>
  <c r="M15" i="2"/>
  <c r="M12" i="2"/>
  <c r="G6" i="2"/>
  <c r="G7" i="2"/>
  <c r="G5" i="2"/>
  <c r="G4" i="2"/>
  <c r="F61" i="1"/>
  <c r="G61" i="1" s="1"/>
  <c r="I61" i="1" s="1"/>
  <c r="F62" i="1"/>
  <c r="G62" i="1" s="1"/>
  <c r="F64" i="1"/>
  <c r="G64" i="1" s="1"/>
  <c r="I64" i="1" s="1"/>
  <c r="I73" i="1"/>
  <c r="F74" i="1"/>
  <c r="F76" i="1"/>
  <c r="G76" i="1" s="1"/>
  <c r="F77" i="1"/>
  <c r="G77" i="1"/>
  <c r="I77" i="1" s="1"/>
  <c r="F78" i="1"/>
  <c r="F79" i="1"/>
  <c r="G79" i="1"/>
  <c r="I79" i="1" s="1"/>
  <c r="F80" i="1"/>
  <c r="G80" i="1" s="1"/>
  <c r="I80" i="1" s="1"/>
  <c r="F81" i="1"/>
  <c r="G81" i="1" s="1"/>
  <c r="I81" i="1" s="1"/>
  <c r="F82" i="1"/>
  <c r="F83" i="1"/>
  <c r="G83" i="1" s="1"/>
  <c r="I83" i="1" s="1"/>
  <c r="F84" i="1"/>
  <c r="G84" i="1"/>
  <c r="I84" i="1"/>
  <c r="F85" i="1"/>
  <c r="G85" i="1" s="1"/>
  <c r="I85" i="1" s="1"/>
  <c r="F86" i="1"/>
  <c r="G86" i="1" s="1"/>
  <c r="F87" i="1"/>
  <c r="G87" i="1" s="1"/>
  <c r="F88" i="1"/>
  <c r="G88" i="1"/>
  <c r="F89" i="1"/>
  <c r="G89" i="1" s="1"/>
  <c r="I89" i="1" s="1"/>
  <c r="F90" i="1"/>
  <c r="G90" i="1" s="1"/>
  <c r="I90" i="1" s="1"/>
  <c r="F93" i="1"/>
  <c r="G93" i="1" s="1"/>
  <c r="I93" i="1" s="1"/>
  <c r="F94" i="1"/>
  <c r="G94" i="1" s="1"/>
  <c r="I94" i="1" s="1"/>
  <c r="F95" i="1"/>
  <c r="G95" i="1" s="1"/>
  <c r="F97" i="1"/>
  <c r="G97" i="1"/>
  <c r="I97" i="1" s="1"/>
  <c r="F99" i="1"/>
  <c r="G99" i="1" s="1"/>
  <c r="F101" i="1"/>
  <c r="G101" i="1" s="1"/>
  <c r="I101" i="1" s="1"/>
  <c r="F106" i="1"/>
  <c r="G106" i="1" s="1"/>
  <c r="I106" i="1" s="1"/>
  <c r="F108" i="1"/>
  <c r="G108" i="1"/>
  <c r="I108" i="1" s="1"/>
  <c r="F118" i="1"/>
  <c r="G118" i="1" s="1"/>
  <c r="I118" i="1" s="1"/>
  <c r="F121" i="1"/>
  <c r="G121" i="1" s="1"/>
  <c r="I121" i="1" s="1"/>
  <c r="F123" i="1"/>
  <c r="F125" i="1"/>
  <c r="F126" i="1"/>
  <c r="G126" i="1" s="1"/>
  <c r="I126" i="1" s="1"/>
  <c r="F127" i="1"/>
  <c r="F128" i="1"/>
  <c r="G128" i="1" s="1"/>
  <c r="F129" i="1"/>
  <c r="G130" i="1"/>
  <c r="I130" i="1" s="1"/>
  <c r="F131" i="1"/>
  <c r="F133" i="1"/>
  <c r="F135" i="1"/>
  <c r="G135" i="1" s="1"/>
  <c r="F136" i="1"/>
  <c r="G136" i="1" s="1"/>
  <c r="F137" i="1"/>
  <c r="F138" i="1"/>
  <c r="G138" i="1" s="1"/>
  <c r="F139" i="1"/>
  <c r="G139" i="1" s="1"/>
  <c r="I139" i="1" s="1"/>
  <c r="F140" i="1"/>
  <c r="G140" i="1" s="1"/>
  <c r="I140" i="1" s="1"/>
  <c r="F141" i="1"/>
  <c r="G142" i="1"/>
  <c r="I142" i="1" s="1"/>
  <c r="F143" i="1"/>
  <c r="G143" i="1" s="1"/>
  <c r="I143" i="1" s="1"/>
  <c r="F144" i="1"/>
  <c r="F145" i="1"/>
  <c r="G145" i="1" s="1"/>
  <c r="F147" i="1"/>
  <c r="G147" i="1" s="1"/>
  <c r="I147" i="1" s="1"/>
  <c r="F149" i="1"/>
  <c r="G150" i="1"/>
  <c r="I150" i="1"/>
  <c r="F151" i="1"/>
  <c r="G151" i="1" s="1"/>
  <c r="E154" i="1"/>
  <c r="F154" i="1" s="1"/>
  <c r="F155" i="1"/>
  <c r="G155" i="1"/>
  <c r="I155" i="1" s="1"/>
  <c r="F156" i="1"/>
  <c r="F157" i="1"/>
  <c r="G157" i="1" s="1"/>
  <c r="I157" i="1" s="1"/>
  <c r="F158" i="1"/>
  <c r="G158" i="1" s="1"/>
  <c r="I158" i="1" s="1"/>
  <c r="F159" i="1"/>
  <c r="G159" i="1"/>
  <c r="I159" i="1"/>
  <c r="F160" i="1"/>
  <c r="F161" i="1"/>
  <c r="F162" i="1"/>
  <c r="G162" i="1" s="1"/>
  <c r="I162" i="1" s="1"/>
  <c r="F164" i="1"/>
  <c r="G164" i="1" s="1"/>
  <c r="I164" i="1" s="1"/>
  <c r="F165" i="1"/>
  <c r="F166" i="1"/>
  <c r="F167" i="1"/>
  <c r="F168" i="1"/>
  <c r="G168" i="1" s="1"/>
  <c r="I168" i="1" s="1"/>
  <c r="F169" i="1"/>
  <c r="G169" i="1" s="1"/>
  <c r="I169" i="1" s="1"/>
  <c r="F171" i="1"/>
  <c r="G171" i="1" s="1"/>
  <c r="I171" i="1" s="1"/>
  <c r="F173" i="1"/>
  <c r="G173" i="1" s="1"/>
  <c r="I173" i="1" s="1"/>
  <c r="F175" i="1"/>
  <c r="G175" i="1"/>
  <c r="I175" i="1" s="1"/>
  <c r="F176" i="1"/>
  <c r="F177" i="1"/>
  <c r="F178" i="1"/>
  <c r="G178" i="1"/>
  <c r="I178" i="1" s="1"/>
  <c r="F183" i="1"/>
  <c r="F189" i="1"/>
  <c r="G189" i="1" s="1"/>
  <c r="I189" i="1" s="1"/>
  <c r="F190" i="1"/>
  <c r="G193" i="1"/>
  <c r="I193" i="1" s="1"/>
  <c r="F194" i="1"/>
  <c r="G195" i="1"/>
  <c r="I195" i="1" s="1"/>
  <c r="F196" i="1"/>
  <c r="F198" i="1"/>
  <c r="G198" i="1" s="1"/>
  <c r="I198" i="1" s="1"/>
  <c r="F199" i="1"/>
  <c r="G199" i="1" s="1"/>
  <c r="I199" i="1" s="1"/>
  <c r="F200" i="1"/>
  <c r="G200" i="1" s="1"/>
  <c r="I200" i="1" s="1"/>
  <c r="I201" i="1"/>
  <c r="E206" i="1"/>
  <c r="F206" i="1" s="1"/>
  <c r="G206" i="1" s="1"/>
  <c r="I206" i="1" s="1"/>
  <c r="E210" i="1"/>
  <c r="F210" i="1" s="1"/>
  <c r="E214" i="1"/>
  <c r="F214" i="1" s="1"/>
  <c r="E215" i="1"/>
  <c r="F215" i="1" s="1"/>
  <c r="G215" i="1" s="1"/>
  <c r="I215" i="1" s="1"/>
  <c r="E216" i="1"/>
  <c r="F216" i="1" s="1"/>
  <c r="G216" i="1" s="1"/>
  <c r="I216" i="1" s="1"/>
  <c r="E217" i="1"/>
  <c r="F217" i="1" s="1"/>
  <c r="G217" i="1" s="1"/>
  <c r="I217" i="1" s="1"/>
  <c r="E221" i="1"/>
  <c r="F221" i="1"/>
  <c r="E226" i="1"/>
  <c r="F226" i="1" s="1"/>
  <c r="G226" i="1" s="1"/>
  <c r="I226" i="1" s="1"/>
  <c r="E227" i="1"/>
  <c r="F227" i="1" s="1"/>
  <c r="G227" i="1" s="1"/>
  <c r="I227" i="1" s="1"/>
  <c r="T58" i="1"/>
  <c r="Q309" i="1"/>
  <c r="Q308" i="1"/>
  <c r="Q303" i="1"/>
  <c r="Q302" i="1"/>
  <c r="Q301" i="1"/>
  <c r="Q304" i="1"/>
  <c r="F16" i="1"/>
  <c r="F17" i="1" s="1"/>
  <c r="Q299" i="1"/>
  <c r="Q296" i="1"/>
  <c r="Q294" i="1"/>
  <c r="Q293" i="1"/>
  <c r="Q291" i="1"/>
  <c r="Q267" i="1"/>
  <c r="Q268" i="1"/>
  <c r="Q269" i="1"/>
  <c r="Q270" i="1"/>
  <c r="Q271" i="1"/>
  <c r="Q272" i="1"/>
  <c r="Q273" i="1"/>
  <c r="Q274" i="1"/>
  <c r="Q276" i="1"/>
  <c r="Q277" i="1"/>
  <c r="Q278" i="1"/>
  <c r="Q279" i="1"/>
  <c r="Q281" i="1"/>
  <c r="Q292" i="1"/>
  <c r="C17" i="1"/>
  <c r="Q289" i="1"/>
  <c r="Q290" i="1"/>
  <c r="Q283" i="1"/>
  <c r="I58" i="1"/>
  <c r="Q58" i="1"/>
  <c r="Q286" i="1"/>
  <c r="Q287" i="1"/>
  <c r="Q288" i="1"/>
  <c r="J275" i="1"/>
  <c r="Q275" i="1"/>
  <c r="Q280" i="1"/>
  <c r="Q284" i="1"/>
  <c r="Q285" i="1"/>
  <c r="Q282" i="1"/>
  <c r="J282" i="1"/>
  <c r="Q124" i="1"/>
  <c r="Q125" i="1"/>
  <c r="Q126" i="1"/>
  <c r="Q127" i="1"/>
  <c r="Q128" i="1"/>
  <c r="Q129" i="1"/>
  <c r="Q130" i="1"/>
  <c r="Q131" i="1"/>
  <c r="Q132" i="1"/>
  <c r="Q135" i="1"/>
  <c r="Q136" i="1"/>
  <c r="Q137" i="1"/>
  <c r="Q138" i="1"/>
  <c r="Q139" i="1"/>
  <c r="Q140" i="1"/>
  <c r="Q142" i="1"/>
  <c r="Q143" i="1"/>
  <c r="Q144" i="1"/>
  <c r="Q145" i="1"/>
  <c r="Q146" i="1"/>
  <c r="Q147" i="1"/>
  <c r="Q148" i="1"/>
  <c r="Q149" i="1"/>
  <c r="Q150" i="1"/>
  <c r="Q151" i="1"/>
  <c r="Q152" i="1"/>
  <c r="Q156" i="1"/>
  <c r="Q157" i="1"/>
  <c r="Q158" i="1"/>
  <c r="Q160" i="1"/>
  <c r="Q161" i="1"/>
  <c r="Q162" i="1"/>
  <c r="Q165" i="1"/>
  <c r="Q166" i="1"/>
  <c r="Q167" i="1"/>
  <c r="Q169" i="1"/>
  <c r="Q170" i="1"/>
  <c r="Q171" i="1"/>
  <c r="Q173" i="1"/>
  <c r="Q214" i="1"/>
  <c r="Q215" i="1"/>
  <c r="Q216" i="1"/>
  <c r="Q217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5" i="1"/>
  <c r="Q221" i="1"/>
  <c r="Q264" i="1"/>
  <c r="Q266" i="1"/>
  <c r="Q61" i="1"/>
  <c r="Q62" i="1"/>
  <c r="Q63" i="1"/>
  <c r="Q64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3" i="1"/>
  <c r="Q94" i="1"/>
  <c r="Q95" i="1"/>
  <c r="Q96" i="1"/>
  <c r="Q97" i="1"/>
  <c r="Q98" i="1"/>
  <c r="Q99" i="1"/>
  <c r="Q100" i="1"/>
  <c r="Q101" i="1"/>
  <c r="Q102" i="1"/>
  <c r="Q106" i="1"/>
  <c r="Q107" i="1"/>
  <c r="Q108" i="1"/>
  <c r="Q109" i="1"/>
  <c r="Q117" i="1"/>
  <c r="Q118" i="1"/>
  <c r="Q121" i="1"/>
  <c r="Q122" i="1"/>
  <c r="Q123" i="1"/>
  <c r="Q133" i="1"/>
  <c r="Q134" i="1"/>
  <c r="Q141" i="1"/>
  <c r="Q154" i="1"/>
  <c r="Q155" i="1"/>
  <c r="Q159" i="1"/>
  <c r="Q164" i="1"/>
  <c r="Q168" i="1"/>
  <c r="Q172" i="1"/>
  <c r="Q175" i="1"/>
  <c r="Q176" i="1"/>
  <c r="Q177" i="1"/>
  <c r="Q178" i="1"/>
  <c r="Q183" i="1"/>
  <c r="Q189" i="1"/>
  <c r="Q190" i="1"/>
  <c r="Q193" i="1"/>
  <c r="Q195" i="1"/>
  <c r="Q197" i="1"/>
  <c r="Q198" i="1"/>
  <c r="Q194" i="1"/>
  <c r="Q196" i="1"/>
  <c r="Q199" i="1"/>
  <c r="Q200" i="1"/>
  <c r="Q201" i="1"/>
  <c r="Q206" i="1"/>
  <c r="Q210" i="1"/>
  <c r="Q212" i="1"/>
  <c r="Q213" i="1"/>
  <c r="Q218" i="1"/>
  <c r="Q219" i="1"/>
  <c r="Q220" i="1"/>
  <c r="Q223" i="1"/>
  <c r="Q224" i="1"/>
  <c r="Q225" i="1"/>
  <c r="Q163" i="1"/>
  <c r="Q174" i="1"/>
  <c r="Q179" i="1"/>
  <c r="Q180" i="1"/>
  <c r="Q181" i="1"/>
  <c r="Q184" i="1"/>
  <c r="Q185" i="1"/>
  <c r="Q186" i="1"/>
  <c r="Q187" i="1"/>
  <c r="Q188" i="1"/>
  <c r="Q191" i="1"/>
  <c r="Q192" i="1"/>
  <c r="Q202" i="1"/>
  <c r="Q203" i="1"/>
  <c r="Q204" i="1"/>
  <c r="Q205" i="1"/>
  <c r="Q207" i="1"/>
  <c r="Q208" i="1"/>
  <c r="Q209" i="1"/>
  <c r="Q211" i="1"/>
  <c r="Q222" i="1"/>
  <c r="Q59" i="1"/>
  <c r="Q91" i="1"/>
  <c r="Q92" i="1"/>
  <c r="Q110" i="1"/>
  <c r="Q112" i="1"/>
  <c r="Q114" i="1"/>
  <c r="Q115" i="1"/>
  <c r="Q120" i="1"/>
  <c r="I59" i="1"/>
  <c r="I62" i="1"/>
  <c r="I76" i="1"/>
  <c r="I87" i="1"/>
  <c r="I88" i="1"/>
  <c r="I95" i="1"/>
  <c r="I99" i="1"/>
  <c r="J112" i="1"/>
  <c r="J114" i="1"/>
  <c r="J120" i="1"/>
  <c r="I122" i="1"/>
  <c r="I136" i="1"/>
  <c r="I138" i="1"/>
  <c r="I151" i="1"/>
  <c r="I174" i="1"/>
  <c r="I181" i="1"/>
  <c r="I184" i="1"/>
  <c r="I187" i="1"/>
  <c r="I188" i="1"/>
  <c r="I197" i="1"/>
  <c r="I203" i="1"/>
  <c r="I204" i="1"/>
  <c r="I208" i="1"/>
  <c r="I209" i="1"/>
  <c r="I213" i="1"/>
  <c r="I218" i="1"/>
  <c r="I223" i="1"/>
  <c r="I228" i="1"/>
  <c r="I229" i="1"/>
  <c r="I233" i="1"/>
  <c r="I236" i="1"/>
  <c r="I237" i="1"/>
  <c r="I241" i="1"/>
  <c r="I244" i="1"/>
  <c r="I245" i="1"/>
  <c r="I249" i="1"/>
  <c r="I252" i="1"/>
  <c r="I253" i="1"/>
  <c r="I257" i="1"/>
  <c r="I260" i="1"/>
  <c r="I261" i="1"/>
  <c r="I265" i="1"/>
  <c r="Q60" i="1"/>
  <c r="I60" i="1"/>
  <c r="G183" i="1"/>
  <c r="I183" i="1" s="1"/>
  <c r="I170" i="1"/>
  <c r="G144" i="1"/>
  <c r="I144" i="1" s="1"/>
  <c r="G176" i="1"/>
  <c r="I176" i="1" s="1"/>
  <c r="G156" i="1"/>
  <c r="I156" i="1" s="1"/>
  <c r="G148" i="1"/>
  <c r="I148" i="1" s="1"/>
  <c r="G154" i="1"/>
  <c r="I154" i="1" s="1"/>
  <c r="G160" i="1"/>
  <c r="I160" i="1"/>
  <c r="G194" i="1"/>
  <c r="I194" i="1" s="1"/>
  <c r="G166" i="1"/>
  <c r="I166" i="1" s="1"/>
  <c r="G190" i="1"/>
  <c r="G167" i="1"/>
  <c r="G161" i="1"/>
  <c r="I161" i="1" s="1"/>
  <c r="G149" i="1"/>
  <c r="G141" i="1"/>
  <c r="G137" i="1"/>
  <c r="I137" i="1" s="1"/>
  <c r="G129" i="1"/>
  <c r="I129" i="1" s="1"/>
  <c r="G125" i="1"/>
  <c r="I125" i="1" s="1"/>
  <c r="G100" i="1"/>
  <c r="I100" i="1" s="1"/>
  <c r="G96" i="1"/>
  <c r="I96" i="1" s="1"/>
  <c r="I86" i="1"/>
  <c r="G82" i="1"/>
  <c r="I82" i="1" s="1"/>
  <c r="G78" i="1"/>
  <c r="I78" i="1"/>
  <c r="G74" i="1"/>
  <c r="I74" i="1" s="1"/>
  <c r="I135" i="1"/>
  <c r="G131" i="1"/>
  <c r="I131" i="1" s="1"/>
  <c r="G127" i="1"/>
  <c r="I127" i="1"/>
  <c r="I102" i="1"/>
  <c r="G98" i="1"/>
  <c r="I98" i="1" s="1"/>
  <c r="E12" i="2"/>
  <c r="F256" i="2"/>
  <c r="J256" i="2"/>
  <c r="L258" i="2"/>
  <c r="G258" i="2"/>
  <c r="K268" i="2"/>
  <c r="F268" i="2"/>
  <c r="J268" i="2"/>
  <c r="F273" i="2"/>
  <c r="J273" i="2"/>
  <c r="K274" i="2"/>
  <c r="L274" i="2"/>
  <c r="G274" i="2"/>
  <c r="F289" i="2"/>
  <c r="J289" i="2"/>
  <c r="K290" i="2"/>
  <c r="L290" i="2"/>
  <c r="G290" i="2"/>
  <c r="F305" i="2"/>
  <c r="J305" i="2"/>
  <c r="K306" i="2"/>
  <c r="L306" i="2"/>
  <c r="G306" i="2"/>
  <c r="J232" i="2"/>
  <c r="F232" i="2"/>
  <c r="K233" i="2"/>
  <c r="G234" i="2"/>
  <c r="J236" i="2"/>
  <c r="F236" i="2"/>
  <c r="K237" i="2"/>
  <c r="G238" i="2"/>
  <c r="J240" i="2"/>
  <c r="F240" i="2"/>
  <c r="K241" i="2"/>
  <c r="G242" i="2"/>
  <c r="J244" i="2"/>
  <c r="F244" i="2"/>
  <c r="K245" i="2"/>
  <c r="G246" i="2"/>
  <c r="J248" i="2"/>
  <c r="F248" i="2"/>
  <c r="K249" i="2"/>
  <c r="G250" i="2"/>
  <c r="J252" i="2"/>
  <c r="F252" i="2"/>
  <c r="K253" i="2"/>
  <c r="G254" i="2"/>
  <c r="K258" i="2"/>
  <c r="H258" i="2"/>
  <c r="I260" i="2"/>
  <c r="I261" i="2"/>
  <c r="I266" i="2"/>
  <c r="L277" i="2"/>
  <c r="H285" i="2"/>
  <c r="L293" i="2"/>
  <c r="H301" i="2"/>
  <c r="L309" i="2"/>
  <c r="H317" i="2"/>
  <c r="K265" i="2"/>
  <c r="L270" i="2"/>
  <c r="G270" i="2"/>
  <c r="F277" i="2"/>
  <c r="J277" i="2"/>
  <c r="K278" i="2"/>
  <c r="L278" i="2"/>
  <c r="G278" i="2"/>
  <c r="F293" i="2"/>
  <c r="J293" i="2"/>
  <c r="K294" i="2"/>
  <c r="L294" i="2"/>
  <c r="G294" i="2"/>
  <c r="F309" i="2"/>
  <c r="J309" i="2"/>
  <c r="K310" i="2"/>
  <c r="L310" i="2"/>
  <c r="G310" i="2"/>
  <c r="H12" i="2"/>
  <c r="G12" i="2"/>
  <c r="K261" i="2"/>
  <c r="F264" i="2"/>
  <c r="J264" i="2"/>
  <c r="L266" i="2"/>
  <c r="G266" i="2"/>
  <c r="F281" i="2"/>
  <c r="J281" i="2"/>
  <c r="K282" i="2"/>
  <c r="L282" i="2"/>
  <c r="G282" i="2"/>
  <c r="F297" i="2"/>
  <c r="J297" i="2"/>
  <c r="K298" i="2"/>
  <c r="L298" i="2"/>
  <c r="G298" i="2"/>
  <c r="F313" i="2"/>
  <c r="J313" i="2"/>
  <c r="K314" i="2"/>
  <c r="L314" i="2"/>
  <c r="G314" i="2"/>
  <c r="K12" i="2"/>
  <c r="I12" i="2"/>
  <c r="J12" i="2"/>
  <c r="L232" i="2"/>
  <c r="J234" i="2"/>
  <c r="K235" i="2"/>
  <c r="L236" i="2"/>
  <c r="J238" i="2"/>
  <c r="K239" i="2"/>
  <c r="L240" i="2"/>
  <c r="J242" i="2"/>
  <c r="K243" i="2"/>
  <c r="L244" i="2"/>
  <c r="J246" i="2"/>
  <c r="K247" i="2"/>
  <c r="L248" i="2"/>
  <c r="J250" i="2"/>
  <c r="K251" i="2"/>
  <c r="L252" i="2"/>
  <c r="J254" i="2"/>
  <c r="K255" i="2"/>
  <c r="I258" i="2"/>
  <c r="L260" i="2"/>
  <c r="L261" i="2"/>
  <c r="G263" i="2"/>
  <c r="L263" i="2"/>
  <c r="K266" i="2"/>
  <c r="H277" i="2"/>
  <c r="L285" i="2"/>
  <c r="H293" i="2"/>
  <c r="L301" i="2"/>
  <c r="H309" i="2"/>
  <c r="L317" i="2"/>
  <c r="K257" i="2"/>
  <c r="F260" i="2"/>
  <c r="J260" i="2"/>
  <c r="L262" i="2"/>
  <c r="G262" i="2"/>
  <c r="L269" i="2"/>
  <c r="G269" i="2"/>
  <c r="K269" i="2"/>
  <c r="F285" i="2"/>
  <c r="J285" i="2"/>
  <c r="K286" i="2"/>
  <c r="L286" i="2"/>
  <c r="G286" i="2"/>
  <c r="F301" i="2"/>
  <c r="J301" i="2"/>
  <c r="K302" i="2"/>
  <c r="L302" i="2"/>
  <c r="G302" i="2"/>
  <c r="F317" i="2"/>
  <c r="J317" i="2"/>
  <c r="K318" i="2"/>
  <c r="L318" i="2"/>
  <c r="G318" i="2"/>
  <c r="C12" i="2"/>
  <c r="G233" i="2"/>
  <c r="G237" i="2"/>
  <c r="G241" i="2"/>
  <c r="G245" i="2"/>
  <c r="G249" i="2"/>
  <c r="G253" i="2"/>
  <c r="G119" i="1"/>
  <c r="I119" i="1"/>
  <c r="I113" i="1"/>
  <c r="G105" i="1"/>
  <c r="I105" i="1"/>
  <c r="G69" i="1"/>
  <c r="I69" i="1"/>
  <c r="G67" i="1"/>
  <c r="I67" i="1" s="1"/>
  <c r="R42" i="1"/>
  <c r="T42" i="1" s="1"/>
  <c r="J272" i="2"/>
  <c r="F272" i="2"/>
  <c r="K273" i="2"/>
  <c r="J276" i="2"/>
  <c r="F276" i="2"/>
  <c r="K277" i="2"/>
  <c r="J280" i="2"/>
  <c r="F280" i="2"/>
  <c r="K281" i="2"/>
  <c r="J284" i="2"/>
  <c r="F284" i="2"/>
  <c r="K285" i="2"/>
  <c r="J288" i="2"/>
  <c r="F288" i="2"/>
  <c r="K289" i="2"/>
  <c r="J292" i="2"/>
  <c r="F292" i="2"/>
  <c r="K293" i="2"/>
  <c r="J296" i="2"/>
  <c r="F296" i="2"/>
  <c r="K297" i="2"/>
  <c r="J300" i="2"/>
  <c r="F300" i="2"/>
  <c r="K301" i="2"/>
  <c r="J304" i="2"/>
  <c r="F304" i="2"/>
  <c r="K305" i="2"/>
  <c r="J308" i="2"/>
  <c r="F308" i="2"/>
  <c r="K309" i="2"/>
  <c r="J312" i="2"/>
  <c r="F312" i="2"/>
  <c r="K313" i="2"/>
  <c r="J316" i="2"/>
  <c r="F316" i="2"/>
  <c r="K317" i="2"/>
  <c r="J320" i="2"/>
  <c r="F320" i="2"/>
  <c r="K230" i="2"/>
  <c r="K226" i="2"/>
  <c r="K222" i="2"/>
  <c r="K218" i="2"/>
  <c r="K214" i="2"/>
  <c r="K210" i="2"/>
  <c r="K206" i="2"/>
  <c r="K202" i="2"/>
  <c r="K198" i="2"/>
  <c r="K194" i="2"/>
  <c r="K190" i="2"/>
  <c r="K186" i="2"/>
  <c r="K182" i="2"/>
  <c r="K178" i="2"/>
  <c r="K174" i="2"/>
  <c r="K170" i="2"/>
  <c r="K166" i="2"/>
  <c r="K162" i="2"/>
  <c r="K158" i="2"/>
  <c r="K154" i="2"/>
  <c r="K150" i="2"/>
  <c r="K146" i="2"/>
  <c r="K142" i="2"/>
  <c r="K138" i="2"/>
  <c r="K134" i="2"/>
  <c r="K130" i="2"/>
  <c r="K126" i="2"/>
  <c r="K122" i="2"/>
  <c r="K118" i="2"/>
  <c r="K114" i="2"/>
  <c r="K110" i="2"/>
  <c r="K106" i="2"/>
  <c r="K102" i="2"/>
  <c r="K98" i="2"/>
  <c r="K94" i="2"/>
  <c r="K90" i="2"/>
  <c r="K86" i="2"/>
  <c r="K82" i="2"/>
  <c r="K78" i="2"/>
  <c r="K74" i="2"/>
  <c r="K70" i="2"/>
  <c r="K66" i="2"/>
  <c r="K62" i="2"/>
  <c r="K58" i="2"/>
  <c r="K54" i="2"/>
  <c r="K50" i="2"/>
  <c r="K46" i="2"/>
  <c r="K42" i="2"/>
  <c r="K38" i="2"/>
  <c r="K34" i="2"/>
  <c r="K30" i="2"/>
  <c r="K26" i="2"/>
  <c r="K22" i="2"/>
  <c r="H45" i="1"/>
  <c r="R45" i="1"/>
  <c r="T45" i="1" s="1"/>
  <c r="R54" i="1"/>
  <c r="T54" i="1"/>
  <c r="I54" i="1"/>
  <c r="R46" i="1"/>
  <c r="T46" i="1" s="1"/>
  <c r="R38" i="1"/>
  <c r="T38" i="1" s="1"/>
  <c r="H38" i="1"/>
  <c r="I57" i="1"/>
  <c r="R57" i="1"/>
  <c r="T57" i="1"/>
  <c r="H41" i="1"/>
  <c r="R41" i="1"/>
  <c r="T41" i="1" s="1"/>
  <c r="G273" i="2"/>
  <c r="G277" i="2"/>
  <c r="G281" i="2"/>
  <c r="G285" i="2"/>
  <c r="G289" i="2"/>
  <c r="G293" i="2"/>
  <c r="G297" i="2"/>
  <c r="G301" i="2"/>
  <c r="G305" i="2"/>
  <c r="G309" i="2"/>
  <c r="G313" i="2"/>
  <c r="G317" i="2"/>
  <c r="E36" i="1"/>
  <c r="E150" i="3"/>
  <c r="F36" i="1"/>
  <c r="G36" i="1" s="1"/>
  <c r="E32" i="1"/>
  <c r="F32" i="1" s="1"/>
  <c r="G32" i="1" s="1"/>
  <c r="E28" i="1"/>
  <c r="E142" i="3"/>
  <c r="E24" i="1"/>
  <c r="E39" i="1"/>
  <c r="F39" i="1" s="1"/>
  <c r="G39" i="1" s="1"/>
  <c r="H39" i="1" s="1"/>
  <c r="E35" i="1"/>
  <c r="E149" i="3" s="1"/>
  <c r="E31" i="1"/>
  <c r="F31" i="1" s="1"/>
  <c r="G31" i="1" s="1"/>
  <c r="R31" i="1" s="1"/>
  <c r="T31" i="1" s="1"/>
  <c r="H31" i="1"/>
  <c r="E23" i="1"/>
  <c r="E137" i="3" s="1"/>
  <c r="F28" i="1"/>
  <c r="G28" i="1" s="1"/>
  <c r="I145" i="1"/>
  <c r="I167" i="1"/>
  <c r="I141" i="1"/>
  <c r="I190" i="1"/>
  <c r="E145" i="3"/>
  <c r="F23" i="1"/>
  <c r="G23" i="1" s="1"/>
  <c r="I149" i="1"/>
  <c r="R39" i="1"/>
  <c r="T39" i="1" s="1"/>
  <c r="F24" i="1"/>
  <c r="G24" i="1" s="1"/>
  <c r="E138" i="3"/>
  <c r="O12" i="2"/>
  <c r="L12" i="2"/>
  <c r="G177" i="1"/>
  <c r="I177" i="1"/>
  <c r="I128" i="1"/>
  <c r="G196" i="1"/>
  <c r="I196" i="1" s="1"/>
  <c r="G123" i="1"/>
  <c r="I123" i="1" s="1"/>
  <c r="G221" i="1"/>
  <c r="I221" i="1" s="1"/>
  <c r="F238" i="2"/>
  <c r="F246" i="2"/>
  <c r="F254" i="2"/>
  <c r="H256" i="2"/>
  <c r="I259" i="2"/>
  <c r="H261" i="2"/>
  <c r="I265" i="2"/>
  <c r="J266" i="2"/>
  <c r="K267" i="2"/>
  <c r="F282" i="2"/>
  <c r="G295" i="2"/>
  <c r="L296" i="2"/>
  <c r="I300" i="2"/>
  <c r="H308" i="2"/>
  <c r="L311" i="2"/>
  <c r="I314" i="2"/>
  <c r="L315" i="2"/>
  <c r="K316" i="2"/>
  <c r="F319" i="2"/>
  <c r="J319" i="2"/>
  <c r="G165" i="1"/>
  <c r="I165" i="1" s="1"/>
  <c r="G132" i="1"/>
  <c r="I132" i="1" s="1"/>
  <c r="I234" i="2"/>
  <c r="I242" i="2"/>
  <c r="I250" i="2"/>
  <c r="J259" i="2"/>
  <c r="K260" i="2"/>
  <c r="J265" i="2"/>
  <c r="F266" i="2"/>
  <c r="L271" i="2"/>
  <c r="K272" i="2"/>
  <c r="J279" i="2"/>
  <c r="F279" i="2"/>
  <c r="H300" i="2"/>
  <c r="L303" i="2"/>
  <c r="K304" i="2"/>
  <c r="H314" i="2"/>
  <c r="I233" i="2"/>
  <c r="K234" i="2"/>
  <c r="J235" i="2"/>
  <c r="L238" i="2"/>
  <c r="I241" i="2"/>
  <c r="K242" i="2"/>
  <c r="J243" i="2"/>
  <c r="L246" i="2"/>
  <c r="I249" i="2"/>
  <c r="K250" i="2"/>
  <c r="J251" i="2"/>
  <c r="L254" i="2"/>
  <c r="L259" i="2"/>
  <c r="I263" i="2"/>
  <c r="L265" i="2"/>
  <c r="H270" i="2"/>
  <c r="H274" i="2"/>
  <c r="G291" i="2"/>
  <c r="I298" i="2"/>
  <c r="L299" i="2"/>
  <c r="K300" i="2"/>
  <c r="H306" i="2"/>
  <c r="J311" i="2"/>
  <c r="F311" i="2"/>
  <c r="F314" i="2"/>
  <c r="L316" i="2"/>
  <c r="F271" i="2"/>
  <c r="J271" i="2"/>
  <c r="F303" i="2"/>
  <c r="J303" i="2"/>
  <c r="E139" i="3"/>
  <c r="G232" i="2"/>
  <c r="G239" i="2"/>
  <c r="G240" i="2"/>
  <c r="G247" i="2"/>
  <c r="G248" i="2"/>
  <c r="G255" i="2"/>
  <c r="I269" i="2"/>
  <c r="I284" i="2"/>
  <c r="K287" i="2"/>
  <c r="F298" i="2"/>
  <c r="G272" i="2"/>
  <c r="I279" i="2"/>
  <c r="L291" i="2"/>
  <c r="J295" i="2"/>
  <c r="F295" i="2"/>
  <c r="G304" i="2"/>
  <c r="G311" i="2"/>
  <c r="K256" i="2"/>
  <c r="J261" i="2"/>
  <c r="H269" i="2"/>
  <c r="G275" i="2"/>
  <c r="K279" i="2"/>
  <c r="I282" i="2"/>
  <c r="K284" i="2"/>
  <c r="G307" i="2"/>
  <c r="I316" i="2"/>
  <c r="I271" i="2"/>
  <c r="L279" i="2"/>
  <c r="H282" i="2"/>
  <c r="F287" i="2"/>
  <c r="J287" i="2"/>
  <c r="I303" i="2"/>
  <c r="K216" i="2"/>
  <c r="K184" i="2"/>
  <c r="K152" i="2"/>
  <c r="K120" i="2"/>
  <c r="K88" i="2"/>
  <c r="K56" i="2"/>
  <c r="K24" i="2"/>
  <c r="K200" i="2"/>
  <c r="K168" i="2"/>
  <c r="K136" i="2"/>
  <c r="K104" i="2"/>
  <c r="K72" i="2"/>
  <c r="K40" i="2"/>
  <c r="E102" i="3"/>
  <c r="E103" i="3"/>
  <c r="H48" i="1"/>
  <c r="R48" i="1"/>
  <c r="T48" i="1" s="1"/>
  <c r="H40" i="1"/>
  <c r="R40" i="1"/>
  <c r="T40" i="1" s="1"/>
  <c r="G153" i="1"/>
  <c r="I153" i="1"/>
  <c r="R55" i="1"/>
  <c r="T55" i="1"/>
  <c r="I55" i="1"/>
  <c r="R47" i="1"/>
  <c r="T47" i="1"/>
  <c r="H47" i="1"/>
  <c r="G70" i="1"/>
  <c r="I70" i="1" s="1"/>
  <c r="I52" i="1"/>
  <c r="H44" i="1"/>
  <c r="R44" i="1"/>
  <c r="T44" i="1"/>
  <c r="I51" i="1"/>
  <c r="R51" i="1"/>
  <c r="T51" i="1"/>
  <c r="R43" i="1"/>
  <c r="T43" i="1" s="1"/>
  <c r="I43" i="1"/>
  <c r="E324" i="1"/>
  <c r="F324" i="1"/>
  <c r="E306" i="1"/>
  <c r="F306" i="1" s="1"/>
  <c r="G306" i="1" s="1"/>
  <c r="K306" i="1" s="1"/>
  <c r="E291" i="1"/>
  <c r="F291" i="1" s="1"/>
  <c r="E318" i="1"/>
  <c r="F318" i="1" s="1"/>
  <c r="G318" i="1" s="1"/>
  <c r="K318" i="1" s="1"/>
  <c r="E330" i="1"/>
  <c r="F330" i="1" s="1"/>
  <c r="G330" i="1" s="1"/>
  <c r="K330" i="1" s="1"/>
  <c r="E21" i="1"/>
  <c r="E135" i="3" s="1"/>
  <c r="F21" i="1"/>
  <c r="G21" i="1" s="1"/>
  <c r="E310" i="1"/>
  <c r="F310" i="1" s="1"/>
  <c r="J310" i="1" s="1"/>
  <c r="N310" i="1" s="1"/>
  <c r="E302" i="1"/>
  <c r="F302" i="1" s="1"/>
  <c r="J302" i="1" s="1"/>
  <c r="N302" i="1" s="1"/>
  <c r="E333" i="1"/>
  <c r="F333" i="1" s="1"/>
  <c r="G333" i="1" s="1"/>
  <c r="K333" i="1" s="1"/>
  <c r="E317" i="1"/>
  <c r="F317" i="1"/>
  <c r="E301" i="1"/>
  <c r="F301" i="1"/>
  <c r="G301" i="1" s="1"/>
  <c r="K301" i="1" s="1"/>
  <c r="E288" i="1"/>
  <c r="F288" i="1"/>
  <c r="E300" i="1"/>
  <c r="F300" i="1" s="1"/>
  <c r="G300" i="1" s="1"/>
  <c r="K300" i="1" s="1"/>
  <c r="G34" i="1"/>
  <c r="R34" i="1" s="1"/>
  <c r="T34" i="1" s="1"/>
  <c r="E30" i="1"/>
  <c r="F30" i="1" s="1"/>
  <c r="G30" i="1" s="1"/>
  <c r="E327" i="1"/>
  <c r="F327" i="1"/>
  <c r="E312" i="1"/>
  <c r="F312" i="1" s="1"/>
  <c r="G312" i="1" s="1"/>
  <c r="K312" i="1" s="1"/>
  <c r="E294" i="1"/>
  <c r="F294" i="1" s="1"/>
  <c r="G294" i="1" s="1"/>
  <c r="K294" i="1" s="1"/>
  <c r="E285" i="1"/>
  <c r="F285" i="1"/>
  <c r="G285" i="1" s="1"/>
  <c r="K285" i="1" s="1"/>
  <c r="E295" i="1"/>
  <c r="F295" i="1"/>
  <c r="G295" i="1" s="1"/>
  <c r="K295" i="1" s="1"/>
  <c r="E25" i="1"/>
  <c r="F25" i="1" s="1"/>
  <c r="G25" i="1" s="1"/>
  <c r="E322" i="1"/>
  <c r="F322" i="1"/>
  <c r="J322" i="1" s="1"/>
  <c r="E309" i="1"/>
  <c r="F309" i="1" s="1"/>
  <c r="J309" i="1" s="1"/>
  <c r="N309" i="1" s="1"/>
  <c r="E292" i="1"/>
  <c r="F292" i="1" s="1"/>
  <c r="J292" i="1" s="1"/>
  <c r="N292" i="1" s="1"/>
  <c r="E323" i="1"/>
  <c r="F323" i="1"/>
  <c r="E305" i="1"/>
  <c r="F305" i="1"/>
  <c r="E290" i="1"/>
  <c r="F290" i="1" s="1"/>
  <c r="G290" i="1" s="1"/>
  <c r="J290" i="1" s="1"/>
  <c r="E315" i="1"/>
  <c r="F315" i="1" s="1"/>
  <c r="G315" i="1" s="1"/>
  <c r="K315" i="1" s="1"/>
  <c r="E329" i="1"/>
  <c r="F329" i="1"/>
  <c r="G22" i="1"/>
  <c r="E27" i="1"/>
  <c r="F27" i="1" s="1"/>
  <c r="G27" i="1" s="1"/>
  <c r="E331" i="1"/>
  <c r="F331" i="1" s="1"/>
  <c r="G331" i="1" s="1"/>
  <c r="K331" i="1" s="1"/>
  <c r="E316" i="1"/>
  <c r="F316" i="1" s="1"/>
  <c r="G316" i="1" s="1"/>
  <c r="K316" i="1" s="1"/>
  <c r="E299" i="1"/>
  <c r="F299" i="1"/>
  <c r="G299" i="1" s="1"/>
  <c r="K299" i="1" s="1"/>
  <c r="E287" i="1"/>
  <c r="F287" i="1" s="1"/>
  <c r="G287" i="1" s="1"/>
  <c r="K287" i="1" s="1"/>
  <c r="E298" i="1"/>
  <c r="F298" i="1" s="1"/>
  <c r="G298" i="1" s="1"/>
  <c r="K298" i="1" s="1"/>
  <c r="E29" i="1"/>
  <c r="E143" i="3" s="1"/>
  <c r="E321" i="1"/>
  <c r="F321" i="1"/>
  <c r="E308" i="1"/>
  <c r="F308" i="1" s="1"/>
  <c r="J308" i="1" s="1"/>
  <c r="N308" i="1" s="1"/>
  <c r="E325" i="1"/>
  <c r="F325" i="1" s="1"/>
  <c r="G325" i="1" s="1"/>
  <c r="K325" i="1" s="1"/>
  <c r="E307" i="1"/>
  <c r="F307" i="1" s="1"/>
  <c r="G307" i="1" s="1"/>
  <c r="K307" i="1" s="1"/>
  <c r="E293" i="1"/>
  <c r="F293" i="1" s="1"/>
  <c r="G293" i="1" s="1"/>
  <c r="K293" i="1" s="1"/>
  <c r="E319" i="1"/>
  <c r="F319" i="1" s="1"/>
  <c r="G319" i="1" s="1"/>
  <c r="K319" i="1" s="1"/>
  <c r="E332" i="1"/>
  <c r="F332" i="1"/>
  <c r="G332" i="1" s="1"/>
  <c r="K332" i="1" s="1"/>
  <c r="G326" i="1"/>
  <c r="K326" i="1" s="1"/>
  <c r="E334" i="1"/>
  <c r="F334" i="1" s="1"/>
  <c r="G334" i="1" s="1"/>
  <c r="K334" i="1" s="1"/>
  <c r="G324" i="1"/>
  <c r="K324" i="1" s="1"/>
  <c r="E320" i="1"/>
  <c r="F320" i="1"/>
  <c r="G320" i="1" s="1"/>
  <c r="K320" i="1" s="1"/>
  <c r="E304" i="1"/>
  <c r="F304" i="1" s="1"/>
  <c r="G304" i="1" s="1"/>
  <c r="K304" i="1" s="1"/>
  <c r="E289" i="1"/>
  <c r="F289" i="1" s="1"/>
  <c r="G289" i="1" s="1"/>
  <c r="K289" i="1" s="1"/>
  <c r="E313" i="1"/>
  <c r="F313" i="1" s="1"/>
  <c r="G313" i="1" s="1"/>
  <c r="K313" i="1" s="1"/>
  <c r="E33" i="1"/>
  <c r="F33" i="1" s="1"/>
  <c r="G33" i="1" s="1"/>
  <c r="E311" i="1"/>
  <c r="F311" i="1" s="1"/>
  <c r="E303" i="1"/>
  <c r="F303" i="1" s="1"/>
  <c r="J303" i="1" s="1"/>
  <c r="N303" i="1" s="1"/>
  <c r="E328" i="1"/>
  <c r="F328" i="1"/>
  <c r="G328" i="1" s="1"/>
  <c r="K328" i="1" s="1"/>
  <c r="E314" i="1"/>
  <c r="F314" i="1" s="1"/>
  <c r="E296" i="1"/>
  <c r="F296" i="1" s="1"/>
  <c r="G296" i="1" s="1"/>
  <c r="K296" i="1" s="1"/>
  <c r="E286" i="1"/>
  <c r="F286" i="1" s="1"/>
  <c r="E297" i="1"/>
  <c r="F297" i="1" s="1"/>
  <c r="G297" i="1" s="1"/>
  <c r="K297" i="1" s="1"/>
  <c r="G305" i="1"/>
  <c r="K305" i="1" s="1"/>
  <c r="H22" i="1"/>
  <c r="R22" i="1"/>
  <c r="T22" i="1" s="1"/>
  <c r="G327" i="1"/>
  <c r="K327" i="1" s="1"/>
  <c r="G329" i="1"/>
  <c r="K329" i="1" s="1"/>
  <c r="G323" i="1"/>
  <c r="K323" i="1"/>
  <c r="G288" i="1"/>
  <c r="K288" i="1" s="1"/>
  <c r="J321" i="1"/>
  <c r="P161" i="1" l="1"/>
  <c r="R161" i="1" s="1"/>
  <c r="T161" i="1" s="1"/>
  <c r="P100" i="1"/>
  <c r="P317" i="1"/>
  <c r="P215" i="1"/>
  <c r="P228" i="1"/>
  <c r="P329" i="1"/>
  <c r="R329" i="1" s="1"/>
  <c r="T329" i="1" s="1"/>
  <c r="P196" i="1"/>
  <c r="P166" i="1"/>
  <c r="R166" i="1" s="1"/>
  <c r="T166" i="1" s="1"/>
  <c r="P221" i="1"/>
  <c r="R221" i="1" s="1"/>
  <c r="T221" i="1" s="1"/>
  <c r="P74" i="1"/>
  <c r="R74" i="1" s="1"/>
  <c r="T74" i="1" s="1"/>
  <c r="P244" i="1"/>
  <c r="P87" i="1"/>
  <c r="R87" i="1" s="1"/>
  <c r="T87" i="1" s="1"/>
  <c r="F21" i="2"/>
  <c r="P188" i="1"/>
  <c r="P111" i="1"/>
  <c r="R111" i="1" s="1"/>
  <c r="T111" i="1" s="1"/>
  <c r="P269" i="1"/>
  <c r="R269" i="1" s="1"/>
  <c r="T269" i="1" s="1"/>
  <c r="P70" i="1"/>
  <c r="R70" i="1" s="1"/>
  <c r="T70" i="1" s="1"/>
  <c r="P257" i="1"/>
  <c r="R257" i="1" s="1"/>
  <c r="T257" i="1" s="1"/>
  <c r="R37" i="1"/>
  <c r="T37" i="1" s="1"/>
  <c r="H37" i="1"/>
  <c r="H28" i="1"/>
  <c r="R28" i="1"/>
  <c r="T28" i="1" s="1"/>
  <c r="R21" i="1"/>
  <c r="T21" i="1" s="1"/>
  <c r="H21" i="1"/>
  <c r="R32" i="1"/>
  <c r="T32" i="1" s="1"/>
  <c r="H32" i="1"/>
  <c r="R26" i="1"/>
  <c r="T26" i="1" s="1"/>
  <c r="H26" i="1"/>
  <c r="P286" i="1"/>
  <c r="G286" i="1"/>
  <c r="K286" i="1" s="1"/>
  <c r="I53" i="1"/>
  <c r="R53" i="1"/>
  <c r="T53" i="1" s="1"/>
  <c r="R23" i="1"/>
  <c r="T23" i="1" s="1"/>
  <c r="H23" i="1"/>
  <c r="H36" i="1"/>
  <c r="R36" i="1"/>
  <c r="T36" i="1" s="1"/>
  <c r="R50" i="1"/>
  <c r="T50" i="1" s="1"/>
  <c r="I50" i="1"/>
  <c r="J311" i="1"/>
  <c r="N311" i="1" s="1"/>
  <c r="P311" i="1"/>
  <c r="H25" i="1"/>
  <c r="R25" i="1"/>
  <c r="T25" i="1" s="1"/>
  <c r="R317" i="1"/>
  <c r="T317" i="1" s="1"/>
  <c r="R27" i="1"/>
  <c r="T27" i="1" s="1"/>
  <c r="H27" i="1"/>
  <c r="H24" i="1"/>
  <c r="R24" i="1"/>
  <c r="T24" i="1" s="1"/>
  <c r="G314" i="1"/>
  <c r="K314" i="1" s="1"/>
  <c r="P314" i="1"/>
  <c r="R314" i="1" s="1"/>
  <c r="T314" i="1" s="1"/>
  <c r="H33" i="1"/>
  <c r="R33" i="1"/>
  <c r="T33" i="1" s="1"/>
  <c r="R30" i="1"/>
  <c r="T30" i="1" s="1"/>
  <c r="H30" i="1"/>
  <c r="P291" i="1"/>
  <c r="G291" i="1"/>
  <c r="J291" i="1" s="1"/>
  <c r="P214" i="1"/>
  <c r="G214" i="1"/>
  <c r="I214" i="1" s="1"/>
  <c r="F179" i="1"/>
  <c r="G179" i="1" s="1"/>
  <c r="I179" i="1" s="1"/>
  <c r="E113" i="3"/>
  <c r="F116" i="1"/>
  <c r="G116" i="1" s="1"/>
  <c r="I116" i="1" s="1"/>
  <c r="E185" i="3"/>
  <c r="R100" i="1"/>
  <c r="T100" i="1" s="1"/>
  <c r="F107" i="1"/>
  <c r="G107" i="1" s="1"/>
  <c r="I107" i="1" s="1"/>
  <c r="E51" i="3"/>
  <c r="E88" i="3"/>
  <c r="G133" i="1"/>
  <c r="I133" i="1" s="1"/>
  <c r="P133" i="1"/>
  <c r="F29" i="1"/>
  <c r="G29" i="1" s="1"/>
  <c r="E153" i="3"/>
  <c r="P121" i="1"/>
  <c r="R121" i="1" s="1"/>
  <c r="T121" i="1" s="1"/>
  <c r="F191" i="1"/>
  <c r="G191" i="1" s="1"/>
  <c r="I191" i="1" s="1"/>
  <c r="E124" i="3"/>
  <c r="F72" i="1"/>
  <c r="G72" i="1" s="1"/>
  <c r="I72" i="1" s="1"/>
  <c r="E179" i="3"/>
  <c r="G211" i="1"/>
  <c r="I211" i="1" s="1"/>
  <c r="P211" i="1"/>
  <c r="R211" i="1" s="1"/>
  <c r="T211" i="1" s="1"/>
  <c r="E147" i="3"/>
  <c r="H34" i="1"/>
  <c r="E144" i="3"/>
  <c r="F117" i="1"/>
  <c r="G117" i="1" s="1"/>
  <c r="I117" i="1" s="1"/>
  <c r="E55" i="3"/>
  <c r="F182" i="1"/>
  <c r="G182" i="1" s="1"/>
  <c r="I182" i="1" s="1"/>
  <c r="E188" i="3"/>
  <c r="F66" i="1"/>
  <c r="G66" i="1" s="1"/>
  <c r="I66" i="1" s="1"/>
  <c r="E174" i="3"/>
  <c r="E173" i="3"/>
  <c r="P216" i="1"/>
  <c r="R216" i="1" s="1"/>
  <c r="T216" i="1" s="1"/>
  <c r="G283" i="1"/>
  <c r="K283" i="1" s="1"/>
  <c r="P283" i="1"/>
  <c r="R283" i="1" s="1"/>
  <c r="T283" i="1" s="1"/>
  <c r="H49" i="1"/>
  <c r="R49" i="1"/>
  <c r="T49" i="1" s="1"/>
  <c r="G317" i="1"/>
  <c r="K317" i="1" s="1"/>
  <c r="E141" i="3"/>
  <c r="R56" i="1"/>
  <c r="T56" i="1" s="1"/>
  <c r="R196" i="1"/>
  <c r="T196" i="1" s="1"/>
  <c r="F35" i="1"/>
  <c r="G35" i="1" s="1"/>
  <c r="E170" i="3"/>
  <c r="F110" i="1"/>
  <c r="G110" i="1" s="1"/>
  <c r="J110" i="1" s="1"/>
  <c r="E146" i="3"/>
  <c r="R215" i="1"/>
  <c r="T215" i="1" s="1"/>
  <c r="F109" i="1"/>
  <c r="G109" i="1" s="1"/>
  <c r="I109" i="1" s="1"/>
  <c r="E53" i="3"/>
  <c r="R244" i="1"/>
  <c r="T244" i="1" s="1"/>
  <c r="R188" i="1"/>
  <c r="T188" i="1" s="1"/>
  <c r="P78" i="1"/>
  <c r="R78" i="1" s="1"/>
  <c r="T78" i="1" s="1"/>
  <c r="R228" i="1"/>
  <c r="T228" i="1" s="1"/>
  <c r="G336" i="1"/>
  <c r="K336" i="1" s="1"/>
  <c r="P336" i="1"/>
  <c r="P310" i="1"/>
  <c r="R310" i="1" s="1"/>
  <c r="T310" i="1" s="1"/>
  <c r="P332" i="1"/>
  <c r="R332" i="1" s="1"/>
  <c r="T332" i="1" s="1"/>
  <c r="P293" i="1"/>
  <c r="R293" i="1" s="1"/>
  <c r="T293" i="1" s="1"/>
  <c r="P325" i="1"/>
  <c r="R325" i="1" s="1"/>
  <c r="T325" i="1" s="1"/>
  <c r="P299" i="1"/>
  <c r="R299" i="1" s="1"/>
  <c r="T299" i="1" s="1"/>
  <c r="P294" i="1"/>
  <c r="R294" i="1" s="1"/>
  <c r="T294" i="1" s="1"/>
  <c r="P315" i="1"/>
  <c r="R315" i="1" s="1"/>
  <c r="T315" i="1" s="1"/>
  <c r="P326" i="1"/>
  <c r="R326" i="1" s="1"/>
  <c r="T326" i="1" s="1"/>
  <c r="P189" i="1"/>
  <c r="R189" i="1" s="1"/>
  <c r="T189" i="1" s="1"/>
  <c r="P103" i="1"/>
  <c r="R103" i="1" s="1"/>
  <c r="T103" i="1" s="1"/>
  <c r="P93" i="1"/>
  <c r="R93" i="1" s="1"/>
  <c r="T93" i="1" s="1"/>
  <c r="P101" i="1"/>
  <c r="R101" i="1" s="1"/>
  <c r="T101" i="1" s="1"/>
  <c r="P122" i="1"/>
  <c r="R122" i="1" s="1"/>
  <c r="T122" i="1" s="1"/>
  <c r="P76" i="1"/>
  <c r="R76" i="1" s="1"/>
  <c r="T76" i="1" s="1"/>
  <c r="P160" i="1"/>
  <c r="R160" i="1" s="1"/>
  <c r="T160" i="1" s="1"/>
  <c r="P176" i="1"/>
  <c r="R176" i="1" s="1"/>
  <c r="T176" i="1" s="1"/>
  <c r="P280" i="1"/>
  <c r="R280" i="1" s="1"/>
  <c r="T280" i="1" s="1"/>
  <c r="P268" i="1"/>
  <c r="R268" i="1" s="1"/>
  <c r="T268" i="1" s="1"/>
  <c r="P256" i="1"/>
  <c r="R256" i="1" s="1"/>
  <c r="T256" i="1" s="1"/>
  <c r="P243" i="1"/>
  <c r="R243" i="1" s="1"/>
  <c r="T243" i="1" s="1"/>
  <c r="P227" i="1"/>
  <c r="R227" i="1" s="1"/>
  <c r="T227" i="1" s="1"/>
  <c r="P210" i="1"/>
  <c r="R210" i="1" s="1"/>
  <c r="T210" i="1" s="1"/>
  <c r="P187" i="1"/>
  <c r="R187" i="1" s="1"/>
  <c r="T187" i="1" s="1"/>
  <c r="P169" i="1"/>
  <c r="R169" i="1" s="1"/>
  <c r="T169" i="1" s="1"/>
  <c r="P165" i="1"/>
  <c r="R165" i="1" s="1"/>
  <c r="T165" i="1" s="1"/>
  <c r="P149" i="1"/>
  <c r="R149" i="1" s="1"/>
  <c r="T149" i="1" s="1"/>
  <c r="P137" i="1"/>
  <c r="R137" i="1" s="1"/>
  <c r="T137" i="1" s="1"/>
  <c r="P128" i="1"/>
  <c r="R128" i="1" s="1"/>
  <c r="T128" i="1" s="1"/>
  <c r="P114" i="1"/>
  <c r="R114" i="1" s="1"/>
  <c r="T114" i="1" s="1"/>
  <c r="P106" i="1"/>
  <c r="R106" i="1" s="1"/>
  <c r="T106" i="1" s="1"/>
  <c r="P66" i="1"/>
  <c r="R66" i="1" s="1"/>
  <c r="T66" i="1" s="1"/>
  <c r="P305" i="1"/>
  <c r="R305" i="1" s="1"/>
  <c r="T305" i="1" s="1"/>
  <c r="P318" i="1"/>
  <c r="R318" i="1" s="1"/>
  <c r="T318" i="1" s="1"/>
  <c r="P288" i="1"/>
  <c r="R288" i="1" s="1"/>
  <c r="T288" i="1" s="1"/>
  <c r="P124" i="1"/>
  <c r="R124" i="1" s="1"/>
  <c r="T124" i="1" s="1"/>
  <c r="P152" i="1"/>
  <c r="R152" i="1" s="1"/>
  <c r="T152" i="1" s="1"/>
  <c r="P69" i="1"/>
  <c r="R69" i="1" s="1"/>
  <c r="T69" i="1" s="1"/>
  <c r="P119" i="1"/>
  <c r="R119" i="1" s="1"/>
  <c r="T119" i="1" s="1"/>
  <c r="P134" i="1"/>
  <c r="R134" i="1" s="1"/>
  <c r="T134" i="1" s="1"/>
  <c r="P84" i="1"/>
  <c r="R84" i="1" s="1"/>
  <c r="T84" i="1" s="1"/>
  <c r="P183" i="1"/>
  <c r="R183" i="1" s="1"/>
  <c r="T183" i="1" s="1"/>
  <c r="P279" i="1"/>
  <c r="R279" i="1" s="1"/>
  <c r="T279" i="1" s="1"/>
  <c r="P266" i="1"/>
  <c r="R266" i="1" s="1"/>
  <c r="T266" i="1" s="1"/>
  <c r="P254" i="1"/>
  <c r="R254" i="1" s="1"/>
  <c r="T254" i="1" s="1"/>
  <c r="P242" i="1"/>
  <c r="R242" i="1" s="1"/>
  <c r="T242" i="1" s="1"/>
  <c r="P184" i="1"/>
  <c r="R184" i="1" s="1"/>
  <c r="T184" i="1" s="1"/>
  <c r="P172" i="1"/>
  <c r="R172" i="1" s="1"/>
  <c r="T172" i="1" s="1"/>
  <c r="P120" i="1"/>
  <c r="R120" i="1" s="1"/>
  <c r="T120" i="1" s="1"/>
  <c r="P110" i="1"/>
  <c r="R110" i="1" s="1"/>
  <c r="T110" i="1" s="1"/>
  <c r="P91" i="1"/>
  <c r="R91" i="1" s="1"/>
  <c r="T91" i="1" s="1"/>
  <c r="P62" i="1"/>
  <c r="R62" i="1" s="1"/>
  <c r="T62" i="1" s="1"/>
  <c r="P292" i="1"/>
  <c r="R292" i="1" s="1"/>
  <c r="T292" i="1" s="1"/>
  <c r="P297" i="1"/>
  <c r="R297" i="1" s="1"/>
  <c r="T297" i="1" s="1"/>
  <c r="P296" i="1"/>
  <c r="R296" i="1" s="1"/>
  <c r="T296" i="1" s="1"/>
  <c r="P328" i="1"/>
  <c r="R328" i="1" s="1"/>
  <c r="T328" i="1" s="1"/>
  <c r="P304" i="1"/>
  <c r="R304" i="1" s="1"/>
  <c r="T304" i="1" s="1"/>
  <c r="P334" i="1"/>
  <c r="R334" i="1" s="1"/>
  <c r="T334" i="1" s="1"/>
  <c r="P298" i="1"/>
  <c r="R298" i="1" s="1"/>
  <c r="T298" i="1" s="1"/>
  <c r="P300" i="1"/>
  <c r="R300" i="1" s="1"/>
  <c r="T300" i="1" s="1"/>
  <c r="P333" i="1"/>
  <c r="R333" i="1" s="1"/>
  <c r="T333" i="1" s="1"/>
  <c r="P330" i="1"/>
  <c r="R330" i="1" s="1"/>
  <c r="T330" i="1" s="1"/>
  <c r="P306" i="1"/>
  <c r="R306" i="1" s="1"/>
  <c r="T306" i="1" s="1"/>
  <c r="P153" i="1"/>
  <c r="R153" i="1" s="1"/>
  <c r="T153" i="1" s="1"/>
  <c r="P138" i="1"/>
  <c r="R138" i="1" s="1"/>
  <c r="T138" i="1" s="1"/>
  <c r="P126" i="1"/>
  <c r="R126" i="1" s="1"/>
  <c r="T126" i="1" s="1"/>
  <c r="P77" i="1"/>
  <c r="R77" i="1" s="1"/>
  <c r="T77" i="1" s="1"/>
  <c r="P85" i="1"/>
  <c r="R85" i="1" s="1"/>
  <c r="T85" i="1" s="1"/>
  <c r="P148" i="1"/>
  <c r="R148" i="1" s="1"/>
  <c r="T148" i="1" s="1"/>
  <c r="P278" i="1"/>
  <c r="R278" i="1" s="1"/>
  <c r="T278" i="1" s="1"/>
  <c r="P264" i="1"/>
  <c r="R264" i="1" s="1"/>
  <c r="T264" i="1" s="1"/>
  <c r="P253" i="1"/>
  <c r="R253" i="1" s="1"/>
  <c r="T253" i="1" s="1"/>
  <c r="P238" i="1"/>
  <c r="R238" i="1" s="1"/>
  <c r="T238" i="1" s="1"/>
  <c r="P220" i="1"/>
  <c r="R220" i="1" s="1"/>
  <c r="T220" i="1" s="1"/>
  <c r="P205" i="1"/>
  <c r="R205" i="1" s="1"/>
  <c r="T205" i="1" s="1"/>
  <c r="P192" i="1"/>
  <c r="R192" i="1" s="1"/>
  <c r="T192" i="1" s="1"/>
  <c r="P174" i="1"/>
  <c r="R174" i="1" s="1"/>
  <c r="T174" i="1" s="1"/>
  <c r="P168" i="1"/>
  <c r="R168" i="1" s="1"/>
  <c r="T168" i="1" s="1"/>
  <c r="P159" i="1"/>
  <c r="R159" i="1" s="1"/>
  <c r="T159" i="1" s="1"/>
  <c r="P151" i="1"/>
  <c r="R151" i="1" s="1"/>
  <c r="T151" i="1" s="1"/>
  <c r="P143" i="1"/>
  <c r="R143" i="1" s="1"/>
  <c r="T143" i="1" s="1"/>
  <c r="P139" i="1"/>
  <c r="R139" i="1" s="1"/>
  <c r="T139" i="1" s="1"/>
  <c r="P90" i="1"/>
  <c r="R90" i="1" s="1"/>
  <c r="T90" i="1" s="1"/>
  <c r="P302" i="1"/>
  <c r="R302" i="1" s="1"/>
  <c r="T302" i="1" s="1"/>
  <c r="P295" i="1"/>
  <c r="R295" i="1" s="1"/>
  <c r="T295" i="1" s="1"/>
  <c r="P319" i="1"/>
  <c r="R319" i="1" s="1"/>
  <c r="T319" i="1" s="1"/>
  <c r="P316" i="1"/>
  <c r="R316" i="1" s="1"/>
  <c r="T316" i="1" s="1"/>
  <c r="P312" i="1"/>
  <c r="R312" i="1" s="1"/>
  <c r="T312" i="1" s="1"/>
  <c r="P158" i="1"/>
  <c r="R158" i="1" s="1"/>
  <c r="T158" i="1" s="1"/>
  <c r="P65" i="1"/>
  <c r="R65" i="1" s="1"/>
  <c r="T65" i="1" s="1"/>
  <c r="P105" i="1"/>
  <c r="R105" i="1" s="1"/>
  <c r="T105" i="1" s="1"/>
  <c r="P277" i="1"/>
  <c r="R277" i="1" s="1"/>
  <c r="T277" i="1" s="1"/>
  <c r="P263" i="1"/>
  <c r="R263" i="1" s="1"/>
  <c r="T263" i="1" s="1"/>
  <c r="P251" i="1"/>
  <c r="R251" i="1" s="1"/>
  <c r="T251" i="1" s="1"/>
  <c r="P236" i="1"/>
  <c r="R236" i="1" s="1"/>
  <c r="T236" i="1" s="1"/>
  <c r="P217" i="1"/>
  <c r="R217" i="1" s="1"/>
  <c r="T217" i="1" s="1"/>
  <c r="P208" i="1"/>
  <c r="R208" i="1" s="1"/>
  <c r="T208" i="1" s="1"/>
  <c r="P204" i="1"/>
  <c r="R204" i="1" s="1"/>
  <c r="T204" i="1" s="1"/>
  <c r="P195" i="1"/>
  <c r="R195" i="1" s="1"/>
  <c r="T195" i="1" s="1"/>
  <c r="P191" i="1"/>
  <c r="R191" i="1" s="1"/>
  <c r="T191" i="1" s="1"/>
  <c r="P171" i="1"/>
  <c r="R171" i="1" s="1"/>
  <c r="T171" i="1" s="1"/>
  <c r="P127" i="1"/>
  <c r="R127" i="1" s="1"/>
  <c r="T127" i="1" s="1"/>
  <c r="P123" i="1"/>
  <c r="R123" i="1" s="1"/>
  <c r="T123" i="1" s="1"/>
  <c r="P99" i="1"/>
  <c r="R99" i="1" s="1"/>
  <c r="T99" i="1" s="1"/>
  <c r="P86" i="1"/>
  <c r="R86" i="1" s="1"/>
  <c r="T86" i="1" s="1"/>
  <c r="P104" i="1"/>
  <c r="R104" i="1" s="1"/>
  <c r="T104" i="1" s="1"/>
  <c r="P309" i="1"/>
  <c r="R309" i="1" s="1"/>
  <c r="T309" i="1" s="1"/>
  <c r="P322" i="1"/>
  <c r="R322" i="1" s="1"/>
  <c r="T322" i="1" s="1"/>
  <c r="P321" i="1"/>
  <c r="R321" i="1" s="1"/>
  <c r="T321" i="1" s="1"/>
  <c r="P323" i="1"/>
  <c r="R323" i="1" s="1"/>
  <c r="T323" i="1" s="1"/>
  <c r="P301" i="1"/>
  <c r="R301" i="1" s="1"/>
  <c r="T301" i="1" s="1"/>
  <c r="P175" i="1"/>
  <c r="R175" i="1" s="1"/>
  <c r="T175" i="1" s="1"/>
  <c r="P177" i="1"/>
  <c r="R177" i="1" s="1"/>
  <c r="T177" i="1" s="1"/>
  <c r="P71" i="1"/>
  <c r="R71" i="1" s="1"/>
  <c r="T71" i="1" s="1"/>
  <c r="P182" i="1"/>
  <c r="R182" i="1" s="1"/>
  <c r="T182" i="1" s="1"/>
  <c r="P108" i="1"/>
  <c r="R108" i="1" s="1"/>
  <c r="T108" i="1" s="1"/>
  <c r="P64" i="1"/>
  <c r="R64" i="1" s="1"/>
  <c r="T64" i="1" s="1"/>
  <c r="P274" i="1"/>
  <c r="R274" i="1" s="1"/>
  <c r="T274" i="1" s="1"/>
  <c r="P262" i="1"/>
  <c r="R262" i="1" s="1"/>
  <c r="T262" i="1" s="1"/>
  <c r="P249" i="1"/>
  <c r="R249" i="1" s="1"/>
  <c r="T249" i="1" s="1"/>
  <c r="P233" i="1"/>
  <c r="R233" i="1" s="1"/>
  <c r="T233" i="1" s="1"/>
  <c r="P207" i="1"/>
  <c r="R207" i="1" s="1"/>
  <c r="T207" i="1" s="1"/>
  <c r="P202" i="1"/>
  <c r="R202" i="1" s="1"/>
  <c r="T202" i="1" s="1"/>
  <c r="P199" i="1"/>
  <c r="R199" i="1" s="1"/>
  <c r="T199" i="1" s="1"/>
  <c r="P117" i="1"/>
  <c r="R117" i="1" s="1"/>
  <c r="T117" i="1" s="1"/>
  <c r="P94" i="1"/>
  <c r="R94" i="1" s="1"/>
  <c r="T94" i="1" s="1"/>
  <c r="P289" i="1"/>
  <c r="R289" i="1" s="1"/>
  <c r="T289" i="1" s="1"/>
  <c r="P313" i="1"/>
  <c r="R313" i="1" s="1"/>
  <c r="T313" i="1" s="1"/>
  <c r="P307" i="1"/>
  <c r="R307" i="1" s="1"/>
  <c r="T307" i="1" s="1"/>
  <c r="P287" i="1"/>
  <c r="R287" i="1" s="1"/>
  <c r="T287" i="1" s="1"/>
  <c r="P285" i="1"/>
  <c r="R285" i="1" s="1"/>
  <c r="T285" i="1" s="1"/>
  <c r="P324" i="1"/>
  <c r="R324" i="1" s="1"/>
  <c r="T324" i="1" s="1"/>
  <c r="P63" i="1"/>
  <c r="R63" i="1" s="1"/>
  <c r="T63" i="1" s="1"/>
  <c r="P178" i="1"/>
  <c r="R178" i="1" s="1"/>
  <c r="T178" i="1" s="1"/>
  <c r="P97" i="1"/>
  <c r="R97" i="1" s="1"/>
  <c r="T97" i="1" s="1"/>
  <c r="P130" i="1"/>
  <c r="R130" i="1" s="1"/>
  <c r="T130" i="1" s="1"/>
  <c r="P73" i="1"/>
  <c r="R73" i="1" s="1"/>
  <c r="T73" i="1" s="1"/>
  <c r="P80" i="1"/>
  <c r="R80" i="1" s="1"/>
  <c r="T80" i="1" s="1"/>
  <c r="P88" i="1"/>
  <c r="R88" i="1" s="1"/>
  <c r="T88" i="1" s="1"/>
  <c r="P201" i="1"/>
  <c r="R201" i="1" s="1"/>
  <c r="T201" i="1" s="1"/>
  <c r="P156" i="1"/>
  <c r="R156" i="1" s="1"/>
  <c r="T156" i="1" s="1"/>
  <c r="P273" i="1"/>
  <c r="R273" i="1" s="1"/>
  <c r="T273" i="1" s="1"/>
  <c r="P259" i="1"/>
  <c r="R259" i="1" s="1"/>
  <c r="T259" i="1" s="1"/>
  <c r="P248" i="1"/>
  <c r="R248" i="1" s="1"/>
  <c r="T248" i="1" s="1"/>
  <c r="P232" i="1"/>
  <c r="R232" i="1" s="1"/>
  <c r="T232" i="1" s="1"/>
  <c r="P225" i="1"/>
  <c r="R225" i="1" s="1"/>
  <c r="T225" i="1" s="1"/>
  <c r="P206" i="1"/>
  <c r="R206" i="1" s="1"/>
  <c r="T206" i="1" s="1"/>
  <c r="P194" i="1"/>
  <c r="R194" i="1" s="1"/>
  <c r="T194" i="1" s="1"/>
  <c r="P173" i="1"/>
  <c r="R173" i="1" s="1"/>
  <c r="T173" i="1" s="1"/>
  <c r="P146" i="1"/>
  <c r="R146" i="1" s="1"/>
  <c r="T146" i="1" s="1"/>
  <c r="P142" i="1"/>
  <c r="R142" i="1" s="1"/>
  <c r="T142" i="1" s="1"/>
  <c r="P75" i="1"/>
  <c r="R75" i="1" s="1"/>
  <c r="T75" i="1" s="1"/>
  <c r="P303" i="1"/>
  <c r="R303" i="1" s="1"/>
  <c r="T303" i="1" s="1"/>
  <c r="P320" i="1"/>
  <c r="R320" i="1" s="1"/>
  <c r="T320" i="1" s="1"/>
  <c r="P308" i="1"/>
  <c r="R308" i="1" s="1"/>
  <c r="T308" i="1" s="1"/>
  <c r="P331" i="1"/>
  <c r="R331" i="1" s="1"/>
  <c r="T331" i="1" s="1"/>
  <c r="P290" i="1"/>
  <c r="R290" i="1" s="1"/>
  <c r="T290" i="1" s="1"/>
  <c r="P327" i="1"/>
  <c r="R327" i="1" s="1"/>
  <c r="T327" i="1" s="1"/>
  <c r="P79" i="1"/>
  <c r="R79" i="1" s="1"/>
  <c r="T79" i="1" s="1"/>
  <c r="P67" i="1"/>
  <c r="R67" i="1" s="1"/>
  <c r="T67" i="1" s="1"/>
  <c r="P113" i="1"/>
  <c r="R113" i="1" s="1"/>
  <c r="T113" i="1" s="1"/>
  <c r="P81" i="1"/>
  <c r="R81" i="1" s="1"/>
  <c r="T81" i="1" s="1"/>
  <c r="P89" i="1"/>
  <c r="R89" i="1" s="1"/>
  <c r="T89" i="1" s="1"/>
  <c r="P198" i="1"/>
  <c r="R198" i="1" s="1"/>
  <c r="T198" i="1" s="1"/>
  <c r="P170" i="1"/>
  <c r="R170" i="1" s="1"/>
  <c r="T170" i="1" s="1"/>
  <c r="P284" i="1"/>
  <c r="R284" i="1" s="1"/>
  <c r="T284" i="1" s="1"/>
  <c r="P271" i="1"/>
  <c r="R271" i="1" s="1"/>
  <c r="T271" i="1" s="1"/>
  <c r="P258" i="1"/>
  <c r="R258" i="1" s="1"/>
  <c r="T258" i="1" s="1"/>
  <c r="P247" i="1"/>
  <c r="R247" i="1" s="1"/>
  <c r="T247" i="1" s="1"/>
  <c r="P229" i="1"/>
  <c r="R229" i="1" s="1"/>
  <c r="T229" i="1" s="1"/>
  <c r="P223" i="1"/>
  <c r="R223" i="1" s="1"/>
  <c r="T223" i="1" s="1"/>
  <c r="P150" i="1"/>
  <c r="R150" i="1" s="1"/>
  <c r="T150" i="1" s="1"/>
  <c r="P129" i="1"/>
  <c r="R129" i="1" s="1"/>
  <c r="T129" i="1" s="1"/>
  <c r="P59" i="1"/>
  <c r="R59" i="1" s="1"/>
  <c r="T59" i="1" s="1"/>
  <c r="P282" i="1"/>
  <c r="R282" i="1" s="1"/>
  <c r="T282" i="1" s="1"/>
  <c r="P272" i="1"/>
  <c r="R272" i="1" s="1"/>
  <c r="T272" i="1" s="1"/>
  <c r="P267" i="1"/>
  <c r="R267" i="1" s="1"/>
  <c r="T267" i="1" s="1"/>
  <c r="P252" i="1"/>
  <c r="R252" i="1" s="1"/>
  <c r="T252" i="1" s="1"/>
  <c r="P246" i="1"/>
  <c r="R246" i="1" s="1"/>
  <c r="T246" i="1" s="1"/>
  <c r="P241" i="1"/>
  <c r="R241" i="1" s="1"/>
  <c r="T241" i="1" s="1"/>
  <c r="P237" i="1"/>
  <c r="R237" i="1" s="1"/>
  <c r="T237" i="1" s="1"/>
  <c r="P231" i="1"/>
  <c r="R231" i="1" s="1"/>
  <c r="T231" i="1" s="1"/>
  <c r="P224" i="1"/>
  <c r="R224" i="1" s="1"/>
  <c r="T224" i="1" s="1"/>
  <c r="P219" i="1"/>
  <c r="R219" i="1" s="1"/>
  <c r="T219" i="1" s="1"/>
  <c r="P190" i="1"/>
  <c r="R190" i="1" s="1"/>
  <c r="T190" i="1" s="1"/>
  <c r="P186" i="1"/>
  <c r="R186" i="1" s="1"/>
  <c r="T186" i="1" s="1"/>
  <c r="P181" i="1"/>
  <c r="R181" i="1" s="1"/>
  <c r="T181" i="1" s="1"/>
  <c r="P164" i="1"/>
  <c r="R164" i="1" s="1"/>
  <c r="T164" i="1" s="1"/>
  <c r="P155" i="1"/>
  <c r="R155" i="1" s="1"/>
  <c r="T155" i="1" s="1"/>
  <c r="P145" i="1"/>
  <c r="R145" i="1" s="1"/>
  <c r="T145" i="1" s="1"/>
  <c r="P136" i="1"/>
  <c r="R136" i="1" s="1"/>
  <c r="T136" i="1" s="1"/>
  <c r="P132" i="1"/>
  <c r="R132" i="1" s="1"/>
  <c r="T132" i="1" s="1"/>
  <c r="P125" i="1"/>
  <c r="R125" i="1" s="1"/>
  <c r="T125" i="1" s="1"/>
  <c r="P118" i="1"/>
  <c r="R118" i="1" s="1"/>
  <c r="T118" i="1" s="1"/>
  <c r="P115" i="1"/>
  <c r="R115" i="1" s="1"/>
  <c r="T115" i="1" s="1"/>
  <c r="P102" i="1"/>
  <c r="R102" i="1" s="1"/>
  <c r="T102" i="1" s="1"/>
  <c r="P96" i="1"/>
  <c r="R96" i="1" s="1"/>
  <c r="T96" i="1" s="1"/>
  <c r="P83" i="1"/>
  <c r="R83" i="1" s="1"/>
  <c r="T83" i="1" s="1"/>
  <c r="P60" i="1"/>
  <c r="R60" i="1" s="1"/>
  <c r="T60" i="1" s="1"/>
  <c r="J21" i="2"/>
  <c r="P193" i="1"/>
  <c r="R193" i="1" s="1"/>
  <c r="T193" i="1" s="1"/>
  <c r="P281" i="1"/>
  <c r="R281" i="1" s="1"/>
  <c r="T281" i="1" s="1"/>
  <c r="P276" i="1"/>
  <c r="R276" i="1" s="1"/>
  <c r="T276" i="1" s="1"/>
  <c r="P261" i="1"/>
  <c r="R261" i="1" s="1"/>
  <c r="T261" i="1" s="1"/>
  <c r="P255" i="1"/>
  <c r="R255" i="1" s="1"/>
  <c r="T255" i="1" s="1"/>
  <c r="P250" i="1"/>
  <c r="R250" i="1" s="1"/>
  <c r="T250" i="1" s="1"/>
  <c r="P240" i="1"/>
  <c r="R240" i="1" s="1"/>
  <c r="T240" i="1" s="1"/>
  <c r="P235" i="1"/>
  <c r="R235" i="1" s="1"/>
  <c r="T235" i="1" s="1"/>
  <c r="P230" i="1"/>
  <c r="R230" i="1" s="1"/>
  <c r="T230" i="1" s="1"/>
  <c r="P226" i="1"/>
  <c r="R226" i="1" s="1"/>
  <c r="T226" i="1" s="1"/>
  <c r="P213" i="1"/>
  <c r="R213" i="1" s="1"/>
  <c r="T213" i="1" s="1"/>
  <c r="P209" i="1"/>
  <c r="R209" i="1" s="1"/>
  <c r="T209" i="1" s="1"/>
  <c r="P200" i="1"/>
  <c r="R200" i="1" s="1"/>
  <c r="T200" i="1" s="1"/>
  <c r="P185" i="1"/>
  <c r="R185" i="1" s="1"/>
  <c r="T185" i="1" s="1"/>
  <c r="P180" i="1"/>
  <c r="R180" i="1" s="1"/>
  <c r="T180" i="1" s="1"/>
  <c r="P167" i="1"/>
  <c r="R167" i="1" s="1"/>
  <c r="T167" i="1" s="1"/>
  <c r="P163" i="1"/>
  <c r="R163" i="1" s="1"/>
  <c r="T163" i="1" s="1"/>
  <c r="P157" i="1"/>
  <c r="R157" i="1" s="1"/>
  <c r="T157" i="1" s="1"/>
  <c r="P154" i="1"/>
  <c r="R154" i="1" s="1"/>
  <c r="T154" i="1" s="1"/>
  <c r="P147" i="1"/>
  <c r="R147" i="1" s="1"/>
  <c r="T147" i="1" s="1"/>
  <c r="P141" i="1"/>
  <c r="R141" i="1" s="1"/>
  <c r="T141" i="1" s="1"/>
  <c r="P135" i="1"/>
  <c r="R135" i="1" s="1"/>
  <c r="T135" i="1" s="1"/>
  <c r="P131" i="1"/>
  <c r="R131" i="1" s="1"/>
  <c r="T131" i="1" s="1"/>
  <c r="P82" i="1"/>
  <c r="R82" i="1" s="1"/>
  <c r="T82" i="1" s="1"/>
  <c r="K21" i="2"/>
  <c r="P116" i="1"/>
  <c r="R116" i="1" s="1"/>
  <c r="T116" i="1" s="1"/>
  <c r="P140" i="1"/>
  <c r="R140" i="1" s="1"/>
  <c r="T140" i="1" s="1"/>
  <c r="P197" i="1"/>
  <c r="R197" i="1" s="1"/>
  <c r="T197" i="1" s="1"/>
  <c r="P144" i="1"/>
  <c r="R144" i="1" s="1"/>
  <c r="T144" i="1" s="1"/>
  <c r="P275" i="1"/>
  <c r="R275" i="1" s="1"/>
  <c r="T275" i="1" s="1"/>
  <c r="P270" i="1"/>
  <c r="R270" i="1" s="1"/>
  <c r="T270" i="1" s="1"/>
  <c r="P265" i="1"/>
  <c r="R265" i="1" s="1"/>
  <c r="T265" i="1" s="1"/>
  <c r="P260" i="1"/>
  <c r="R260" i="1" s="1"/>
  <c r="T260" i="1" s="1"/>
  <c r="P245" i="1"/>
  <c r="R245" i="1" s="1"/>
  <c r="T245" i="1" s="1"/>
  <c r="P239" i="1"/>
  <c r="R239" i="1" s="1"/>
  <c r="T239" i="1" s="1"/>
  <c r="P234" i="1"/>
  <c r="R234" i="1" s="1"/>
  <c r="T234" i="1" s="1"/>
  <c r="P222" i="1"/>
  <c r="R222" i="1" s="1"/>
  <c r="T222" i="1" s="1"/>
  <c r="P218" i="1"/>
  <c r="R218" i="1" s="1"/>
  <c r="T218" i="1" s="1"/>
  <c r="P212" i="1"/>
  <c r="R212" i="1" s="1"/>
  <c r="T212" i="1" s="1"/>
  <c r="P203" i="1"/>
  <c r="R203" i="1" s="1"/>
  <c r="T203" i="1" s="1"/>
  <c r="P162" i="1"/>
  <c r="R162" i="1" s="1"/>
  <c r="T162" i="1" s="1"/>
  <c r="P112" i="1"/>
  <c r="R112" i="1" s="1"/>
  <c r="T112" i="1" s="1"/>
  <c r="P107" i="1"/>
  <c r="R107" i="1" s="1"/>
  <c r="T107" i="1" s="1"/>
  <c r="P98" i="1"/>
  <c r="R98" i="1" s="1"/>
  <c r="T98" i="1" s="1"/>
  <c r="P95" i="1"/>
  <c r="R95" i="1" s="1"/>
  <c r="T95" i="1" s="1"/>
  <c r="P92" i="1"/>
  <c r="R92" i="1" s="1"/>
  <c r="T92" i="1" s="1"/>
  <c r="P61" i="1"/>
  <c r="R61" i="1" s="1"/>
  <c r="T61" i="1" s="1"/>
  <c r="I21" i="2"/>
  <c r="D15" i="1"/>
  <c r="G335" i="1"/>
  <c r="P335" i="1"/>
  <c r="M13" i="2"/>
  <c r="P13" i="2"/>
  <c r="H13" i="2"/>
  <c r="K13" i="2"/>
  <c r="B15" i="2"/>
  <c r="Q13" i="2"/>
  <c r="O13" i="2"/>
  <c r="E13" i="2"/>
  <c r="G13" i="2"/>
  <c r="I13" i="2"/>
  <c r="D13" i="2"/>
  <c r="F13" i="2"/>
  <c r="L13" i="2"/>
  <c r="N13" i="2"/>
  <c r="J13" i="2"/>
  <c r="C13" i="2"/>
  <c r="P68" i="1"/>
  <c r="R68" i="1" s="1"/>
  <c r="T68" i="1" s="1"/>
  <c r="C11" i="1"/>
  <c r="D18" i="2"/>
  <c r="J18" i="2"/>
  <c r="H18" i="2"/>
  <c r="G18" i="2"/>
  <c r="C12" i="1"/>
  <c r="F18" i="2"/>
  <c r="K18" i="2"/>
  <c r="L18" i="2"/>
  <c r="C18" i="2"/>
  <c r="I18" i="2"/>
  <c r="D16" i="1" l="1"/>
  <c r="H35" i="1"/>
  <c r="R35" i="1"/>
  <c r="T35" i="1" s="1"/>
  <c r="P179" i="1"/>
  <c r="R179" i="1" s="1"/>
  <c r="T179" i="1" s="1"/>
  <c r="P72" i="1"/>
  <c r="R72" i="1" s="1"/>
  <c r="T72" i="1" s="1"/>
  <c r="P109" i="1"/>
  <c r="R109" i="1" s="1"/>
  <c r="T109" i="1" s="1"/>
  <c r="R214" i="1"/>
  <c r="T214" i="1" s="1"/>
  <c r="R311" i="1"/>
  <c r="T311" i="1" s="1"/>
  <c r="R291" i="1"/>
  <c r="T291" i="1" s="1"/>
  <c r="R286" i="1"/>
  <c r="T286" i="1" s="1"/>
  <c r="R335" i="1"/>
  <c r="T335" i="1" s="1"/>
  <c r="R29" i="1"/>
  <c r="T29" i="1" s="1"/>
  <c r="H29" i="1"/>
  <c r="R133" i="1"/>
  <c r="T133" i="1" s="1"/>
  <c r="O336" i="1"/>
  <c r="R336" i="1"/>
  <c r="T336" i="1" s="1"/>
  <c r="C16" i="1"/>
  <c r="D18" i="1" s="1"/>
  <c r="O335" i="1"/>
  <c r="O307" i="1"/>
  <c r="O298" i="1"/>
  <c r="O287" i="1"/>
  <c r="O276" i="1"/>
  <c r="O254" i="1"/>
  <c r="O263" i="1"/>
  <c r="O319" i="1"/>
  <c r="O267" i="1"/>
  <c r="C15" i="1"/>
  <c r="C18" i="1" s="1"/>
  <c r="O242" i="1"/>
  <c r="O243" i="1"/>
  <c r="O331" i="1"/>
  <c r="O308" i="1"/>
  <c r="O313" i="1"/>
  <c r="O320" i="1"/>
  <c r="O286" i="1"/>
  <c r="O278" i="1"/>
  <c r="O324" i="1"/>
  <c r="O302" i="1"/>
  <c r="O330" i="1"/>
  <c r="O247" i="1"/>
  <c r="O282" i="1"/>
  <c r="O262" i="1"/>
  <c r="O325" i="1"/>
  <c r="O304" i="1"/>
  <c r="O329" i="1"/>
  <c r="O259" i="1"/>
  <c r="O333" i="1"/>
  <c r="O299" i="1"/>
  <c r="O273" i="1"/>
  <c r="O272" i="1"/>
  <c r="O261" i="1"/>
  <c r="O318" i="1"/>
  <c r="O322" i="1"/>
  <c r="O251" i="1"/>
  <c r="O317" i="1"/>
  <c r="O332" i="1"/>
  <c r="O255" i="1"/>
  <c r="O244" i="1"/>
  <c r="O268" i="1"/>
  <c r="O284" i="1"/>
  <c r="O296" i="1"/>
  <c r="O289" i="1"/>
  <c r="O277" i="1"/>
  <c r="O303" i="1"/>
  <c r="O250" i="1"/>
  <c r="O297" i="1"/>
  <c r="O306" i="1"/>
  <c r="O315" i="1"/>
  <c r="O310" i="1"/>
  <c r="O288" i="1"/>
  <c r="O285" i="1"/>
  <c r="O265" i="1"/>
  <c r="O241" i="1"/>
  <c r="O240" i="1"/>
  <c r="O290" i="1"/>
  <c r="O269" i="1"/>
  <c r="O258" i="1"/>
  <c r="O293" i="1"/>
  <c r="O328" i="1"/>
  <c r="O321" i="1"/>
  <c r="O312" i="1"/>
  <c r="O314" i="1"/>
  <c r="O295" i="1"/>
  <c r="O245" i="1"/>
  <c r="O291" i="1"/>
  <c r="O274" i="1"/>
  <c r="O292" i="1"/>
  <c r="O280" i="1"/>
  <c r="O281" i="1"/>
  <c r="O301" i="1"/>
  <c r="O266" i="1"/>
  <c r="O252" i="1"/>
  <c r="O256" i="1"/>
  <c r="O264" i="1"/>
  <c r="O323" i="1"/>
  <c r="O334" i="1"/>
  <c r="O260" i="1"/>
  <c r="O305" i="1"/>
  <c r="O253" i="1"/>
  <c r="O248" i="1"/>
  <c r="O279" i="1"/>
  <c r="O270" i="1"/>
  <c r="O316" i="1"/>
  <c r="O283" i="1"/>
  <c r="O326" i="1"/>
  <c r="O309" i="1"/>
  <c r="O311" i="1"/>
  <c r="O246" i="1"/>
  <c r="O300" i="1"/>
  <c r="O271" i="1"/>
  <c r="O294" i="1"/>
  <c r="O249" i="1"/>
  <c r="O275" i="1"/>
  <c r="O257" i="1"/>
  <c r="O327" i="1"/>
  <c r="K335" i="1"/>
  <c r="O2" i="2"/>
  <c r="O3" i="2"/>
  <c r="O1" i="2"/>
  <c r="O5" i="2"/>
  <c r="O6" i="2"/>
  <c r="O4" i="2"/>
  <c r="E18" i="2"/>
  <c r="E14" i="1" l="1"/>
  <c r="F18" i="1"/>
  <c r="F19" i="1" s="1"/>
  <c r="O256" i="2"/>
  <c r="O255" i="2"/>
  <c r="O266" i="2"/>
  <c r="O153" i="2"/>
  <c r="O75" i="2"/>
  <c r="O303" i="2"/>
  <c r="O205" i="2"/>
  <c r="O158" i="2"/>
  <c r="O80" i="2"/>
  <c r="O180" i="2"/>
  <c r="O304" i="2"/>
  <c r="O257" i="2"/>
  <c r="O55" i="2"/>
  <c r="O155" i="2"/>
  <c r="O77" i="2"/>
  <c r="O287" i="2"/>
  <c r="O197" i="2"/>
  <c r="O142" i="2"/>
  <c r="O64" i="2"/>
  <c r="O164" i="2"/>
  <c r="O209" i="2"/>
  <c r="O88" i="2"/>
  <c r="O264" i="2"/>
  <c r="O200" i="2"/>
  <c r="O37" i="2"/>
  <c r="O134" i="2"/>
  <c r="O156" i="2"/>
  <c r="O249" i="2"/>
  <c r="O147" i="2"/>
  <c r="O202" i="2"/>
  <c r="O253" i="2"/>
  <c r="O207" i="2"/>
  <c r="O280" i="2"/>
  <c r="O227" i="2"/>
  <c r="O22" i="2"/>
  <c r="O121" i="2"/>
  <c r="O43" i="2"/>
  <c r="O271" i="2"/>
  <c r="O189" i="2"/>
  <c r="O126" i="2"/>
  <c r="O48" i="2"/>
  <c r="O148" i="2"/>
  <c r="O272" i="2"/>
  <c r="O228" i="2"/>
  <c r="O24" i="2"/>
  <c r="O123" i="2"/>
  <c r="O45" i="2"/>
  <c r="O305" i="2"/>
  <c r="O259" i="2"/>
  <c r="O110" i="2"/>
  <c r="O32" i="2"/>
  <c r="O132" i="2"/>
  <c r="O254" i="2"/>
  <c r="O206" i="2"/>
  <c r="O231" i="2"/>
  <c r="O129" i="2"/>
  <c r="O293" i="2"/>
  <c r="O70" i="2"/>
  <c r="O92" i="2"/>
  <c r="O315" i="2"/>
  <c r="O211" i="2"/>
  <c r="O167" i="2"/>
  <c r="O89" i="2"/>
  <c r="O196" i="2"/>
  <c r="O289" i="2"/>
  <c r="O246" i="2"/>
  <c r="O94" i="2"/>
  <c r="O190" i="2"/>
  <c r="O116" i="2"/>
  <c r="O286" i="2"/>
  <c r="O306" i="2"/>
  <c r="O169" i="2"/>
  <c r="O91" i="2"/>
  <c r="O295" i="2"/>
  <c r="O273" i="2"/>
  <c r="O310" i="2"/>
  <c r="O78" i="2"/>
  <c r="O178" i="2"/>
  <c r="O100" i="2"/>
  <c r="O237" i="2"/>
  <c r="O138" i="2"/>
  <c r="O199" i="2"/>
  <c r="O65" i="2"/>
  <c r="O21" i="2"/>
  <c r="O182" i="2"/>
  <c r="O28" i="2"/>
  <c r="O175" i="2"/>
  <c r="O212" i="2"/>
  <c r="O113" i="2"/>
  <c r="O54" i="2"/>
  <c r="O159" i="2"/>
  <c r="O226" i="2"/>
  <c r="O301" i="2"/>
  <c r="O258" i="2"/>
  <c r="O103" i="2"/>
  <c r="O25" i="2"/>
  <c r="O125" i="2"/>
  <c r="O276" i="2"/>
  <c r="O230" i="2"/>
  <c r="O30" i="2"/>
  <c r="O130" i="2"/>
  <c r="O52" i="2"/>
  <c r="O219" i="2"/>
  <c r="O187" i="2"/>
  <c r="O105" i="2"/>
  <c r="O27" i="2"/>
  <c r="O281" i="2"/>
  <c r="O260" i="2"/>
  <c r="O222" i="2"/>
  <c r="O192" i="2"/>
  <c r="O114" i="2"/>
  <c r="O36" i="2"/>
  <c r="O166" i="2"/>
  <c r="O188" i="2"/>
  <c r="O224" i="2"/>
  <c r="O320" i="2"/>
  <c r="O294" i="2"/>
  <c r="O71" i="2"/>
  <c r="O171" i="2"/>
  <c r="O93" i="2"/>
  <c r="O302" i="2"/>
  <c r="O214" i="2"/>
  <c r="O176" i="2"/>
  <c r="O98" i="2"/>
  <c r="O299" i="2"/>
  <c r="O203" i="2"/>
  <c r="O151" i="2"/>
  <c r="O73" i="2"/>
  <c r="O173" i="2"/>
  <c r="O300" i="2"/>
  <c r="O265" i="2"/>
  <c r="O267" i="2"/>
  <c r="O160" i="2"/>
  <c r="O82" i="2"/>
  <c r="O279" i="2"/>
  <c r="O102" i="2"/>
  <c r="O124" i="2"/>
  <c r="O236" i="2"/>
  <c r="O51" i="2"/>
  <c r="O278" i="2"/>
  <c r="O170" i="2"/>
  <c r="O269" i="2"/>
  <c r="O39" i="2"/>
  <c r="O308" i="2"/>
  <c r="O112" i="2"/>
  <c r="O314" i="2"/>
  <c r="O59" i="2"/>
  <c r="O213" i="2"/>
  <c r="O50" i="2"/>
  <c r="O74" i="2"/>
  <c r="O165" i="2"/>
  <c r="O106" i="2"/>
  <c r="O47" i="2"/>
  <c r="O223" i="2"/>
  <c r="O183" i="2"/>
  <c r="O81" i="2"/>
  <c r="O122" i="2"/>
  <c r="O177" i="2"/>
  <c r="O290" i="2"/>
  <c r="O250" i="2"/>
  <c r="O235" i="2"/>
  <c r="O186" i="2"/>
  <c r="O243" i="2"/>
  <c r="O162" i="2"/>
  <c r="O242" i="2"/>
  <c r="O141" i="2"/>
  <c r="O245" i="2"/>
  <c r="O204" i="2"/>
  <c r="O60" i="2"/>
  <c r="O101" i="2"/>
  <c r="O42" i="2"/>
  <c r="O161" i="2"/>
  <c r="O263" i="2"/>
  <c r="O104" i="2"/>
  <c r="O131" i="2"/>
  <c r="O172" i="2"/>
  <c r="O49" i="2"/>
  <c r="O118" i="2"/>
  <c r="O252" i="2"/>
  <c r="O238" i="2"/>
  <c r="O283" i="2"/>
  <c r="O57" i="2"/>
  <c r="O221" i="2"/>
  <c r="O66" i="2"/>
  <c r="O244" i="2"/>
  <c r="O109" i="2"/>
  <c r="O232" i="2"/>
  <c r="O68" i="2"/>
  <c r="O297" i="2"/>
  <c r="O225" i="2"/>
  <c r="O291" i="2"/>
  <c r="O97" i="2"/>
  <c r="O63" i="2"/>
  <c r="O154" i="2"/>
  <c r="O184" i="2"/>
  <c r="O44" i="2"/>
  <c r="O99" i="2"/>
  <c r="O168" i="2"/>
  <c r="O95" i="2"/>
  <c r="O240" i="2"/>
  <c r="O288" i="2"/>
  <c r="O139" i="2"/>
  <c r="O262" i="2"/>
  <c r="O34" i="2"/>
  <c r="O119" i="2"/>
  <c r="O313" i="2"/>
  <c r="O174" i="2"/>
  <c r="O296" i="2"/>
  <c r="O234" i="2"/>
  <c r="O193" i="2"/>
  <c r="O312" i="2"/>
  <c r="O33" i="2"/>
  <c r="O163" i="2"/>
  <c r="O26" i="2"/>
  <c r="O53" i="2"/>
  <c r="O311" i="2"/>
  <c r="O149" i="2"/>
  <c r="O40" i="2"/>
  <c r="O195" i="2"/>
  <c r="O107" i="2"/>
  <c r="O248" i="2"/>
  <c r="O84" i="2"/>
  <c r="O87" i="2"/>
  <c r="O268" i="2"/>
  <c r="O46" i="2"/>
  <c r="O251" i="2"/>
  <c r="O143" i="2"/>
  <c r="O218" i="2"/>
  <c r="O215" i="2"/>
  <c r="O83" i="2"/>
  <c r="O35" i="2"/>
  <c r="O76" i="2"/>
  <c r="O201" i="2"/>
  <c r="O318" i="2"/>
  <c r="O23" i="2"/>
  <c r="O90" i="2"/>
  <c r="O198" i="2"/>
  <c r="O136" i="2"/>
  <c r="O241" i="2"/>
  <c r="O157" i="2"/>
  <c r="O194" i="2"/>
  <c r="O317" i="2"/>
  <c r="O137" i="2"/>
  <c r="O319" i="2"/>
  <c r="O128" i="2"/>
  <c r="O261" i="2"/>
  <c r="O79" i="2"/>
  <c r="O210" i="2"/>
  <c r="O282" i="2"/>
  <c r="O133" i="2"/>
  <c r="O85" i="2"/>
  <c r="O284" i="2"/>
  <c r="O150" i="2"/>
  <c r="O191" i="2"/>
  <c r="O307" i="2"/>
  <c r="O140" i="2"/>
  <c r="O67" i="2"/>
  <c r="O181" i="2"/>
  <c r="O29" i="2"/>
  <c r="O229" i="2"/>
  <c r="O56" i="2"/>
  <c r="O31" i="2"/>
  <c r="O247" i="2"/>
  <c r="O62" i="2"/>
  <c r="O96" i="2"/>
  <c r="O274" i="2"/>
  <c r="O208" i="2"/>
  <c r="O145" i="2"/>
  <c r="O144" i="2"/>
  <c r="O146" i="2"/>
  <c r="O111" i="2"/>
  <c r="O72" i="2"/>
  <c r="O117" i="2"/>
  <c r="O285" i="2"/>
  <c r="O38" i="2"/>
  <c r="O69" i="2"/>
  <c r="O216" i="2"/>
  <c r="O309" i="2"/>
  <c r="O239" i="2"/>
  <c r="O152" i="2"/>
  <c r="O277" i="2"/>
  <c r="O127" i="2"/>
  <c r="O86" i="2"/>
  <c r="O220" i="2"/>
  <c r="O41" i="2"/>
  <c r="O179" i="2"/>
  <c r="O316" i="2"/>
  <c r="O270" i="2"/>
  <c r="O58" i="2"/>
  <c r="O135" i="2"/>
  <c r="O185" i="2"/>
  <c r="O115" i="2"/>
  <c r="O217" i="2"/>
  <c r="O298" i="2"/>
  <c r="O108" i="2"/>
  <c r="O61" i="2"/>
  <c r="O292" i="2"/>
  <c r="O120" i="2"/>
  <c r="O233" i="2"/>
  <c r="O275" i="2"/>
  <c r="Q297" i="2"/>
  <c r="Q307" i="2"/>
  <c r="Q271" i="2"/>
  <c r="Q115" i="2"/>
  <c r="Q37" i="2"/>
  <c r="Q129" i="2"/>
  <c r="Q290" i="2"/>
  <c r="Q284" i="2"/>
  <c r="Q213" i="2"/>
  <c r="Q183" i="2"/>
  <c r="Q96" i="2"/>
  <c r="Q293" i="2"/>
  <c r="Q217" i="2"/>
  <c r="Q102" i="2"/>
  <c r="Q106" i="2"/>
  <c r="Q296" i="2"/>
  <c r="Q36" i="2"/>
  <c r="Q47" i="2"/>
  <c r="Q224" i="2"/>
  <c r="Q116" i="2"/>
  <c r="Q127" i="2"/>
  <c r="Q295" i="2"/>
  <c r="Q256" i="2"/>
  <c r="Q62" i="2"/>
  <c r="Q73" i="2"/>
  <c r="Q68" i="2"/>
  <c r="Q249" i="2"/>
  <c r="Q159" i="2"/>
  <c r="Q246" i="2"/>
  <c r="Q58" i="2"/>
  <c r="Q134" i="2"/>
  <c r="Q267" i="2"/>
  <c r="Q39" i="2"/>
  <c r="Q191" i="2"/>
  <c r="Q34" i="2"/>
  <c r="Q187" i="2"/>
  <c r="Q316" i="2"/>
  <c r="Q182" i="2"/>
  <c r="Q319" i="2"/>
  <c r="Q275" i="2"/>
  <c r="Q236" i="2"/>
  <c r="Q83" i="2"/>
  <c r="Q176" i="2"/>
  <c r="Q97" i="2"/>
  <c r="Q258" i="2"/>
  <c r="Q241" i="2"/>
  <c r="Q254" i="2"/>
  <c r="Q149" i="2"/>
  <c r="Q64" i="2"/>
  <c r="Q283" i="2"/>
  <c r="Q250" i="2"/>
  <c r="Q61" i="2"/>
  <c r="Q66" i="2"/>
  <c r="Q232" i="2"/>
  <c r="Q173" i="2"/>
  <c r="Q178" i="2"/>
  <c r="Q287" i="2"/>
  <c r="Q294" i="2"/>
  <c r="Q243" i="2"/>
  <c r="Q51" i="2"/>
  <c r="Q144" i="2"/>
  <c r="Q65" i="2"/>
  <c r="Q253" i="2"/>
  <c r="Q220" i="2"/>
  <c r="Q199" i="2"/>
  <c r="Q117" i="2"/>
  <c r="Q32" i="2"/>
  <c r="Q270" i="2"/>
  <c r="Q180" i="2"/>
  <c r="Q195" i="2"/>
  <c r="Q25" i="2"/>
  <c r="Q231" i="2"/>
  <c r="Q126" i="2"/>
  <c r="Q137" i="2"/>
  <c r="Q280" i="2"/>
  <c r="Q28" i="2"/>
  <c r="Q40" i="2"/>
  <c r="Q245" i="2"/>
  <c r="Q140" i="2"/>
  <c r="Q152" i="2"/>
  <c r="Q311" i="2"/>
  <c r="Q77" i="2"/>
  <c r="Q255" i="2"/>
  <c r="Q162" i="2"/>
  <c r="Q44" i="2"/>
  <c r="Q274" i="2"/>
  <c r="Q260" i="2"/>
  <c r="Q272" i="2"/>
  <c r="Q165" i="2"/>
  <c r="Q80" i="2"/>
  <c r="Q313" i="2"/>
  <c r="Q269" i="2"/>
  <c r="Q188" i="2"/>
  <c r="Q131" i="2"/>
  <c r="Q53" i="2"/>
  <c r="Q145" i="2"/>
  <c r="Q214" i="2"/>
  <c r="Q92" i="2"/>
  <c r="Q104" i="2"/>
  <c r="Q314" i="2"/>
  <c r="Q234" i="2"/>
  <c r="Q45" i="2"/>
  <c r="Q50" i="2"/>
  <c r="Q227" i="2"/>
  <c r="Q125" i="2"/>
  <c r="Q130" i="2"/>
  <c r="Q194" i="2"/>
  <c r="Q59" i="2"/>
  <c r="Q71" i="2"/>
  <c r="Q200" i="2"/>
  <c r="Q79" i="2"/>
  <c r="Q148" i="2"/>
  <c r="Q279" i="2"/>
  <c r="Q54" i="2"/>
  <c r="Q235" i="2"/>
  <c r="Q138" i="2"/>
  <c r="Q27" i="2"/>
  <c r="Q286" i="2"/>
  <c r="Q29" i="2"/>
  <c r="Q244" i="2"/>
  <c r="Q185" i="2"/>
  <c r="Q171" i="2"/>
  <c r="Q268" i="2"/>
  <c r="Q228" i="2"/>
  <c r="Q238" i="2"/>
  <c r="Q133" i="2"/>
  <c r="Q48" i="2"/>
  <c r="Q281" i="2"/>
  <c r="Q317" i="2"/>
  <c r="Q205" i="2"/>
  <c r="Q21" i="2"/>
  <c r="Q229" i="2"/>
  <c r="Q128" i="2"/>
  <c r="Q247" i="2"/>
  <c r="Q153" i="2"/>
  <c r="Q76" i="2"/>
  <c r="Q263" i="2"/>
  <c r="Q78" i="2"/>
  <c r="Q282" i="2"/>
  <c r="Q150" i="2"/>
  <c r="Q261" i="2"/>
  <c r="Q299" i="2"/>
  <c r="Q233" i="2"/>
  <c r="Q318" i="2"/>
  <c r="Q55" i="2"/>
  <c r="Q30" i="2"/>
  <c r="Q107" i="2"/>
  <c r="Q210" i="2"/>
  <c r="Q22" i="2"/>
  <c r="Q95" i="2"/>
  <c r="Q285" i="2"/>
  <c r="Q101" i="2"/>
  <c r="Q301" i="2"/>
  <c r="Q163" i="2"/>
  <c r="Q177" i="2"/>
  <c r="Q139" i="2"/>
  <c r="Q273" i="2"/>
  <c r="Q86" i="2"/>
  <c r="Q202" i="2"/>
  <c r="Q38" i="2"/>
  <c r="Q216" i="2"/>
  <c r="Q109" i="2"/>
  <c r="Q292" i="2"/>
  <c r="Q198" i="2"/>
  <c r="Q190" i="2"/>
  <c r="Q230" i="2"/>
  <c r="Q57" i="2"/>
  <c r="Q120" i="2"/>
  <c r="Q23" i="2"/>
  <c r="Q215" i="2"/>
  <c r="Q277" i="2"/>
  <c r="Q181" i="2"/>
  <c r="Q262" i="2"/>
  <c r="Q69" i="2"/>
  <c r="Q291" i="2"/>
  <c r="Q99" i="2"/>
  <c r="Q113" i="2"/>
  <c r="Q52" i="2"/>
  <c r="Q300" i="2"/>
  <c r="Q175" i="2"/>
  <c r="Q308" i="2"/>
  <c r="Q168" i="2"/>
  <c r="Q264" i="2"/>
  <c r="Q211" i="2"/>
  <c r="Q259" i="2"/>
  <c r="Q257" i="2"/>
  <c r="Q239" i="2"/>
  <c r="Q312" i="2"/>
  <c r="Q298" i="2"/>
  <c r="Q122" i="2"/>
  <c r="Q110" i="2"/>
  <c r="Q172" i="2"/>
  <c r="Q208" i="2"/>
  <c r="Q98" i="2"/>
  <c r="Q212" i="2"/>
  <c r="Q112" i="2"/>
  <c r="Q310" i="2"/>
  <c r="Q67" i="2"/>
  <c r="Q81" i="2"/>
  <c r="Q189" i="2"/>
  <c r="Q226" i="2"/>
  <c r="Q135" i="2"/>
  <c r="Q288" i="2"/>
  <c r="Q87" i="2"/>
  <c r="Q251" i="2"/>
  <c r="Q111" i="2"/>
  <c r="Q155" i="2"/>
  <c r="Q60" i="2"/>
  <c r="Q132" i="2"/>
  <c r="Q242" i="2"/>
  <c r="Q222" i="2"/>
  <c r="Q41" i="2"/>
  <c r="Q119" i="2"/>
  <c r="Q91" i="2"/>
  <c r="Q240" i="2"/>
  <c r="Q196" i="2"/>
  <c r="Q193" i="2"/>
  <c r="Q278" i="2"/>
  <c r="Q35" i="2"/>
  <c r="Q49" i="2"/>
  <c r="Q142" i="2"/>
  <c r="Q206" i="2"/>
  <c r="Q88" i="2"/>
  <c r="Q24" i="2"/>
  <c r="Q170" i="2"/>
  <c r="Q219" i="2"/>
  <c r="Q209" i="2"/>
  <c r="Q158" i="2"/>
  <c r="Q157" i="2"/>
  <c r="Q141" i="2"/>
  <c r="Q124" i="2"/>
  <c r="Q225" i="2"/>
  <c r="Q309" i="2"/>
  <c r="Q31" i="2"/>
  <c r="Q94" i="2"/>
  <c r="Q320" i="2"/>
  <c r="Q221" i="2"/>
  <c r="Q161" i="2"/>
  <c r="Q204" i="2"/>
  <c r="Q85" i="2"/>
  <c r="Q237" i="2"/>
  <c r="Q151" i="2"/>
  <c r="Q304" i="2"/>
  <c r="Q90" i="2"/>
  <c r="Q156" i="2"/>
  <c r="Q89" i="2"/>
  <c r="Q184" i="2"/>
  <c r="Q154" i="2"/>
  <c r="Q167" i="2"/>
  <c r="Q70" i="2"/>
  <c r="Q143" i="2"/>
  <c r="Q43" i="2"/>
  <c r="Q207" i="2"/>
  <c r="Q218" i="2"/>
  <c r="Q121" i="2"/>
  <c r="Q186" i="2"/>
  <c r="Q84" i="2"/>
  <c r="Q179" i="2"/>
  <c r="Q33" i="2"/>
  <c r="Q252" i="2"/>
  <c r="Q203" i="2"/>
  <c r="Q192" i="2"/>
  <c r="Q63" i="2"/>
  <c r="Q164" i="2"/>
  <c r="Q315" i="2"/>
  <c r="Q75" i="2"/>
  <c r="Q42" i="2"/>
  <c r="Q100" i="2"/>
  <c r="Q114" i="2"/>
  <c r="Q169" i="2"/>
  <c r="Q72" i="2"/>
  <c r="Q56" i="2"/>
  <c r="Q46" i="2"/>
  <c r="Q108" i="2"/>
  <c r="Q265" i="2"/>
  <c r="Q289" i="2"/>
  <c r="Q103" i="2"/>
  <c r="Q174" i="2"/>
  <c r="Q303" i="2"/>
  <c r="Q305" i="2"/>
  <c r="Q223" i="2"/>
  <c r="Q276" i="2"/>
  <c r="Q197" i="2"/>
  <c r="Q266" i="2"/>
  <c r="Q160" i="2"/>
  <c r="Q26" i="2"/>
  <c r="Q105" i="2"/>
  <c r="Q248" i="2"/>
  <c r="Q82" i="2"/>
  <c r="Q93" i="2"/>
  <c r="Q201" i="2"/>
  <c r="Q74" i="2"/>
  <c r="Q123" i="2"/>
  <c r="Q146" i="2"/>
  <c r="Q306" i="2"/>
  <c r="Q302" i="2"/>
  <c r="Q136" i="2"/>
  <c r="Q147" i="2"/>
  <c r="Q166" i="2"/>
  <c r="Q118" i="2"/>
  <c r="O7" i="2"/>
  <c r="E5" i="2" s="1"/>
  <c r="P289" i="2"/>
  <c r="P254" i="2"/>
  <c r="P138" i="2"/>
  <c r="P125" i="2"/>
  <c r="P305" i="2"/>
  <c r="P287" i="2"/>
  <c r="P146" i="2"/>
  <c r="P157" i="2"/>
  <c r="P294" i="2"/>
  <c r="P263" i="2"/>
  <c r="P78" i="2"/>
  <c r="P57" i="2"/>
  <c r="P267" i="2"/>
  <c r="P198" i="2"/>
  <c r="P203" i="2"/>
  <c r="P132" i="2"/>
  <c r="P79" i="2"/>
  <c r="P301" i="2"/>
  <c r="P251" i="2"/>
  <c r="P76" i="2"/>
  <c r="P51" i="2"/>
  <c r="P188" i="2"/>
  <c r="P71" i="2"/>
  <c r="P229" i="2"/>
  <c r="P312" i="2"/>
  <c r="P231" i="2"/>
  <c r="P202" i="2"/>
  <c r="P74" i="2"/>
  <c r="P24" i="2"/>
  <c r="P247" i="2"/>
  <c r="P210" i="2"/>
  <c r="P82" i="2"/>
  <c r="P55" i="2"/>
  <c r="P239" i="2"/>
  <c r="P164" i="2"/>
  <c r="P53" i="2"/>
  <c r="P304" i="2"/>
  <c r="P185" i="2"/>
  <c r="P277" i="2"/>
  <c r="P216" i="2"/>
  <c r="P46" i="2"/>
  <c r="P131" i="2"/>
  <c r="P217" i="2"/>
  <c r="P190" i="2"/>
  <c r="P95" i="2"/>
  <c r="P235" i="2"/>
  <c r="P72" i="2"/>
  <c r="P43" i="2"/>
  <c r="P215" i="2"/>
  <c r="P154" i="2"/>
  <c r="P151" i="2"/>
  <c r="P223" i="2"/>
  <c r="P162" i="2"/>
  <c r="P29" i="2"/>
  <c r="P213" i="2"/>
  <c r="P100" i="2"/>
  <c r="P99" i="2"/>
  <c r="P246" i="2"/>
  <c r="P225" i="2"/>
  <c r="P88" i="2"/>
  <c r="P67" i="2"/>
  <c r="P265" i="2"/>
  <c r="P165" i="2"/>
  <c r="P189" i="2"/>
  <c r="P37" i="2"/>
  <c r="P299" i="2"/>
  <c r="P133" i="2"/>
  <c r="P313" i="2"/>
  <c r="P124" i="2"/>
  <c r="P22" i="2"/>
  <c r="P208" i="2"/>
  <c r="P143" i="2"/>
  <c r="P211" i="2"/>
  <c r="P60" i="2"/>
  <c r="P268" i="2"/>
  <c r="P140" i="2"/>
  <c r="P73" i="2"/>
  <c r="P230" i="2"/>
  <c r="P69" i="2"/>
  <c r="P280" i="2"/>
  <c r="P183" i="2"/>
  <c r="P106" i="2"/>
  <c r="P296" i="2"/>
  <c r="P191" i="2"/>
  <c r="P114" i="2"/>
  <c r="P153" i="2"/>
  <c r="P258" i="2"/>
  <c r="P36" i="2"/>
  <c r="P318" i="2"/>
  <c r="P220" i="2"/>
  <c r="P306" i="2"/>
  <c r="P283" i="2"/>
  <c r="P90" i="2"/>
  <c r="P21" i="2"/>
  <c r="P238" i="2"/>
  <c r="P98" i="2"/>
  <c r="P320" i="2"/>
  <c r="P228" i="2"/>
  <c r="P141" i="2"/>
  <c r="P278" i="2"/>
  <c r="P300" i="2"/>
  <c r="P245" i="2"/>
  <c r="P274" i="2"/>
  <c r="P237" i="2"/>
  <c r="P58" i="2"/>
  <c r="P290" i="2"/>
  <c r="P253" i="2"/>
  <c r="P66" i="2"/>
  <c r="P276" i="2"/>
  <c r="P206" i="2"/>
  <c r="P127" i="2"/>
  <c r="P281" i="2"/>
  <c r="P314" i="2"/>
  <c r="P196" i="2"/>
  <c r="P167" i="2"/>
  <c r="P244" i="2"/>
  <c r="P160" i="2"/>
  <c r="P139" i="2"/>
  <c r="P128" i="2"/>
  <c r="P308" i="2"/>
  <c r="P126" i="2"/>
  <c r="P33" i="2"/>
  <c r="P262" i="2"/>
  <c r="P117" i="2"/>
  <c r="P248" i="2"/>
  <c r="P92" i="2"/>
  <c r="P91" i="2"/>
  <c r="P172" i="2"/>
  <c r="P177" i="2"/>
  <c r="P256" i="2"/>
  <c r="P28" i="2"/>
  <c r="P269" i="2"/>
  <c r="P108" i="2"/>
  <c r="P147" i="2"/>
  <c r="P257" i="2"/>
  <c r="P218" i="2"/>
  <c r="P42" i="2"/>
  <c r="P273" i="2"/>
  <c r="P226" i="2"/>
  <c r="P252" i="2"/>
  <c r="P186" i="2"/>
  <c r="P26" i="2"/>
  <c r="P271" i="2"/>
  <c r="P194" i="2"/>
  <c r="P34" i="2"/>
  <c r="P311" i="2"/>
  <c r="P142" i="2"/>
  <c r="P121" i="2"/>
  <c r="P227" i="2"/>
  <c r="P266" i="2"/>
  <c r="P152" i="2"/>
  <c r="P89" i="2"/>
  <c r="P195" i="2"/>
  <c r="P104" i="2"/>
  <c r="P286" i="2"/>
  <c r="P44" i="2"/>
  <c r="P279" i="2"/>
  <c r="P70" i="2"/>
  <c r="P27" i="2"/>
  <c r="P180" i="2"/>
  <c r="P47" i="2"/>
  <c r="P303" i="2"/>
  <c r="P32" i="2"/>
  <c r="P293" i="2"/>
  <c r="P116" i="2"/>
  <c r="P171" i="2"/>
  <c r="P200" i="2"/>
  <c r="P111" i="2"/>
  <c r="P201" i="2"/>
  <c r="P52" i="2"/>
  <c r="P236" i="2"/>
  <c r="P240" i="2"/>
  <c r="P291" i="2"/>
  <c r="P110" i="2"/>
  <c r="P261" i="2"/>
  <c r="P45" i="2"/>
  <c r="P102" i="2"/>
  <c r="P182" i="2"/>
  <c r="P292" i="2"/>
  <c r="P38" i="2"/>
  <c r="P176" i="2"/>
  <c r="P272" i="2"/>
  <c r="P85" i="2"/>
  <c r="P168" i="2"/>
  <c r="P310" i="2"/>
  <c r="P103" i="2"/>
  <c r="P207" i="2"/>
  <c r="P193" i="2"/>
  <c r="P205" i="2"/>
  <c r="P68" i="2"/>
  <c r="P243" i="2"/>
  <c r="P137" i="2"/>
  <c r="P149" i="2"/>
  <c r="P156" i="2"/>
  <c r="P264" i="2"/>
  <c r="P159" i="2"/>
  <c r="P148" i="2"/>
  <c r="P232" i="2"/>
  <c r="P135" i="2"/>
  <c r="P112" i="2"/>
  <c r="P255" i="2"/>
  <c r="P145" i="2"/>
  <c r="P275" i="2"/>
  <c r="P178" i="2"/>
  <c r="P184" i="2"/>
  <c r="P249" i="2"/>
  <c r="P23" i="2"/>
  <c r="P302" i="2"/>
  <c r="P49" i="2"/>
  <c r="P129" i="2"/>
  <c r="P96" i="2"/>
  <c r="P221" i="2"/>
  <c r="P105" i="2"/>
  <c r="P118" i="2"/>
  <c r="P259" i="2"/>
  <c r="P81" i="2"/>
  <c r="P84" i="2"/>
  <c r="P250" i="2"/>
  <c r="P65" i="2"/>
  <c r="P199" i="2"/>
  <c r="P130" i="2"/>
  <c r="P120" i="2"/>
  <c r="P317" i="2"/>
  <c r="P101" i="2"/>
  <c r="P197" i="2"/>
  <c r="P316" i="2"/>
  <c r="P41" i="2"/>
  <c r="P40" i="2"/>
  <c r="P319" i="2"/>
  <c r="P107" i="2"/>
  <c r="P62" i="2"/>
  <c r="P241" i="2"/>
  <c r="P83" i="2"/>
  <c r="P54" i="2"/>
  <c r="P192" i="2"/>
  <c r="P59" i="2"/>
  <c r="P170" i="2"/>
  <c r="P50" i="2"/>
  <c r="P56" i="2"/>
  <c r="P270" i="2"/>
  <c r="P161" i="2"/>
  <c r="P234" i="2"/>
  <c r="P295" i="2"/>
  <c r="P123" i="2"/>
  <c r="P175" i="2"/>
  <c r="P212" i="2"/>
  <c r="P288" i="2"/>
  <c r="P109" i="2"/>
  <c r="P204" i="2"/>
  <c r="P285" i="2"/>
  <c r="P77" i="2"/>
  <c r="P166" i="2"/>
  <c r="P122" i="2"/>
  <c r="P93" i="2"/>
  <c r="P39" i="2"/>
  <c r="P181" i="2"/>
  <c r="P25" i="2"/>
  <c r="P224" i="2"/>
  <c r="P315" i="2"/>
  <c r="P282" i="2"/>
  <c r="P63" i="2"/>
  <c r="P150" i="2"/>
  <c r="P309" i="2"/>
  <c r="P31" i="2"/>
  <c r="P144" i="2"/>
  <c r="P307" i="2"/>
  <c r="P169" i="2"/>
  <c r="P136" i="2"/>
  <c r="P61" i="2"/>
  <c r="P119" i="2"/>
  <c r="P163" i="2"/>
  <c r="P242" i="2"/>
  <c r="P284" i="2"/>
  <c r="P134" i="2"/>
  <c r="P222" i="2"/>
  <c r="P187" i="2"/>
  <c r="P113" i="2"/>
  <c r="P94" i="2"/>
  <c r="P219" i="2"/>
  <c r="P97" i="2"/>
  <c r="P86" i="2"/>
  <c r="P209" i="2"/>
  <c r="P155" i="2"/>
  <c r="P80" i="2"/>
  <c r="P158" i="2"/>
  <c r="P75" i="2"/>
  <c r="P214" i="2"/>
  <c r="P173" i="2"/>
  <c r="P87" i="2"/>
  <c r="P115" i="2"/>
  <c r="P297" i="2"/>
  <c r="P64" i="2"/>
  <c r="P35" i="2"/>
  <c r="P260" i="2"/>
  <c r="P174" i="2"/>
  <c r="P179" i="2"/>
  <c r="P298" i="2"/>
  <c r="P30" i="2"/>
  <c r="P48" i="2"/>
  <c r="P233" i="2"/>
  <c r="Q18" i="2"/>
  <c r="P18" i="2"/>
  <c r="O18" i="2"/>
  <c r="E4" i="2" l="1"/>
  <c r="E6" i="2"/>
  <c r="E9" i="2" s="1"/>
  <c r="E10" i="2" s="1"/>
  <c r="M120" i="2" l="1"/>
  <c r="M77" i="2"/>
  <c r="M108" i="2"/>
  <c r="M218" i="2"/>
  <c r="V10" i="2"/>
  <c r="M264" i="2"/>
  <c r="M215" i="2"/>
  <c r="M113" i="2"/>
  <c r="M305" i="2"/>
  <c r="M119" i="2"/>
  <c r="M315" i="2"/>
  <c r="M48" i="2"/>
  <c r="M38" i="2"/>
  <c r="M243" i="2"/>
  <c r="V3" i="2"/>
  <c r="M124" i="2"/>
  <c r="M172" i="2"/>
  <c r="V19" i="2"/>
  <c r="M189" i="2"/>
  <c r="M276" i="2"/>
  <c r="V6" i="2"/>
  <c r="M45" i="2"/>
  <c r="V7" i="2"/>
  <c r="M284" i="2"/>
  <c r="M263" i="2"/>
  <c r="M176" i="2"/>
  <c r="M232" i="2"/>
  <c r="M125" i="2"/>
  <c r="M282" i="2"/>
  <c r="M286" i="2"/>
  <c r="M25" i="2"/>
  <c r="M49" i="2"/>
  <c r="M205" i="2"/>
  <c r="M140" i="2"/>
  <c r="M217" i="2"/>
  <c r="V14" i="2"/>
  <c r="M72" i="2"/>
  <c r="M133" i="2"/>
  <c r="M126" i="2"/>
  <c r="M223" i="2"/>
  <c r="M139" i="2"/>
  <c r="M127" i="2"/>
  <c r="M246" i="2"/>
  <c r="M251" i="2"/>
  <c r="M147" i="2"/>
  <c r="M229" i="2"/>
  <c r="M209" i="2"/>
  <c r="M21" i="2"/>
  <c r="V24" i="2"/>
  <c r="M173" i="2"/>
  <c r="M142" i="2"/>
  <c r="M98" i="2"/>
  <c r="M60" i="2"/>
  <c r="M256" i="2"/>
  <c r="M156" i="2"/>
  <c r="M317" i="2"/>
  <c r="V16" i="2"/>
  <c r="M252" i="2"/>
  <c r="M213" i="2"/>
  <c r="M292" i="2"/>
  <c r="M24" i="2"/>
  <c r="M319" i="2"/>
  <c r="M37" i="2"/>
  <c r="M245" i="2"/>
  <c r="M116" i="2"/>
  <c r="M50" i="2"/>
  <c r="M181" i="2"/>
  <c r="M105" i="2"/>
  <c r="M27" i="2"/>
  <c r="M69" i="2"/>
  <c r="M93" i="2"/>
  <c r="M90" i="2"/>
  <c r="M268" i="2"/>
  <c r="M260" i="2"/>
  <c r="M304" i="2"/>
  <c r="M200" i="2"/>
  <c r="M202" i="2"/>
  <c r="M255" i="2"/>
  <c r="M117" i="2"/>
  <c r="M283" i="2"/>
  <c r="M164" i="2"/>
  <c r="M240" i="2"/>
  <c r="V13" i="2"/>
  <c r="M53" i="2"/>
  <c r="M123" i="2"/>
  <c r="M34" i="2"/>
  <c r="M281" i="2"/>
  <c r="M274" i="2"/>
  <c r="M235" i="2"/>
  <c r="M41" i="2"/>
  <c r="M39" i="2"/>
  <c r="V21" i="2"/>
  <c r="M28" i="2"/>
  <c r="V12" i="2"/>
  <c r="M248" i="2"/>
  <c r="M219" i="2"/>
  <c r="M35" i="2"/>
  <c r="M169" i="2"/>
  <c r="M185" i="2"/>
  <c r="M110" i="2"/>
  <c r="M63" i="2"/>
  <c r="M241" i="2"/>
  <c r="M299" i="2"/>
  <c r="M320" i="2"/>
  <c r="M141" i="2"/>
  <c r="M287" i="2"/>
  <c r="M201" i="2"/>
  <c r="M85" i="2"/>
  <c r="M300" i="2"/>
  <c r="M186" i="2"/>
  <c r="M244" i="2"/>
  <c r="M187" i="2"/>
  <c r="M70" i="2"/>
  <c r="M253" i="2"/>
  <c r="M84" i="2"/>
  <c r="M233" i="2"/>
  <c r="M122" i="2"/>
  <c r="M231" i="2"/>
  <c r="M138" i="2"/>
  <c r="M238" i="2"/>
  <c r="M106" i="2"/>
  <c r="M222" i="2"/>
  <c r="M154" i="2"/>
  <c r="M170" i="2"/>
  <c r="M167" i="2"/>
  <c r="M308" i="2"/>
  <c r="M30" i="2"/>
  <c r="M182" i="2"/>
  <c r="M279" i="2"/>
  <c r="M71" i="2"/>
  <c r="M178" i="2"/>
  <c r="M157" i="2"/>
  <c r="M56" i="2"/>
  <c r="M234" i="2"/>
  <c r="M290" i="2"/>
  <c r="M220" i="2"/>
  <c r="M91" i="2"/>
  <c r="M199" i="2"/>
  <c r="M22" i="2"/>
  <c r="M198" i="2"/>
  <c r="M160" i="2"/>
  <c r="M183" i="2"/>
  <c r="M242" i="2"/>
  <c r="M31" i="2"/>
  <c r="M273" i="2"/>
  <c r="M210" i="2"/>
  <c r="M312" i="2"/>
  <c r="M47" i="2"/>
  <c r="M118" i="2"/>
  <c r="M214" i="2"/>
  <c r="M153" i="2"/>
  <c r="M179" i="2"/>
  <c r="V8" i="2"/>
  <c r="V11" i="2"/>
  <c r="M236" i="2"/>
  <c r="M224" i="2"/>
  <c r="V22" i="2"/>
  <c r="M193" i="2"/>
  <c r="M289" i="2"/>
  <c r="M86" i="2"/>
  <c r="M303" i="2"/>
  <c r="M148" i="2"/>
  <c r="M196" i="2"/>
  <c r="M285" i="2"/>
  <c r="M36" i="2"/>
  <c r="M89" i="2"/>
  <c r="M96" i="2"/>
  <c r="M168" i="2"/>
  <c r="M114" i="2"/>
  <c r="M180" i="2"/>
  <c r="M78" i="2"/>
  <c r="V17" i="2"/>
  <c r="M226" i="2"/>
  <c r="M128" i="2"/>
  <c r="M302" i="2"/>
  <c r="M107" i="2"/>
  <c r="M174" i="2"/>
  <c r="M81" i="2"/>
  <c r="M103" i="2"/>
  <c r="M318" i="2"/>
  <c r="M80" i="2"/>
  <c r="V18" i="2"/>
  <c r="M151" i="2"/>
  <c r="M65" i="2"/>
  <c r="M297" i="2"/>
  <c r="M166" i="2"/>
  <c r="M265" i="2"/>
  <c r="M61" i="2"/>
  <c r="M247" i="2"/>
  <c r="M74" i="2"/>
  <c r="M190" i="2"/>
  <c r="M204" i="2"/>
  <c r="M146" i="2"/>
  <c r="M291" i="2"/>
  <c r="M314" i="2"/>
  <c r="V9" i="2"/>
  <c r="M301" i="2"/>
  <c r="M227" i="2"/>
  <c r="M295" i="2"/>
  <c r="M228" i="2"/>
  <c r="V4" i="2"/>
  <c r="M316" i="2"/>
  <c r="M134" i="2"/>
  <c r="M262" i="2"/>
  <c r="M55" i="2"/>
  <c r="M26" i="2"/>
  <c r="M296" i="2"/>
  <c r="M92" i="2"/>
  <c r="M311" i="2"/>
  <c r="M95" i="2"/>
  <c r="M278" i="2"/>
  <c r="M101" i="2"/>
  <c r="M129" i="2"/>
  <c r="M250" i="2"/>
  <c r="M82" i="2"/>
  <c r="M132" i="2"/>
  <c r="M216" i="2"/>
  <c r="M257" i="2"/>
  <c r="M259" i="2"/>
  <c r="M306" i="2"/>
  <c r="M46" i="2"/>
  <c r="M271" i="2"/>
  <c r="M294" i="2"/>
  <c r="M145" i="2"/>
  <c r="M171" i="2"/>
  <c r="M75" i="2"/>
  <c r="M51" i="2"/>
  <c r="M249" i="2"/>
  <c r="M149" i="2"/>
  <c r="M76" i="2"/>
  <c r="M275" i="2"/>
  <c r="M266" i="2"/>
  <c r="V2" i="2"/>
  <c r="M43" i="2"/>
  <c r="M54" i="2"/>
  <c r="M313" i="2"/>
  <c r="M203" i="2"/>
  <c r="M175" i="2"/>
  <c r="M144" i="2"/>
  <c r="M97" i="2"/>
  <c r="M221" i="2"/>
  <c r="M52" i="2"/>
  <c r="M83" i="2"/>
  <c r="M158" i="2"/>
  <c r="V23" i="2"/>
  <c r="M206" i="2"/>
  <c r="M88" i="2"/>
  <c r="M270" i="2"/>
  <c r="M112" i="2"/>
  <c r="M258" i="2"/>
  <c r="M195" i="2"/>
  <c r="M155" i="2"/>
  <c r="M188" i="2"/>
  <c r="M267" i="2"/>
  <c r="M211" i="2"/>
  <c r="M137" i="2"/>
  <c r="M121" i="2"/>
  <c r="M194" i="2"/>
  <c r="M104" i="2"/>
  <c r="M79" i="2"/>
  <c r="M225" i="2"/>
  <c r="M33" i="2"/>
  <c r="M87" i="2"/>
  <c r="M212" i="2"/>
  <c r="M237" i="2"/>
  <c r="V5" i="2"/>
  <c r="M44" i="2"/>
  <c r="M68" i="2"/>
  <c r="M67" i="2"/>
  <c r="M66" i="2"/>
  <c r="M269" i="2"/>
  <c r="M131" i="2"/>
  <c r="M135" i="2"/>
  <c r="M29" i="2"/>
  <c r="M115" i="2"/>
  <c r="M177" i="2"/>
  <c r="M254" i="2"/>
  <c r="M57" i="2"/>
  <c r="M165" i="2"/>
  <c r="M239" i="2"/>
  <c r="M298" i="2"/>
  <c r="M162" i="2"/>
  <c r="M184" i="2"/>
  <c r="M58" i="2"/>
  <c r="M32" i="2"/>
  <c r="M230" i="2"/>
  <c r="M99" i="2"/>
  <c r="M40" i="2"/>
  <c r="M261" i="2"/>
  <c r="M191" i="2"/>
  <c r="M163" i="2"/>
  <c r="M288" i="2"/>
  <c r="M197" i="2"/>
  <c r="M23" i="2"/>
  <c r="M161" i="2"/>
  <c r="M309" i="2"/>
  <c r="M102" i="2"/>
  <c r="M150" i="2"/>
  <c r="M130" i="2"/>
  <c r="M208" i="2"/>
  <c r="M143" i="2"/>
  <c r="M109" i="2"/>
  <c r="M307" i="2"/>
  <c r="M94" i="2"/>
  <c r="M207" i="2"/>
  <c r="M152" i="2"/>
  <c r="V15" i="2"/>
  <c r="M62" i="2"/>
  <c r="M64" i="2"/>
  <c r="M277" i="2"/>
  <c r="M100" i="2"/>
  <c r="M192" i="2"/>
  <c r="M59" i="2"/>
  <c r="M73" i="2"/>
  <c r="M159" i="2"/>
  <c r="M136" i="2"/>
  <c r="M272" i="2"/>
  <c r="M293" i="2"/>
  <c r="M42" i="2"/>
  <c r="M111" i="2"/>
  <c r="M310" i="2"/>
  <c r="M280" i="2"/>
  <c r="V20" i="2"/>
  <c r="N272" i="2" l="1"/>
  <c r="R272" i="2"/>
  <c r="R288" i="2"/>
  <c r="N288" i="2"/>
  <c r="N73" i="2"/>
  <c r="R73" i="2"/>
  <c r="N75" i="2"/>
  <c r="R75" i="2"/>
  <c r="R166" i="2"/>
  <c r="N166" i="2"/>
  <c r="N210" i="2"/>
  <c r="R210" i="2"/>
  <c r="N169" i="2"/>
  <c r="R169" i="2"/>
  <c r="N59" i="2"/>
  <c r="R59" i="2"/>
  <c r="R237" i="2"/>
  <c r="N237" i="2"/>
  <c r="R311" i="2"/>
  <c r="N311" i="2"/>
  <c r="N146" i="2"/>
  <c r="R146" i="2"/>
  <c r="R303" i="2"/>
  <c r="N303" i="2"/>
  <c r="R91" i="2"/>
  <c r="N91" i="2"/>
  <c r="R70" i="2"/>
  <c r="N70" i="2"/>
  <c r="N116" i="2"/>
  <c r="R116" i="2"/>
  <c r="R111" i="2"/>
  <c r="N111" i="2"/>
  <c r="R192" i="2"/>
  <c r="N192" i="2"/>
  <c r="R94" i="2"/>
  <c r="N94" i="2"/>
  <c r="N309" i="2"/>
  <c r="R309" i="2"/>
  <c r="R40" i="2"/>
  <c r="N40" i="2"/>
  <c r="R239" i="2"/>
  <c r="N239" i="2"/>
  <c r="N131" i="2"/>
  <c r="R131" i="2"/>
  <c r="R212" i="2"/>
  <c r="N212" i="2"/>
  <c r="N137" i="2"/>
  <c r="R137" i="2"/>
  <c r="R270" i="2"/>
  <c r="N270" i="2"/>
  <c r="N97" i="2"/>
  <c r="R97" i="2"/>
  <c r="R266" i="2"/>
  <c r="N266" i="2"/>
  <c r="R145" i="2"/>
  <c r="N145" i="2"/>
  <c r="R132" i="2"/>
  <c r="N132" i="2"/>
  <c r="R92" i="2"/>
  <c r="N92" i="2"/>
  <c r="N228" i="2"/>
  <c r="R228" i="2"/>
  <c r="R204" i="2"/>
  <c r="N204" i="2"/>
  <c r="N65" i="2"/>
  <c r="R65" i="2"/>
  <c r="N107" i="2"/>
  <c r="R107" i="2"/>
  <c r="N168" i="2"/>
  <c r="R168" i="2"/>
  <c r="N86" i="2"/>
  <c r="R86" i="2"/>
  <c r="R179" i="2"/>
  <c r="N179" i="2"/>
  <c r="R31" i="2"/>
  <c r="N31" i="2"/>
  <c r="R220" i="2"/>
  <c r="N220" i="2"/>
  <c r="N182" i="2"/>
  <c r="R182" i="2"/>
  <c r="R238" i="2"/>
  <c r="N238" i="2"/>
  <c r="N187" i="2"/>
  <c r="R187" i="2"/>
  <c r="R320" i="2"/>
  <c r="N320" i="2"/>
  <c r="N219" i="2"/>
  <c r="R219" i="2"/>
  <c r="N274" i="2"/>
  <c r="R274" i="2"/>
  <c r="R283" i="2"/>
  <c r="N283" i="2"/>
  <c r="N90" i="2"/>
  <c r="R90" i="2"/>
  <c r="R245" i="2"/>
  <c r="N245" i="2"/>
  <c r="N317" i="2"/>
  <c r="R317" i="2"/>
  <c r="N21" i="2"/>
  <c r="R21" i="2"/>
  <c r="N223" i="2"/>
  <c r="R223" i="2"/>
  <c r="N49" i="2"/>
  <c r="R49" i="2"/>
  <c r="R284" i="2"/>
  <c r="N284" i="2"/>
  <c r="R124" i="2"/>
  <c r="N124" i="2"/>
  <c r="N113" i="2"/>
  <c r="R113" i="2"/>
  <c r="R58" i="2"/>
  <c r="N58" i="2"/>
  <c r="R191" i="2"/>
  <c r="N191" i="2"/>
  <c r="R194" i="2"/>
  <c r="N194" i="2"/>
  <c r="N257" i="2"/>
  <c r="R257" i="2"/>
  <c r="N81" i="2"/>
  <c r="R81" i="2"/>
  <c r="R199" i="2"/>
  <c r="N199" i="2"/>
  <c r="R253" i="2"/>
  <c r="N253" i="2"/>
  <c r="R310" i="2"/>
  <c r="N310" i="2"/>
  <c r="R102" i="2"/>
  <c r="N102" i="2"/>
  <c r="R298" i="2"/>
  <c r="N298" i="2"/>
  <c r="N121" i="2"/>
  <c r="R121" i="2"/>
  <c r="R171" i="2"/>
  <c r="N171" i="2"/>
  <c r="R174" i="2"/>
  <c r="N174" i="2"/>
  <c r="N42" i="2"/>
  <c r="R42" i="2"/>
  <c r="N100" i="2"/>
  <c r="R100" i="2"/>
  <c r="N307" i="2"/>
  <c r="R307" i="2"/>
  <c r="R161" i="2"/>
  <c r="N161" i="2"/>
  <c r="N99" i="2"/>
  <c r="R99" i="2"/>
  <c r="R165" i="2"/>
  <c r="N165" i="2"/>
  <c r="N269" i="2"/>
  <c r="R269" i="2"/>
  <c r="N87" i="2"/>
  <c r="R87" i="2"/>
  <c r="N211" i="2"/>
  <c r="R211" i="2"/>
  <c r="R88" i="2"/>
  <c r="N88" i="2"/>
  <c r="N144" i="2"/>
  <c r="R144" i="2"/>
  <c r="N275" i="2"/>
  <c r="R275" i="2"/>
  <c r="N294" i="2"/>
  <c r="R294" i="2"/>
  <c r="N82" i="2"/>
  <c r="R82" i="2"/>
  <c r="R296" i="2"/>
  <c r="N296" i="2"/>
  <c r="N295" i="2"/>
  <c r="R295" i="2"/>
  <c r="N190" i="2"/>
  <c r="R190" i="2"/>
  <c r="N151" i="2"/>
  <c r="R151" i="2"/>
  <c r="N302" i="2"/>
  <c r="R302" i="2"/>
  <c r="R96" i="2"/>
  <c r="N96" i="2"/>
  <c r="R289" i="2"/>
  <c r="N289" i="2"/>
  <c r="N153" i="2"/>
  <c r="R153" i="2"/>
  <c r="N242" i="2"/>
  <c r="R242" i="2"/>
  <c r="R290" i="2"/>
  <c r="N290" i="2"/>
  <c r="R30" i="2"/>
  <c r="N30" i="2"/>
  <c r="N138" i="2"/>
  <c r="R138" i="2"/>
  <c r="R244" i="2"/>
  <c r="N244" i="2"/>
  <c r="N299" i="2"/>
  <c r="R299" i="2"/>
  <c r="R248" i="2"/>
  <c r="N248" i="2"/>
  <c r="R281" i="2"/>
  <c r="N281" i="2"/>
  <c r="R117" i="2"/>
  <c r="N117" i="2"/>
  <c r="R93" i="2"/>
  <c r="N93" i="2"/>
  <c r="N37" i="2"/>
  <c r="R37" i="2"/>
  <c r="N156" i="2"/>
  <c r="R156" i="2"/>
  <c r="N209" i="2"/>
  <c r="R209" i="2"/>
  <c r="N126" i="2"/>
  <c r="R126" i="2"/>
  <c r="N25" i="2"/>
  <c r="R25" i="2"/>
  <c r="R215" i="2"/>
  <c r="N215" i="2"/>
  <c r="R143" i="2"/>
  <c r="N143" i="2"/>
  <c r="N280" i="2"/>
  <c r="R280" i="2"/>
  <c r="N162" i="2"/>
  <c r="R162" i="2"/>
  <c r="R52" i="2"/>
  <c r="N52" i="2"/>
  <c r="N316" i="2"/>
  <c r="R316" i="2"/>
  <c r="N148" i="2"/>
  <c r="R148" i="2"/>
  <c r="N240" i="2"/>
  <c r="R240" i="2"/>
  <c r="R207" i="2"/>
  <c r="N207" i="2"/>
  <c r="N135" i="2"/>
  <c r="R135" i="2"/>
  <c r="N112" i="2"/>
  <c r="R112" i="2"/>
  <c r="N216" i="2"/>
  <c r="R216" i="2"/>
  <c r="N297" i="2"/>
  <c r="R297" i="2"/>
  <c r="R293" i="2"/>
  <c r="N293" i="2"/>
  <c r="R277" i="2"/>
  <c r="N277" i="2"/>
  <c r="R109" i="2"/>
  <c r="N109" i="2"/>
  <c r="N23" i="2"/>
  <c r="R23" i="2"/>
  <c r="R230" i="2"/>
  <c r="N230" i="2"/>
  <c r="N57" i="2"/>
  <c r="R57" i="2"/>
  <c r="R66" i="2"/>
  <c r="N66" i="2"/>
  <c r="N33" i="2"/>
  <c r="R33" i="2"/>
  <c r="N267" i="2"/>
  <c r="R267" i="2"/>
  <c r="R206" i="2"/>
  <c r="N206" i="2"/>
  <c r="N175" i="2"/>
  <c r="R175" i="2"/>
  <c r="R76" i="2"/>
  <c r="N76" i="2"/>
  <c r="R271" i="2"/>
  <c r="N271" i="2"/>
  <c r="N250" i="2"/>
  <c r="R250" i="2"/>
  <c r="R26" i="2"/>
  <c r="N26" i="2"/>
  <c r="R227" i="2"/>
  <c r="N227" i="2"/>
  <c r="R74" i="2"/>
  <c r="N74" i="2"/>
  <c r="N128" i="2"/>
  <c r="R128" i="2"/>
  <c r="N89" i="2"/>
  <c r="R89" i="2"/>
  <c r="N193" i="2"/>
  <c r="R193" i="2"/>
  <c r="R214" i="2"/>
  <c r="N214" i="2"/>
  <c r="N183" i="2"/>
  <c r="R183" i="2"/>
  <c r="R234" i="2"/>
  <c r="N234" i="2"/>
  <c r="N308" i="2"/>
  <c r="R308" i="2"/>
  <c r="N231" i="2"/>
  <c r="R231" i="2"/>
  <c r="N186" i="2"/>
  <c r="R186" i="2"/>
  <c r="N241" i="2"/>
  <c r="R241" i="2"/>
  <c r="R34" i="2"/>
  <c r="N34" i="2"/>
  <c r="N255" i="2"/>
  <c r="R255" i="2"/>
  <c r="N69" i="2"/>
  <c r="R69" i="2"/>
  <c r="R319" i="2"/>
  <c r="N319" i="2"/>
  <c r="R256" i="2"/>
  <c r="N256" i="2"/>
  <c r="N229" i="2"/>
  <c r="R229" i="2"/>
  <c r="R133" i="2"/>
  <c r="N133" i="2"/>
  <c r="R286" i="2"/>
  <c r="N286" i="2"/>
  <c r="R45" i="2"/>
  <c r="N45" i="2"/>
  <c r="N243" i="2"/>
  <c r="R243" i="2"/>
  <c r="N264" i="2"/>
  <c r="R264" i="2"/>
  <c r="N197" i="2"/>
  <c r="R197" i="2"/>
  <c r="N32" i="2"/>
  <c r="R32" i="2"/>
  <c r="R254" i="2"/>
  <c r="N254" i="2"/>
  <c r="N67" i="2"/>
  <c r="R67" i="2"/>
  <c r="R225" i="2"/>
  <c r="N225" i="2"/>
  <c r="N188" i="2"/>
  <c r="R188" i="2"/>
  <c r="N203" i="2"/>
  <c r="R203" i="2"/>
  <c r="N149" i="2"/>
  <c r="R149" i="2"/>
  <c r="R46" i="2"/>
  <c r="N46" i="2"/>
  <c r="N129" i="2"/>
  <c r="R129" i="2"/>
  <c r="R55" i="2"/>
  <c r="N55" i="2"/>
  <c r="N301" i="2"/>
  <c r="R301" i="2"/>
  <c r="R247" i="2"/>
  <c r="N247" i="2"/>
  <c r="N80" i="2"/>
  <c r="R80" i="2"/>
  <c r="N226" i="2"/>
  <c r="R226" i="2"/>
  <c r="N36" i="2"/>
  <c r="R36" i="2"/>
  <c r="R118" i="2"/>
  <c r="N118" i="2"/>
  <c r="N160" i="2"/>
  <c r="R160" i="2"/>
  <c r="R56" i="2"/>
  <c r="N56" i="2"/>
  <c r="R167" i="2"/>
  <c r="N167" i="2"/>
  <c r="R122" i="2"/>
  <c r="N122" i="2"/>
  <c r="N300" i="2"/>
  <c r="R300" i="2"/>
  <c r="N63" i="2"/>
  <c r="R63" i="2"/>
  <c r="N28" i="2"/>
  <c r="R28" i="2"/>
  <c r="N123" i="2"/>
  <c r="R123" i="2"/>
  <c r="R202" i="2"/>
  <c r="N202" i="2"/>
  <c r="N27" i="2"/>
  <c r="R27" i="2"/>
  <c r="R24" i="2"/>
  <c r="N24" i="2"/>
  <c r="N60" i="2"/>
  <c r="R60" i="2"/>
  <c r="R147" i="2"/>
  <c r="N147" i="2"/>
  <c r="N72" i="2"/>
  <c r="R72" i="2"/>
  <c r="N282" i="2"/>
  <c r="R282" i="2"/>
  <c r="N38" i="2"/>
  <c r="R38" i="2"/>
  <c r="R136" i="2"/>
  <c r="N136" i="2"/>
  <c r="N68" i="2"/>
  <c r="R68" i="2"/>
  <c r="N155" i="2"/>
  <c r="R155" i="2"/>
  <c r="R313" i="2"/>
  <c r="N313" i="2"/>
  <c r="R306" i="2"/>
  <c r="N306" i="2"/>
  <c r="N262" i="2"/>
  <c r="R262" i="2"/>
  <c r="R318" i="2"/>
  <c r="N318" i="2"/>
  <c r="R285" i="2"/>
  <c r="N285" i="2"/>
  <c r="N47" i="2"/>
  <c r="R47" i="2"/>
  <c r="R157" i="2"/>
  <c r="N157" i="2"/>
  <c r="R233" i="2"/>
  <c r="N233" i="2"/>
  <c r="N105" i="2"/>
  <c r="R105" i="2"/>
  <c r="N98" i="2"/>
  <c r="R98" i="2"/>
  <c r="N125" i="2"/>
  <c r="R125" i="2"/>
  <c r="R48" i="2"/>
  <c r="N48" i="2"/>
  <c r="R62" i="2"/>
  <c r="N62" i="2"/>
  <c r="R177" i="2"/>
  <c r="N177" i="2"/>
  <c r="R79" i="2"/>
  <c r="N79" i="2"/>
  <c r="R158" i="2"/>
  <c r="N158" i="2"/>
  <c r="N249" i="2"/>
  <c r="R249" i="2"/>
  <c r="R101" i="2"/>
  <c r="N101" i="2"/>
  <c r="R61" i="2"/>
  <c r="N61" i="2"/>
  <c r="N224" i="2"/>
  <c r="R224" i="2"/>
  <c r="R198" i="2"/>
  <c r="N198" i="2"/>
  <c r="R170" i="2"/>
  <c r="N170" i="2"/>
  <c r="N85" i="2"/>
  <c r="R85" i="2"/>
  <c r="R110" i="2"/>
  <c r="N110" i="2"/>
  <c r="N53" i="2"/>
  <c r="R53" i="2"/>
  <c r="N200" i="2"/>
  <c r="R200" i="2"/>
  <c r="R292" i="2"/>
  <c r="N292" i="2"/>
  <c r="N251" i="2"/>
  <c r="R251" i="2"/>
  <c r="R276" i="2"/>
  <c r="N276" i="2"/>
  <c r="R218" i="2"/>
  <c r="N218" i="2"/>
  <c r="N159" i="2"/>
  <c r="R159" i="2"/>
  <c r="N130" i="2"/>
  <c r="R130" i="2"/>
  <c r="R163" i="2"/>
  <c r="N163" i="2"/>
  <c r="R184" i="2"/>
  <c r="N184" i="2"/>
  <c r="N115" i="2"/>
  <c r="R115" i="2"/>
  <c r="N44" i="2"/>
  <c r="R44" i="2"/>
  <c r="R104" i="2"/>
  <c r="N104" i="2"/>
  <c r="R195" i="2"/>
  <c r="N195" i="2"/>
  <c r="R83" i="2"/>
  <c r="N83" i="2"/>
  <c r="N54" i="2"/>
  <c r="R54" i="2"/>
  <c r="N51" i="2"/>
  <c r="R51" i="2"/>
  <c r="N259" i="2"/>
  <c r="R259" i="2"/>
  <c r="R278" i="2"/>
  <c r="N278" i="2"/>
  <c r="R134" i="2"/>
  <c r="N134" i="2"/>
  <c r="N314" i="2"/>
  <c r="R314" i="2"/>
  <c r="R265" i="2"/>
  <c r="N265" i="2"/>
  <c r="R103" i="2"/>
  <c r="N103" i="2"/>
  <c r="N78" i="2"/>
  <c r="R78" i="2"/>
  <c r="N196" i="2"/>
  <c r="R196" i="2"/>
  <c r="N236" i="2"/>
  <c r="R236" i="2"/>
  <c r="R312" i="2"/>
  <c r="N312" i="2"/>
  <c r="N22" i="2"/>
  <c r="R22" i="2"/>
  <c r="N178" i="2"/>
  <c r="R178" i="2"/>
  <c r="N154" i="2"/>
  <c r="R154" i="2"/>
  <c r="N84" i="2"/>
  <c r="R84" i="2"/>
  <c r="R201" i="2"/>
  <c r="N201" i="2"/>
  <c r="N185" i="2"/>
  <c r="R185" i="2"/>
  <c r="R39" i="2"/>
  <c r="N39" i="2"/>
  <c r="N304" i="2"/>
  <c r="R304" i="2"/>
  <c r="N181" i="2"/>
  <c r="R181" i="2"/>
  <c r="N213" i="2"/>
  <c r="R213" i="2"/>
  <c r="R142" i="2"/>
  <c r="N142" i="2"/>
  <c r="N246" i="2"/>
  <c r="R246" i="2"/>
  <c r="N217" i="2"/>
  <c r="R217" i="2"/>
  <c r="N232" i="2"/>
  <c r="R232" i="2"/>
  <c r="R189" i="2"/>
  <c r="N189" i="2"/>
  <c r="R315" i="2"/>
  <c r="N315" i="2"/>
  <c r="R108" i="2"/>
  <c r="N108" i="2"/>
  <c r="N64" i="2"/>
  <c r="R64" i="2"/>
  <c r="R150" i="2"/>
  <c r="N150" i="2"/>
  <c r="N258" i="2"/>
  <c r="R258" i="2"/>
  <c r="N95" i="2"/>
  <c r="R95" i="2"/>
  <c r="R180" i="2"/>
  <c r="N180" i="2"/>
  <c r="N71" i="2"/>
  <c r="R71" i="2"/>
  <c r="R222" i="2"/>
  <c r="N222" i="2"/>
  <c r="R41" i="2"/>
  <c r="N41" i="2"/>
  <c r="N260" i="2"/>
  <c r="R260" i="2"/>
  <c r="N50" i="2"/>
  <c r="R50" i="2"/>
  <c r="N252" i="2"/>
  <c r="R252" i="2"/>
  <c r="N173" i="2"/>
  <c r="R173" i="2"/>
  <c r="N127" i="2"/>
  <c r="R127" i="2"/>
  <c r="N140" i="2"/>
  <c r="R140" i="2"/>
  <c r="R176" i="2"/>
  <c r="N176" i="2"/>
  <c r="N119" i="2"/>
  <c r="R119" i="2"/>
  <c r="N77" i="2"/>
  <c r="R77" i="2"/>
  <c r="R208" i="2"/>
  <c r="N208" i="2"/>
  <c r="R152" i="2"/>
  <c r="N152" i="2"/>
  <c r="N29" i="2"/>
  <c r="R29" i="2"/>
  <c r="N43" i="2"/>
  <c r="R43" i="2"/>
  <c r="N291" i="2"/>
  <c r="R291" i="2"/>
  <c r="N287" i="2"/>
  <c r="R287" i="2"/>
  <c r="N261" i="2"/>
  <c r="R261" i="2"/>
  <c r="N221" i="2"/>
  <c r="R221" i="2"/>
  <c r="N114" i="2"/>
  <c r="R114" i="2"/>
  <c r="N273" i="2"/>
  <c r="R273" i="2"/>
  <c r="N279" i="2"/>
  <c r="R279" i="2"/>
  <c r="N106" i="2"/>
  <c r="R106" i="2"/>
  <c r="N141" i="2"/>
  <c r="R141" i="2"/>
  <c r="R35" i="2"/>
  <c r="N35" i="2"/>
  <c r="R235" i="2"/>
  <c r="N235" i="2"/>
  <c r="R164" i="2"/>
  <c r="N164" i="2"/>
  <c r="N268" i="2"/>
  <c r="R268" i="2"/>
  <c r="R139" i="2"/>
  <c r="N139" i="2"/>
  <c r="R205" i="2"/>
  <c r="N205" i="2"/>
  <c r="R263" i="2"/>
  <c r="N263" i="2"/>
  <c r="R172" i="2"/>
  <c r="N172" i="2"/>
  <c r="N305" i="2"/>
  <c r="R305" i="2"/>
  <c r="R120" i="2"/>
  <c r="N120" i="2"/>
  <c r="N18" i="2"/>
  <c r="E7" i="2" l="1"/>
  <c r="F4" i="2" l="1"/>
  <c r="H4" i="2" s="1"/>
  <c r="F6" i="2"/>
  <c r="H6" i="2" s="1"/>
  <c r="F9" i="2" s="1"/>
  <c r="F5" i="2"/>
  <c r="H5" i="2" s="1"/>
  <c r="F8" i="2"/>
  <c r="G9" i="2" l="1"/>
</calcChain>
</file>

<file path=xl/sharedStrings.xml><?xml version="1.0" encoding="utf-8"?>
<sst xmlns="http://schemas.openxmlformats.org/spreadsheetml/2006/main" count="2438" uniqueCount="698">
  <si>
    <t>JAVSO..47..105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</si>
  <si>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</si>
  <si>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</si>
  <si>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</si>
  <si>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</si>
  <si>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</si>
  <si>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</si>
  <si>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</si>
  <si>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</si>
  <si>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</si>
  <si>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</si>
  <si>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</si>
  <si>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</si>
  <si>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</si>
  <si>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</si>
  <si>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</si>
  <si>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</si>
  <si>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</si>
  <si>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</si>
  <si>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</si>
  <si>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</si>
  <si>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</si>
  <si>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</si>
  <si>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</si>
  <si>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</si>
  <si>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</si>
  <si>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v</t>
  </si>
  <si>
    <t>K</t>
  </si>
  <si>
    <t>Diethelm R</t>
  </si>
  <si>
    <t>B</t>
  </si>
  <si>
    <t>BBSAG Bull.16</t>
  </si>
  <si>
    <t>BBSAG Bull.17</t>
  </si>
  <si>
    <t>Locher K</t>
  </si>
  <si>
    <t>BBSAG Bull.18</t>
  </si>
  <si>
    <t>BBSAG Bull.19</t>
  </si>
  <si>
    <t>BBSAG Bull.20</t>
  </si>
  <si>
    <t>Peter H</t>
  </si>
  <si>
    <t>JAAVSO 7,28</t>
  </si>
  <si>
    <t>BBSAG Bull.27</t>
  </si>
  <si>
    <t>BBSAG Bull.28</t>
  </si>
  <si>
    <t>BBSAG Bull.29</t>
  </si>
  <si>
    <t>MVS 8,24</t>
  </si>
  <si>
    <t>BBSAG Bull.30</t>
  </si>
  <si>
    <t>BBSAG Bull.31</t>
  </si>
  <si>
    <t>M. Baldwin</t>
  </si>
  <si>
    <t>AAVSO 1</t>
  </si>
  <si>
    <t>A</t>
  </si>
  <si>
    <t>G. Samolyk</t>
  </si>
  <si>
    <t>M. Heifner</t>
  </si>
  <si>
    <t>BBSAG Bull.45</t>
  </si>
  <si>
    <t>BBSAG Bull.46</t>
  </si>
  <si>
    <t>BBSAG Bull.56</t>
  </si>
  <si>
    <t>BBSAG Bull.57</t>
  </si>
  <si>
    <t>BRNO 26</t>
  </si>
  <si>
    <t>:</t>
  </si>
  <si>
    <t>BBSAG Bull.58</t>
  </si>
  <si>
    <t>BBSAG Bull.59</t>
  </si>
  <si>
    <t>BBSAG Bull.68</t>
  </si>
  <si>
    <t>Kohl M</t>
  </si>
  <si>
    <t>BBSAG Bull.69</t>
  </si>
  <si>
    <t>BBSAG Bull.70</t>
  </si>
  <si>
    <t>BRNO 27</t>
  </si>
  <si>
    <t>BBSAG Bull.78</t>
  </si>
  <si>
    <t>Paschke A</t>
  </si>
  <si>
    <t>BBSAG Bull.79</t>
  </si>
  <si>
    <t>BRNO 30</t>
  </si>
  <si>
    <t>BBSAG Bull.86</t>
  </si>
  <si>
    <t>BBSAG Bull.92</t>
  </si>
  <si>
    <t>BBSAG 92</t>
  </si>
  <si>
    <t>BBSAG Bull.93</t>
  </si>
  <si>
    <t>AAVSO 4</t>
  </si>
  <si>
    <t>ccd</t>
  </si>
  <si>
    <t>BBSAG Bull.114</t>
  </si>
  <si>
    <t>A. Paschke</t>
  </si>
  <si>
    <t>BBSAG 120</t>
  </si>
  <si>
    <t>BBSAG Bull.118</t>
  </si>
  <si>
    <t>IBVS 5364</t>
  </si>
  <si>
    <t>IBVS 5296</t>
  </si>
  <si>
    <t>IBVS 5502</t>
  </si>
  <si>
    <t>I</t>
  </si>
  <si>
    <t>IBVS 0795</t>
  </si>
  <si>
    <t>IBVS 0328</t>
  </si>
  <si>
    <t>IBVS 5636</t>
  </si>
  <si>
    <t>EA/SD</t>
  </si>
  <si>
    <t># of data points:</t>
  </si>
  <si>
    <t>IV Cas / GSC 04001-01104</t>
  </si>
  <si>
    <t>IBVS 5438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</si>
  <si>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</si>
  <si>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</si>
  <si>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</si>
  <si>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</si>
  <si>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</si>
  <si>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</si>
  <si>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IBVS 5741</t>
  </si>
  <si>
    <t>Start of linear fit &gt;&gt;&gt;&gt;&gt;&gt;&gt;&gt;&gt;&gt;&gt;&gt;&gt;&gt;&gt;&gt;&gt;&gt;&gt;&gt;&gt;</t>
  </si>
  <si>
    <t>OEJV 0094</t>
  </si>
  <si>
    <t>vis</t>
  </si>
  <si>
    <t>OEJV 0074</t>
  </si>
  <si>
    <t>IBVS 5874</t>
  </si>
  <si>
    <t>IBVS 5933</t>
  </si>
  <si>
    <t>II</t>
  </si>
  <si>
    <t>Add cycle</t>
  </si>
  <si>
    <t>Old Cycle</t>
  </si>
  <si>
    <t>IBVS 5924</t>
  </si>
  <si>
    <t>OEJV 0137</t>
  </si>
  <si>
    <r>
      <t>diff</t>
    </r>
    <r>
      <rPr>
        <b/>
        <vertAlign val="superscript"/>
        <sz val="10"/>
        <rFont val="Arial"/>
        <family val="2"/>
      </rPr>
      <t>2</t>
    </r>
  </si>
  <si>
    <r>
      <t>wt*diff</t>
    </r>
    <r>
      <rPr>
        <b/>
        <vertAlign val="superscript"/>
        <sz val="10"/>
        <rFont val="Arial"/>
        <family val="2"/>
      </rPr>
      <t>2</t>
    </r>
  </si>
  <si>
    <t>wt</t>
  </si>
  <si>
    <t>BAD</t>
  </si>
  <si>
    <t>Quad Fit</t>
  </si>
  <si>
    <t>ZA =</t>
  </si>
  <si>
    <t>X2.X4-X3.X3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</si>
  <si>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</si>
  <si>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</si>
  <si>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</si>
  <si>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</si>
  <si>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</si>
  <si>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</si>
  <si>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</si>
  <si>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</si>
  <si>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</si>
  <si>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</si>
  <si>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</si>
  <si>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</si>
  <si>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</si>
  <si>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</si>
  <si>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</si>
  <si>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</si>
  <si>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</si>
  <si>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</si>
  <si>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</si>
  <si>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</si>
  <si>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</si>
  <si>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</si>
  <si>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</si>
  <si>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</si>
  <si>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</si>
  <si>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</si>
  <si>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</si>
  <si>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</si>
  <si>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</si>
  <si>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</si>
  <si>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</si>
  <si>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</si>
  <si>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</si>
  <si>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</si>
  <si>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</si>
  <si>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</si>
  <si>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</si>
  <si>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</si>
  <si>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</si>
  <si>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</si>
  <si>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</si>
  <si>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</si>
  <si>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</si>
  <si>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</si>
  <si>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</si>
  <si>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</si>
  <si>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</si>
  <si>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</si>
  <si>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</si>
  <si>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</si>
  <si>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</si>
  <si>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</si>
  <si>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</si>
  <si>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</si>
  <si>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</si>
  <si>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t>for δA</t>
  </si>
  <si>
    <t>for δB</t>
  </si>
  <si>
    <t>for δC</t>
  </si>
  <si>
    <t>Dev'n</t>
  </si>
  <si>
    <t>T</t>
  </si>
  <si>
    <t>Z</t>
  </si>
  <si>
    <t xml:space="preserve">Correlation = 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</si>
  <si>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</si>
  <si>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</si>
  <si>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</si>
  <si>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</si>
  <si>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</si>
  <si>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</si>
  <si>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</si>
  <si>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</si>
  <si>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</si>
  <si>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</si>
  <si>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</si>
  <si>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</si>
  <si>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r>
      <t>Y = A + B.X + C.X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</si>
  <si>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</si>
  <si>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</si>
  <si>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</si>
  <si>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</si>
  <si>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</si>
  <si>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Solver</t>
  </si>
  <si>
    <t>Q_fit</t>
  </si>
  <si>
    <t>OEJV 0160</t>
  </si>
  <si>
    <t>JAVSO..42..426</t>
  </si>
  <si>
    <t>Minima from the Lichtenknecker Database of the BAV</t>
  </si>
  <si>
    <t>CCD</t>
  </si>
  <si>
    <t>PE</t>
  </si>
  <si>
    <t>http://www.bav-astro.de/LkDB/index.php?lang=en&amp;sprache_dial=en</t>
  </si>
  <si>
    <t>pg</t>
  </si>
  <si>
    <t>V</t>
  </si>
  <si>
    <t> -0.003 </t>
  </si>
  <si>
    <t>F </t>
  </si>
  <si>
    <t>2416708.44 </t>
  </si>
  <si>
    <t> 15.08.1904 22:33 </t>
  </si>
  <si>
    <t> 0.66 </t>
  </si>
  <si>
    <t>P </t>
  </si>
  <si>
    <t> N.F.Florja </t>
  </si>
  <si>
    <t> PSMO 16.264 </t>
  </si>
  <si>
    <t>2416730.41 </t>
  </si>
  <si>
    <t> 06.09.1904 21:50 </t>
  </si>
  <si>
    <t>2416730.433 </t>
  </si>
  <si>
    <t> 06.09.1904 22:23 </t>
  </si>
  <si>
    <t> 0.687 </t>
  </si>
  <si>
    <t> B.S.Whitney </t>
  </si>
  <si>
    <t> AJ 62.374 </t>
  </si>
  <si>
    <t>2416880.21 </t>
  </si>
  <si>
    <t> 03.02.1905 17:02 </t>
  </si>
  <si>
    <t> 0.69 </t>
  </si>
  <si>
    <t> T.S.Meshkova </t>
  </si>
  <si>
    <t> PZ 5.304 </t>
  </si>
  <si>
    <t>2417472.37 </t>
  </si>
  <si>
    <t> 18.09.1906 20:52 </t>
  </si>
  <si>
    <t> 0.72 </t>
  </si>
  <si>
    <t>2417474.28 </t>
  </si>
  <si>
    <t> 20.09.1906 18:43 </t>
  </si>
  <si>
    <t> 0.63 </t>
  </si>
  <si>
    <t>2417474.338 </t>
  </si>
  <si>
    <t> 20.09.1906 20:06 </t>
  </si>
  <si>
    <t> 0.691 </t>
  </si>
  <si>
    <t>2417550.18 </t>
  </si>
  <si>
    <t> 05.12.1906 16:19 </t>
  </si>
  <si>
    <t> 0.65 </t>
  </si>
  <si>
    <t>2428290.404 </t>
  </si>
  <si>
    <t> 01.05.1936 21:41 </t>
  </si>
  <si>
    <t> 0.241 </t>
  </si>
  <si>
    <t>2428805.50 </t>
  </si>
  <si>
    <t> 29.09.1937 00:00 </t>
  </si>
  <si>
    <t> 0.10 </t>
  </si>
  <si>
    <t>2428920.35 </t>
  </si>
  <si>
    <t> 21.01.1938 20:24 </t>
  </si>
  <si>
    <t> 0.12 </t>
  </si>
  <si>
    <t>2428982.34 </t>
  </si>
  <si>
    <t> 24.03.1938 20:09 </t>
  </si>
  <si>
    <t> 0.20 </t>
  </si>
  <si>
    <t>2428991.28 </t>
  </si>
  <si>
    <t> 02.04.1938 18:43 </t>
  </si>
  <si>
    <t> 0.15 </t>
  </si>
  <si>
    <t>2429495.49 </t>
  </si>
  <si>
    <t> 19.08.1939 23:45 </t>
  </si>
  <si>
    <t> 0.11 </t>
  </si>
  <si>
    <t>2429547.45 </t>
  </si>
  <si>
    <t> 10.10.1939 22:48 </t>
  </si>
  <si>
    <t> 0.14 </t>
  </si>
  <si>
    <t>2429547.487 </t>
  </si>
  <si>
    <t> 10.10.1939 23:41 </t>
  </si>
  <si>
    <t> 0.181 </t>
  </si>
  <si>
    <t>2429558.46 </t>
  </si>
  <si>
    <t> 21.10.1939 23:02 </t>
  </si>
  <si>
    <t> 0.17 </t>
  </si>
  <si>
    <t>2430696.744 </t>
  </si>
  <si>
    <t> 03.12.1942 05:51 </t>
  </si>
  <si>
    <t> 0.137 </t>
  </si>
  <si>
    <t>2431375.738 </t>
  </si>
  <si>
    <t> 12.10.1944 05:42 </t>
  </si>
  <si>
    <t> 0.134 </t>
  </si>
  <si>
    <t>2431404.696 </t>
  </si>
  <si>
    <t> 10.11.1944 04:42 </t>
  </si>
  <si>
    <t> 0.135 </t>
  </si>
  <si>
    <t>2431438.646 </t>
  </si>
  <si>
    <t> 14.12.1944 03:30 </t>
  </si>
  <si>
    <t>2431468.603 </t>
  </si>
  <si>
    <t> 13.01.1945 02:28 </t>
  </si>
  <si>
    <t> 0.136 </t>
  </si>
  <si>
    <t>2431701.244 </t>
  </si>
  <si>
    <t> 02.09.1945 17:51 </t>
  </si>
  <si>
    <t> 0.121 </t>
  </si>
  <si>
    <t>V </t>
  </si>
  <si>
    <t> W.Zessewitsch </t>
  </si>
  <si>
    <t> IODE 4.1.185 </t>
  </si>
  <si>
    <t>2432033.755 </t>
  </si>
  <si>
    <t> 01.08.1946 06:07 </t>
  </si>
  <si>
    <t> 0.123 </t>
  </si>
  <si>
    <t>2432108.646 </t>
  </si>
  <si>
    <t> 15.10.1946 03:30 </t>
  </si>
  <si>
    <t> 0.125 </t>
  </si>
  <si>
    <t>2432800.612 </t>
  </si>
  <si>
    <t> 06.09.1948 02:41 </t>
  </si>
  <si>
    <t> 0.114 </t>
  </si>
  <si>
    <t>2433919.937 </t>
  </si>
  <si>
    <t> 30.09.1951 10:29 </t>
  </si>
  <si>
    <t> 0.093 </t>
  </si>
  <si>
    <t>2434625.876 </t>
  </si>
  <si>
    <t> 05.09.1953 09:01 </t>
  </si>
  <si>
    <t> 0.075 </t>
  </si>
  <si>
    <t>2436048.745 </t>
  </si>
  <si>
    <t> 29.07.1957 05:52 </t>
  </si>
  <si>
    <t> 0.046 </t>
  </si>
  <si>
    <t>2437566.483 </t>
  </si>
  <si>
    <t> 23.09.1961 23:35 </t>
  </si>
  <si>
    <t> 0.027 </t>
  </si>
  <si>
    <t> W.Grauenhorst </t>
  </si>
  <si>
    <t>BAVM 15 </t>
  </si>
  <si>
    <t>2437566.485 </t>
  </si>
  <si>
    <t> 23.09.1961 23:38 </t>
  </si>
  <si>
    <t> 0.029 </t>
  </si>
  <si>
    <t> W.Braune </t>
  </si>
  <si>
    <t>2437566.487 </t>
  </si>
  <si>
    <t> 23.09.1961 23:41 </t>
  </si>
  <si>
    <t> 0.031 </t>
  </si>
  <si>
    <t> P.B.Lehmann </t>
  </si>
  <si>
    <t>2437566.488 </t>
  </si>
  <si>
    <t> 23.09.1961 23:42 </t>
  </si>
  <si>
    <t> 0.032 </t>
  </si>
  <si>
    <t> W.Quester </t>
  </si>
  <si>
    <t>2437626.390 </t>
  </si>
  <si>
    <t> 22.11.1961 21:21 </t>
  </si>
  <si>
    <t> 0.023 </t>
  </si>
  <si>
    <t>2437650.352 </t>
  </si>
  <si>
    <t> 16.12.1961 20:26 </t>
  </si>
  <si>
    <t> 0.020 </t>
  </si>
  <si>
    <t>2437659.338 </t>
  </si>
  <si>
    <t> 25.12.1961 20:06 </t>
  </si>
  <si>
    <t> 0.019 </t>
  </si>
  <si>
    <t>2437659.339 </t>
  </si>
  <si>
    <t> 25.12.1961 20:08 </t>
  </si>
  <si>
    <t>2440097.716 </t>
  </si>
  <si>
    <t> 29.08.1968 05:11 </t>
  </si>
  <si>
    <t> 0.001 </t>
  </si>
  <si>
    <t> L.Hazel </t>
  </si>
  <si>
    <t>IBVS 795 </t>
  </si>
  <si>
    <t>2440206.554 </t>
  </si>
  <si>
    <t> 16.12.1968 01:17 </t>
  </si>
  <si>
    <t> -0.001 </t>
  </si>
  <si>
    <t> P.Flin </t>
  </si>
  <si>
    <t>IBVS 328 </t>
  </si>
  <si>
    <t>2440854.597 </t>
  </si>
  <si>
    <t> 25.09.1970 02:19 </t>
  </si>
  <si>
    <t> 0.000 </t>
  </si>
  <si>
    <t> R.Diethelm </t>
  </si>
  <si>
    <t> ORI 121 </t>
  </si>
  <si>
    <t>2442255.525 </t>
  </si>
  <si>
    <t> 27.07.1974 00:36 </t>
  </si>
  <si>
    <t> -0.002 </t>
  </si>
  <si>
    <t> BBS 16 </t>
  </si>
  <si>
    <t>2442273.493 </t>
  </si>
  <si>
    <t> 13.08.1974 23:49 </t>
  </si>
  <si>
    <t> -0.007 </t>
  </si>
  <si>
    <t> BBS 17 </t>
  </si>
  <si>
    <t>2442273.496 </t>
  </si>
  <si>
    <t> 13.08.1974 23:54 </t>
  </si>
  <si>
    <t> -0.004 </t>
  </si>
  <si>
    <t> K.Locher </t>
  </si>
  <si>
    <t>2442274.499 </t>
  </si>
  <si>
    <t> 14.08.1974 23:58 </t>
  </si>
  <si>
    <t>2442298.445 </t>
  </si>
  <si>
    <t> 07.09.1974 22:40 </t>
  </si>
  <si>
    <t> -0.018 </t>
  </si>
  <si>
    <t> J.Hudec </t>
  </si>
  <si>
    <t> BRNO 20 </t>
  </si>
  <si>
    <t>2442304.448 </t>
  </si>
  <si>
    <t> 13.09.1974 22:45 </t>
  </si>
  <si>
    <t> J.Dokoupil </t>
  </si>
  <si>
    <t> V.Majchrak </t>
  </si>
  <si>
    <t>2442304.449 </t>
  </si>
  <si>
    <t> 13.09.1974 22:46 </t>
  </si>
  <si>
    <t> -0.006 </t>
  </si>
  <si>
    <t> M.Znojilova </t>
  </si>
  <si>
    <t>2442304.451 </t>
  </si>
  <si>
    <t> 13.09.1974 22:49 </t>
  </si>
  <si>
    <t> L.Kozina </t>
  </si>
  <si>
    <t>2442304.453 </t>
  </si>
  <si>
    <t> 13.09.1974 22:52 </t>
  </si>
  <si>
    <t> P.Hajek </t>
  </si>
  <si>
    <t> V.Znojil </t>
  </si>
  <si>
    <t>2442314.425 </t>
  </si>
  <si>
    <t> 23.09.1974 22:12 </t>
  </si>
  <si>
    <t> -0.015 </t>
  </si>
  <si>
    <t>2442365.367 </t>
  </si>
  <si>
    <t> 13.11.1974 20:48 </t>
  </si>
  <si>
    <t> 0.002 </t>
  </si>
  <si>
    <t> BBS 18 </t>
  </si>
  <si>
    <t>2442365.368 </t>
  </si>
  <si>
    <t> 13.11.1974 20:49 </t>
  </si>
  <si>
    <t> 0.003 </t>
  </si>
  <si>
    <t>2442369.356 </t>
  </si>
  <si>
    <t> 17.11.1974 20:32 </t>
  </si>
  <si>
    <t>2442369.362 </t>
  </si>
  <si>
    <t> 17.11.1974 20:41 </t>
  </si>
  <si>
    <t>2442385.339 </t>
  </si>
  <si>
    <t> 03.12.1974 20:08 </t>
  </si>
  <si>
    <t> 0.004 </t>
  </si>
  <si>
    <t> BBS 19 </t>
  </si>
  <si>
    <t>2442402.303 </t>
  </si>
  <si>
    <t> 20.12.1974 19:16 </t>
  </si>
  <si>
    <t>2442402.311 </t>
  </si>
  <si>
    <t> 20.12.1974 19:27 </t>
  </si>
  <si>
    <t>2442403.306 </t>
  </si>
  <si>
    <t> 21.12.1974 19:20 </t>
  </si>
  <si>
    <t>2442403.311 </t>
  </si>
  <si>
    <t> 21.12.1974 19:27 </t>
  </si>
  <si>
    <t>2442405.293 </t>
  </si>
  <si>
    <t> 23.12.1974 19:01 </t>
  </si>
  <si>
    <t> -0.013 </t>
  </si>
  <si>
    <t>2442405.302 </t>
  </si>
  <si>
    <t> 23.12.1974 19:14 </t>
  </si>
  <si>
    <t>2442414.282 </t>
  </si>
  <si>
    <t> 01.01.1975 18:46 </t>
  </si>
  <si>
    <t> -0.010 </t>
  </si>
  <si>
    <t> BBS 20 </t>
  </si>
  <si>
    <t>2442414.298 </t>
  </si>
  <si>
    <t> 01.01.1975 19:09 </t>
  </si>
  <si>
    <t> 0.006 </t>
  </si>
  <si>
    <t>2442414.301 </t>
  </si>
  <si>
    <t> 01.01.1975 19:13 </t>
  </si>
  <si>
    <t> 0.009 </t>
  </si>
  <si>
    <t> H.Peter </t>
  </si>
  <si>
    <t>2442417.288 </t>
  </si>
  <si>
    <t> 04.01.1975 18:54 </t>
  </si>
  <si>
    <t>2442424.279 </t>
  </si>
  <si>
    <t> 11.01.1975 18:41 </t>
  </si>
  <si>
    <t>2442428.267 </t>
  </si>
  <si>
    <t> 15.01.1975 18:24 </t>
  </si>
  <si>
    <t> -0.005 </t>
  </si>
  <si>
    <t>2442433.264 </t>
  </si>
  <si>
    <t> 20.01.1975 18:20 </t>
  </si>
  <si>
    <t> -0.000 </t>
  </si>
  <si>
    <t>2442688.888 </t>
  </si>
  <si>
    <t> 03.10.1975 09:18 </t>
  </si>
  <si>
    <t> M.Baldwin </t>
  </si>
  <si>
    <t> AVSJ 7.32 </t>
  </si>
  <si>
    <t>2442689.883 </t>
  </si>
  <si>
    <t> 04.10.1975 09:11 </t>
  </si>
  <si>
    <t>2442869.616 </t>
  </si>
  <si>
    <t> 01.04.1976 02:47 </t>
  </si>
  <si>
    <t> BBS 27 </t>
  </si>
  <si>
    <t>2442872.617 </t>
  </si>
  <si>
    <t> 04.04.1976 02:48 </t>
  </si>
  <si>
    <t>2442874.618 </t>
  </si>
  <si>
    <t> 06.04.1976 02:49 </t>
  </si>
  <si>
    <t>2442878.612 </t>
  </si>
  <si>
    <t> 10.04.1976 02:41 </t>
  </si>
  <si>
    <t>2442879.609 </t>
  </si>
  <si>
    <t> 11.04.1976 02:36 </t>
  </si>
  <si>
    <t>2442897.575 </t>
  </si>
  <si>
    <t> 29.04.1976 01:48 </t>
  </si>
  <si>
    <t>2442898.572 </t>
  </si>
  <si>
    <t> 30.04.1976 01:43 </t>
  </si>
  <si>
    <t>2442906.558 </t>
  </si>
  <si>
    <t> 08.05.1976 01:23 </t>
  </si>
  <si>
    <t> BBS 28 </t>
  </si>
  <si>
    <t>2442921.547 </t>
  </si>
  <si>
    <t> 23.05.1976 01:07 </t>
  </si>
  <si>
    <t>2442926.535 </t>
  </si>
  <si>
    <t> 28.05.1976 00:50 </t>
  </si>
  <si>
    <t>2442963.476 </t>
  </si>
  <si>
    <t> 03.07.1976 23:25 </t>
  </si>
  <si>
    <t> P.Novak </t>
  </si>
  <si>
    <t> BRNO 21 </t>
  </si>
  <si>
    <t>2442964.477 </t>
  </si>
  <si>
    <t> 04.07.1976 23:26 </t>
  </si>
  <si>
    <t>2442965.472 </t>
  </si>
  <si>
    <t> 05.07.1976 23:19 </t>
  </si>
  <si>
    <t>2442975.463 </t>
  </si>
  <si>
    <t> 15.07.1976 23:06 </t>
  </si>
  <si>
    <t> BBS 29 </t>
  </si>
  <si>
    <t>2442990.443 </t>
  </si>
  <si>
    <t> 30.07.1976 22:37 </t>
  </si>
  <si>
    <t>2442992.437 </t>
  </si>
  <si>
    <t> 01.08.1976 22:29 </t>
  </si>
  <si>
    <t>2442996.432 </t>
  </si>
  <si>
    <t> 05.08.1976 22:22 </t>
  </si>
  <si>
    <t>2443012.405 </t>
  </si>
  <si>
    <t> 21.08.1976 21:43 </t>
  </si>
  <si>
    <t> D.Böhme </t>
  </si>
  <si>
    <t> MVS 8.24 </t>
  </si>
  <si>
    <t>2443013.407 </t>
  </si>
  <si>
    <t> 22.08.1976 21:46 </t>
  </si>
  <si>
    <t>2443014.411 </t>
  </si>
  <si>
    <t> 23.08.1976 21:51 </t>
  </si>
  <si>
    <t>2443015.406 </t>
  </si>
  <si>
    <t> 24.08.1976 21:44 </t>
  </si>
  <si>
    <t>2443043.364 </t>
  </si>
  <si>
    <t> 21.09.1976 20:44 </t>
  </si>
  <si>
    <t> BBS 30 </t>
  </si>
  <si>
    <t>2443046.363 </t>
  </si>
  <si>
    <t> 24.09.1976 20:42 </t>
  </si>
  <si>
    <t> 0.005 </t>
  </si>
  <si>
    <t>2443074.315 </t>
  </si>
  <si>
    <t> 22.10.1976 19:33 </t>
  </si>
  <si>
    <t>2443076.315 </t>
  </si>
  <si>
    <t> 24.10.1976 19:33 </t>
  </si>
  <si>
    <t>2443078.304 </t>
  </si>
  <si>
    <t> 26.10.1976 19:17 </t>
  </si>
  <si>
    <t>2443088.281 </t>
  </si>
  <si>
    <t> 05.11.1976 18:44 </t>
  </si>
  <si>
    <t> BBS 31 </t>
  </si>
  <si>
    <t>2443397.836 </t>
  </si>
  <si>
    <t> 11.09.1977 08:03 </t>
  </si>
  <si>
    <t> AOEB 1 </t>
  </si>
  <si>
    <t>2443469.720 </t>
  </si>
  <si>
    <t> 22.11.1977 05:16 </t>
  </si>
  <si>
    <t> G.Samolyk </t>
  </si>
  <si>
    <t>2444105.788 </t>
  </si>
  <si>
    <t> 20.08.1979 06:54 </t>
  </si>
  <si>
    <t> M.Heifner </t>
  </si>
  <si>
    <t>2444107.785 </t>
  </si>
  <si>
    <t> 22.08.1979 06:50 </t>
  </si>
  <si>
    <t>2444119.767 </t>
  </si>
  <si>
    <t> 03.09.1979 06:24 </t>
  </si>
  <si>
    <t>2444126.758 </t>
  </si>
  <si>
    <t> 10.09.1979 06:11 </t>
  </si>
  <si>
    <t>2444132.747 </t>
  </si>
  <si>
    <t> 16.09.1979 05:55 </t>
  </si>
  <si>
    <t>2444133.752 </t>
  </si>
  <si>
    <t> 17.09.1979 06:02 </t>
  </si>
  <si>
    <t>2444153.724 </t>
  </si>
  <si>
    <t> 07.10.1979 05:22 </t>
  </si>
  <si>
    <t>2444158.698 </t>
  </si>
  <si>
    <t> 12.10.1979 04:45 </t>
  </si>
  <si>
    <t> -0.017 </t>
  </si>
  <si>
    <t> BBS 45 </t>
  </si>
  <si>
    <t>2444181.684 </t>
  </si>
  <si>
    <t> 04.11.1979 04:24 </t>
  </si>
  <si>
    <t>2444195.659 </t>
  </si>
  <si>
    <t> 18.11.1979 03:48 </t>
  </si>
  <si>
    <t>2444196.660 </t>
  </si>
  <si>
    <t> 19.11.1979 03:50 </t>
  </si>
  <si>
    <t>2444216.633 </t>
  </si>
  <si>
    <t> 09.12.1979 03:11 </t>
  </si>
  <si>
    <t>2444217.633 </t>
  </si>
  <si>
    <t> 10.12.1979 03:11 </t>
  </si>
  <si>
    <t>2444217.634 </t>
  </si>
  <si>
    <t> 10.12.1979 03:12 </t>
  </si>
  <si>
    <t>2444218.629 </t>
  </si>
  <si>
    <t> 11.12.1979 03:05 </t>
  </si>
  <si>
    <t>2444220.626 </t>
  </si>
  <si>
    <t> 13.12.1979 03:01 </t>
  </si>
  <si>
    <t> BBS 46 </t>
  </si>
  <si>
    <t>2444221.622 </t>
  </si>
  <si>
    <t> 14.12.1979 02:55 </t>
  </si>
  <si>
    <t>2444222.620 </t>
  </si>
  <si>
    <t> 15.12.1979 02:52 </t>
  </si>
  <si>
    <t>2444223.624 </t>
  </si>
  <si>
    <t> 16.12.1979 02:58 </t>
  </si>
  <si>
    <t>2444226.621 </t>
  </si>
  <si>
    <t> 19.12.1979 02:54 </t>
  </si>
  <si>
    <t> 0.007 </t>
  </si>
  <si>
    <t>2444227.613 </t>
  </si>
  <si>
    <t> 20.12.1979 02:42 </t>
  </si>
  <si>
    <t>2444228.623 </t>
  </si>
  <si>
    <t> 21.12.1979 02:57 </t>
  </si>
  <si>
    <t> 0.012 </t>
  </si>
  <si>
    <t>2444246.587 </t>
  </si>
  <si>
    <t> 08.01.1980 02:05 </t>
  </si>
  <si>
    <t>2444248.587 </t>
  </si>
  <si>
    <t> 10.01.1980 02:05 </t>
  </si>
  <si>
    <t>2444253.583 </t>
  </si>
  <si>
    <t> 15.01.1980 01:59 </t>
  </si>
  <si>
    <t>2444259.570 </t>
  </si>
  <si>
    <t> 21.01.1980 01:40 </t>
  </si>
  <si>
    <t>2444808.764 </t>
  </si>
  <si>
    <t> 23.07.1981 06:20 </t>
  </si>
  <si>
    <t> 0.010 </t>
  </si>
  <si>
    <t>2444860.669 </t>
  </si>
  <si>
    <t> 13.09.1981 04:03 </t>
  </si>
  <si>
    <t> -0.008 </t>
  </si>
  <si>
    <t> BBS 56 </t>
  </si>
  <si>
    <t>2444873.652 </t>
  </si>
  <si>
    <t> 26.09.1981 03:38 </t>
  </si>
  <si>
    <t>2444874.658 </t>
  </si>
  <si>
    <t> 27.09.1981 03:47 </t>
  </si>
  <si>
    <t>2444875.663 </t>
  </si>
  <si>
    <t> 28.09.1981 03:54 </t>
  </si>
  <si>
    <t> 0.008 </t>
  </si>
  <si>
    <t>2444880.666 </t>
  </si>
  <si>
    <t> 03.10.1981 03:59 </t>
  </si>
  <si>
    <t> 0.018 </t>
  </si>
  <si>
    <t>2444883.648 </t>
  </si>
  <si>
    <t> 06.10.1981 03:33 </t>
  </si>
  <si>
    <t> BBS 57 </t>
  </si>
  <si>
    <t>2444885.649 </t>
  </si>
  <si>
    <t> 08.10.1981 03:34 </t>
  </si>
  <si>
    <t>2444887.651 </t>
  </si>
  <si>
    <t> 10.10.1981 03:37 </t>
  </si>
  <si>
    <t> 0.014 </t>
  </si>
  <si>
    <t>2444888.651 </t>
  </si>
  <si>
    <t> 11.10.1981 03:37 </t>
  </si>
  <si>
    <t> 0.015 </t>
  </si>
  <si>
    <t>2444895.625 </t>
  </si>
  <si>
    <t> 18.10.1981 03:00 </t>
  </si>
  <si>
    <t> J.Silhan </t>
  </si>
  <si>
    <t> BRNO 26 </t>
  </si>
  <si>
    <t>2444895.632 </t>
  </si>
  <si>
    <t> 18.10.1981 03:10 </t>
  </si>
  <si>
    <t>2444896.633 </t>
  </si>
  <si>
    <t> 19.10.1981 03:11 </t>
  </si>
  <si>
    <t>2444897.630 </t>
  </si>
  <si>
    <t> 20.10.1981 03:07 </t>
  </si>
  <si>
    <t>2444898.626 </t>
  </si>
  <si>
    <t> 21.10.1981 03:01 </t>
  </si>
  <si>
    <t>2444906.614 </t>
  </si>
  <si>
    <t> 29.10.1981 02:44 </t>
  </si>
  <si>
    <t>2444907.615 </t>
  </si>
  <si>
    <t> 30.10.1981 02:45 </t>
  </si>
  <si>
    <t>2444912.607 </t>
  </si>
  <si>
    <t> 04.11.1981 02:34 </t>
  </si>
  <si>
    <t>2444916.610 </t>
  </si>
  <si>
    <t> 08.11.1981 02:38 </t>
  </si>
  <si>
    <t>2444924.583 </t>
  </si>
  <si>
    <t> 16.11.1981 01:59 </t>
  </si>
  <si>
    <t>2444926.587 </t>
  </si>
  <si>
    <t> 18.11.1981 02:05 </t>
  </si>
  <si>
    <t>2444959.544 </t>
  </si>
  <si>
    <t> 21.12.1981 01:03 </t>
  </si>
  <si>
    <t> 0.013 </t>
  </si>
  <si>
    <t>2444989.498 </t>
  </si>
  <si>
    <t> 19.01.1982 23:57 </t>
  </si>
  <si>
    <t> 0.011 </t>
  </si>
  <si>
    <t> BBS 58 </t>
  </si>
  <si>
    <t>2445012.464 </t>
  </si>
  <si>
    <t> 11.02.1982 23:08 </t>
  </si>
  <si>
    <t> BBS 59 </t>
  </si>
  <si>
    <t>2445564.634 </t>
  </si>
  <si>
    <t> 18.08.1983 03:12 </t>
  </si>
  <si>
    <t> BBS 68 </t>
  </si>
  <si>
    <t>2445574.622 </t>
  </si>
  <si>
    <t> 28.08.1983 02:55 </t>
  </si>
  <si>
    <t>2445609.580 </t>
  </si>
  <si>
    <t> 02.10.1983 01:55 </t>
  </si>
  <si>
    <t>2445615.565 </t>
  </si>
  <si>
    <t> 08.10.1983 01:33 </t>
  </si>
  <si>
    <t> J.Borovicka </t>
  </si>
  <si>
    <t>2445615.572 </t>
  </si>
  <si>
    <t> 08.10.1983 01:43 </t>
  </si>
  <si>
    <t> V.Wagner </t>
  </si>
  <si>
    <t>2445645.520 </t>
  </si>
  <si>
    <t> 07.11.1983 00:28 </t>
  </si>
  <si>
    <t>2445646.519 </t>
  </si>
  <si>
    <t> 08.11.1983 00:27 </t>
  </si>
  <si>
    <t> M.Kohl </t>
  </si>
  <si>
    <t> BBS 69 </t>
  </si>
  <si>
    <t>2445672.473 </t>
  </si>
  <si>
    <t> 03.12.1983 23:21 </t>
  </si>
  <si>
    <t> R.Polloczek </t>
  </si>
  <si>
    <t>2445672.480 </t>
  </si>
  <si>
    <t> 03.12.1983 23:31 </t>
  </si>
  <si>
    <t>2445672.489 </t>
  </si>
  <si>
    <t> 03.12.1983 23:44 </t>
  </si>
  <si>
    <t> P.Troubil </t>
  </si>
  <si>
    <t>2445672.493 </t>
  </si>
  <si>
    <t> 03.12.1983 23:49 </t>
  </si>
  <si>
    <t> P.Svoboda </t>
  </si>
  <si>
    <t>2445672.496 </t>
  </si>
  <si>
    <t> 03.12.1983 23:54 </t>
  </si>
  <si>
    <t> G.Golias </t>
  </si>
  <si>
    <t>2445697.446 </t>
  </si>
  <si>
    <t> 28.12.1983 22:42 </t>
  </si>
  <si>
    <t> BBS 70 </t>
  </si>
  <si>
    <t>2445697.450 </t>
  </si>
  <si>
    <t> 28.12.1983 22:48 </t>
  </si>
  <si>
    <t>2446327.512 </t>
  </si>
  <si>
    <t> 19.09.1985 00:17 </t>
  </si>
  <si>
    <t> BRNO 27 </t>
  </si>
  <si>
    <t>2446327.514 </t>
  </si>
  <si>
    <t> 19.09.1985 00:20 </t>
  </si>
  <si>
    <t>2446327.517 </t>
  </si>
  <si>
    <t> 19.09.1985 00:24 </t>
  </si>
  <si>
    <t> BBS 78 </t>
  </si>
  <si>
    <t>2446327.522 </t>
  </si>
  <si>
    <t> 19.09.1985 00:31 </t>
  </si>
  <si>
    <t> A.Paschke </t>
  </si>
  <si>
    <t> BBS 79 </t>
  </si>
  <si>
    <t>2446329.512 </t>
  </si>
  <si>
    <t> 21.09.1985 00:17 </t>
  </si>
  <si>
    <t>2446349.482 </t>
  </si>
  <si>
    <t> 10.10.1985 23:34 </t>
  </si>
  <si>
    <t>2446349.488 </t>
  </si>
  <si>
    <t> 10.10.1985 23:42 </t>
  </si>
  <si>
    <t>2446360.468 </t>
  </si>
  <si>
    <t> 21.10.1985 23:13 </t>
  </si>
  <si>
    <t>2446402.416 </t>
  </si>
  <si>
    <t> 02.12.1985 21:59 </t>
  </si>
  <si>
    <t> 0.017 </t>
  </si>
  <si>
    <t>2446403.407 </t>
  </si>
  <si>
    <t> 03.12.1985 21:46 </t>
  </si>
  <si>
    <t>2446416.381 </t>
  </si>
  <si>
    <t> 16.12.1985 21:08 </t>
  </si>
  <si>
    <t>s5</t>
  </si>
  <si>
    <t>s6</t>
  </si>
  <si>
    <t>s7</t>
  </si>
  <si>
    <t>JAVSO..44..164</t>
  </si>
  <si>
    <t>JAVSO..45..121</t>
  </si>
  <si>
    <t>IBVS 6230</t>
  </si>
  <si>
    <t>OEJV 0204</t>
  </si>
  <si>
    <t>JBAV, 60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</si>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</sst>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E+00"/>
    <numFmt numFmtId="166" formatCode="0.00000"/>
    <numFmt numFmtId="167" formatCode="0.E+00"/>
    <numFmt numFmtId="168" formatCode="0.0%"/>
  </numFmts>
  <fonts count="3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 style="thick">
        <color indexed="0"/>
      </right>
      <top/>
      <bottom/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0">
    <xf numFmtId="0" fontId="0" fillId="0" borderId="0">
      <alignment vertical="top"/>
    </xf>
    <xf numFmtId="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8" fillId="0" borderId="2" applyNumberFormat="0" applyFont="0" applyFill="0" applyAlignment="0" applyProtection="0"/>
  </cellStyleXfs>
  <cellXfs count="11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7" fillId="0" borderId="0" xfId="0" applyFont="1" applyAlignment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5" fillId="0" borderId="0" xfId="0" applyFont="1">
      <alignment vertical="top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11" fillId="0" borderId="0" xfId="0" applyFont="1">
      <alignment vertical="top"/>
    </xf>
    <xf numFmtId="0" fontId="0" fillId="0" borderId="0" xfId="0" applyAlignment="1">
      <alignment horizontal="center"/>
    </xf>
    <xf numFmtId="0" fontId="11" fillId="0" borderId="0" xfId="0" applyFont="1" applyAlignment="1"/>
    <xf numFmtId="0" fontId="4" fillId="0" borderId="0" xfId="0" applyFo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11" fillId="0" borderId="0" xfId="0" applyNumberFormat="1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16" fillId="0" borderId="0" xfId="0" applyFo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/>
    <xf numFmtId="0" fontId="0" fillId="0" borderId="6" xfId="0" applyBorder="1" applyAlignment="1"/>
    <xf numFmtId="165" fontId="0" fillId="0" borderId="0" xfId="0" applyNumberFormat="1" applyAlignment="1"/>
    <xf numFmtId="0" fontId="0" fillId="0" borderId="7" xfId="0" applyBorder="1" applyAlignment="1"/>
    <xf numFmtId="0" fontId="0" fillId="0" borderId="8" xfId="0" applyBorder="1" applyAlignme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8" fillId="0" borderId="0" xfId="0" applyFont="1">
      <alignment vertical="top"/>
    </xf>
    <xf numFmtId="0" fontId="19" fillId="0" borderId="0" xfId="0" applyFont="1">
      <alignment vertical="top"/>
    </xf>
    <xf numFmtId="0" fontId="13" fillId="0" borderId="5" xfId="0" applyFont="1" applyBorder="1" applyAlignment="1">
      <alignment horizontal="center"/>
    </xf>
    <xf numFmtId="0" fontId="7" fillId="0" borderId="9" xfId="0" applyFont="1" applyBorder="1">
      <alignment vertical="top"/>
    </xf>
    <xf numFmtId="0" fontId="20" fillId="0" borderId="10" xfId="0" applyFont="1" applyBorder="1">
      <alignment vertical="top"/>
    </xf>
    <xf numFmtId="0" fontId="11" fillId="0" borderId="11" xfId="0" applyFont="1" applyBorder="1">
      <alignment vertical="top"/>
    </xf>
    <xf numFmtId="167" fontId="11" fillId="0" borderId="11" xfId="0" applyNumberFormat="1" applyFont="1" applyBorder="1" applyAlignment="1">
      <alignment horizontal="center"/>
    </xf>
    <xf numFmtId="168" fontId="7" fillId="0" borderId="0" xfId="0" applyNumberFormat="1" applyFont="1">
      <alignment vertical="top"/>
    </xf>
    <xf numFmtId="14" fontId="0" fillId="0" borderId="0" xfId="0" applyNumberFormat="1">
      <alignment vertical="top"/>
    </xf>
    <xf numFmtId="0" fontId="7" fillId="0" borderId="12" xfId="0" applyFont="1" applyBorder="1">
      <alignment vertical="top"/>
    </xf>
    <xf numFmtId="0" fontId="20" fillId="0" borderId="13" xfId="0" applyFont="1" applyBorder="1">
      <alignment vertical="top"/>
    </xf>
    <xf numFmtId="0" fontId="11" fillId="0" borderId="14" xfId="0" applyFont="1" applyBorder="1">
      <alignment vertical="top"/>
    </xf>
    <xf numFmtId="167" fontId="11" fillId="0" borderId="14" xfId="0" applyNumberFormat="1" applyFont="1" applyBorder="1" applyAlignment="1">
      <alignment horizontal="center"/>
    </xf>
    <xf numFmtId="0" fontId="7" fillId="0" borderId="15" xfId="0" applyFont="1" applyBorder="1">
      <alignment vertical="top"/>
    </xf>
    <xf numFmtId="0" fontId="20" fillId="0" borderId="16" xfId="0" applyFont="1" applyBorder="1">
      <alignment vertical="top"/>
    </xf>
    <xf numFmtId="0" fontId="11" fillId="0" borderId="17" xfId="0" applyFont="1" applyBorder="1">
      <alignment vertical="top"/>
    </xf>
    <xf numFmtId="167" fontId="11" fillId="0" borderId="17" xfId="0" applyNumberFormat="1" applyFont="1" applyBorder="1" applyAlignment="1">
      <alignment horizontal="center"/>
    </xf>
    <xf numFmtId="0" fontId="19" fillId="0" borderId="5" xfId="0" applyFont="1" applyBorder="1">
      <alignment vertical="top"/>
    </xf>
    <xf numFmtId="0" fontId="0" fillId="0" borderId="5" xfId="0" applyBorder="1">
      <alignment vertical="top"/>
    </xf>
    <xf numFmtId="0" fontId="20" fillId="0" borderId="0" xfId="0" applyFont="1">
      <alignment vertical="top"/>
    </xf>
    <xf numFmtId="167" fontId="11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left"/>
      <protection locked="0"/>
    </xf>
    <xf numFmtId="10" fontId="7" fillId="0" borderId="0" xfId="0" applyNumberFormat="1" applyFont="1">
      <alignment vertical="top"/>
    </xf>
    <xf numFmtId="0" fontId="21" fillId="0" borderId="0" xfId="0" applyFont="1">
      <alignment vertical="top"/>
    </xf>
    <xf numFmtId="168" fontId="21" fillId="0" borderId="0" xfId="0" applyNumberFormat="1" applyFont="1">
      <alignment vertical="top"/>
    </xf>
    <xf numFmtId="10" fontId="21" fillId="0" borderId="0" xfId="0" applyNumberFormat="1" applyFont="1">
      <alignment vertical="top"/>
    </xf>
    <xf numFmtId="0" fontId="14" fillId="0" borderId="0" xfId="0" applyFont="1" applyAlignment="1">
      <alignment horizontal="center"/>
    </xf>
    <xf numFmtId="0" fontId="22" fillId="0" borderId="0" xfId="0" applyFont="1">
      <alignment vertical="top"/>
    </xf>
    <xf numFmtId="0" fontId="23" fillId="0" borderId="0" xfId="0" applyFont="1">
      <alignment vertical="top"/>
    </xf>
    <xf numFmtId="0" fontId="24" fillId="0" borderId="0" xfId="0" applyFont="1" applyAlignment="1">
      <alignment horizontal="center"/>
    </xf>
    <xf numFmtId="0" fontId="9" fillId="0" borderId="0" xfId="0" applyFont="1">
      <alignment vertical="top"/>
    </xf>
    <xf numFmtId="0" fontId="14" fillId="2" borderId="1" xfId="0" applyFont="1" applyFill="1" applyBorder="1">
      <alignment vertical="top"/>
    </xf>
    <xf numFmtId="0" fontId="11" fillId="0" borderId="18" xfId="0" applyFont="1" applyBorder="1">
      <alignment vertical="top"/>
    </xf>
    <xf numFmtId="0" fontId="15" fillId="0" borderId="0" xfId="0" applyFont="1" applyAlignment="1"/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center"/>
    </xf>
    <xf numFmtId="0" fontId="25" fillId="0" borderId="0" xfId="0" applyFont="1">
      <alignment vertical="top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27" fillId="0" borderId="0" xfId="7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3" borderId="19" xfId="0" applyFont="1" applyFill="1" applyBorder="1" applyAlignment="1">
      <alignment horizontal="left" vertical="top" wrapText="1" indent="1"/>
    </xf>
    <xf numFmtId="0" fontId="5" fillId="3" borderId="19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right" vertical="top" wrapText="1"/>
    </xf>
    <xf numFmtId="0" fontId="27" fillId="3" borderId="19" xfId="7" applyFill="1" applyBorder="1" applyAlignment="1" applyProtection="1">
      <alignment horizontal="righ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8" applyFont="1" applyAlignment="1">
      <alignment horizontal="left" vertical="center" wrapText="1"/>
    </xf>
    <xf numFmtId="0" fontId="29" fillId="0" borderId="0" xfId="8" applyFont="1" applyAlignment="1">
      <alignment horizontal="center" vertical="center" wrapText="1"/>
    </xf>
    <xf numFmtId="0" fontId="29" fillId="0" borderId="0" xfId="8" applyFont="1" applyAlignment="1">
      <alignment horizontal="left" wrapText="1"/>
    </xf>
    <xf numFmtId="0" fontId="5" fillId="0" borderId="0" xfId="8" applyFont="1" applyAlignment="1">
      <alignment horizontal="left"/>
    </xf>
    <xf numFmtId="0" fontId="5" fillId="0" borderId="0" xfId="8" applyFont="1" applyAlignment="1">
      <alignment horizontal="center"/>
    </xf>
    <xf numFmtId="0" fontId="25" fillId="0" borderId="0" xfId="8" applyFont="1"/>
    <xf numFmtId="0" fontId="25" fillId="0" borderId="0" xfId="8" applyFont="1" applyAlignment="1">
      <alignment horizontal="left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166" fontId="30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5" fillId="0" borderId="0" xfId="8" applyFont="1" applyAlignment="1">
      <alignment horizontal="center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IV Cas - O-C Diagr.</a:t>
            </a:r>
          </a:p>
        </c:rich>
      </c:tx>
      <c:layout>
        <c:manualLayout>
          <c:xMode val="edge"/>
          <c:yMode val="edge"/>
          <c:x val="0.39064920052414259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3850843483168"/>
          <c:y val="0.1458966565349544"/>
          <c:w val="0.81900573123723142"/>
          <c:h val="0.66261398176291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Active!$H$21:$H$990</c:f>
              <c:numCache>
                <c:formatCode>General</c:formatCode>
                <c:ptCount val="970"/>
                <c:pt idx="0">
                  <c:v>0.16245899999921676</c:v>
                </c:pt>
                <c:pt idx="1">
                  <c:v>0.16491999999925611</c:v>
                </c:pt>
                <c:pt idx="2">
                  <c:v>0.18792000000030384</c:v>
                </c:pt>
                <c:pt idx="3">
                  <c:v>0.18624499999714317</c:v>
                </c:pt>
                <c:pt idx="4">
                  <c:v>0.22121649999826332</c:v>
                </c:pt>
                <c:pt idx="5">
                  <c:v>0.13416749999669264</c:v>
                </c:pt>
                <c:pt idx="6">
                  <c:v>0.19216749999759486</c:v>
                </c:pt>
                <c:pt idx="7">
                  <c:v>0.14630549999856157</c:v>
                </c:pt>
                <c:pt idx="8">
                  <c:v>0.24078349999763304</c:v>
                </c:pt>
                <c:pt idx="9">
                  <c:v>9.814149999874644E-2</c:v>
                </c:pt>
                <c:pt idx="10">
                  <c:v>0.11782399999719928</c:v>
                </c:pt>
                <c:pt idx="11">
                  <c:v>0.19930499999827589</c:v>
                </c:pt>
                <c:pt idx="12">
                  <c:v>0.15258449999964796</c:v>
                </c:pt>
                <c:pt idx="13">
                  <c:v>0.10771200000090175</c:v>
                </c:pt>
                <c:pt idx="14">
                  <c:v>0.14443799999935436</c:v>
                </c:pt>
                <c:pt idx="15">
                  <c:v>0.1814379999996163</c:v>
                </c:pt>
                <c:pt idx="16">
                  <c:v>0.17066849999537226</c:v>
                </c:pt>
                <c:pt idx="17">
                  <c:v>0.13673849999759113</c:v>
                </c:pt>
                <c:pt idx="18">
                  <c:v>0.13407849999930477</c:v>
                </c:pt>
                <c:pt idx="19">
                  <c:v>0.13486799999736832</c:v>
                </c:pt>
                <c:pt idx="20">
                  <c:v>0.1350349999993341</c:v>
                </c:pt>
                <c:pt idx="21">
                  <c:v>0.13629999999830034</c:v>
                </c:pt>
                <c:pt idx="23">
                  <c:v>0.12343300000065938</c:v>
                </c:pt>
                <c:pt idx="24">
                  <c:v>0.12509549999958836</c:v>
                </c:pt>
                <c:pt idx="25">
                  <c:v>0.11361700000270503</c:v>
                </c:pt>
                <c:pt idx="26">
                  <c:v>9.2652499995892867E-2</c:v>
                </c:pt>
                <c:pt idx="27">
                  <c:v>7.4830999998084735E-2</c:v>
                </c:pt>
                <c:pt idx="28">
                  <c:v>4.6418500001891516E-2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3A-450B-A2DD-D425C114816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90">
                    <c:v>0</c:v>
                  </c:pt>
                  <c:pt idx="92">
                    <c:v>0</c:v>
                  </c:pt>
                  <c:pt idx="95">
                    <c:v>0</c:v>
                  </c:pt>
                  <c:pt idx="98">
                    <c:v>0</c:v>
                  </c:pt>
                  <c:pt idx="132">
                    <c:v>0</c:v>
                  </c:pt>
                  <c:pt idx="150">
                    <c:v>0</c:v>
                  </c:pt>
                  <c:pt idx="161">
                    <c:v>0</c:v>
                  </c:pt>
                  <c:pt idx="193">
                    <c:v>0</c:v>
                  </c:pt>
                  <c:pt idx="243">
                    <c:v>5.0000000000000001E-3</c:v>
                  </c:pt>
                  <c:pt idx="244">
                    <c:v>4.0000000000000001E-3</c:v>
                  </c:pt>
                  <c:pt idx="245">
                    <c:v>1.9E-3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2E-3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2.0000000000000001E-4</c:v>
                  </c:pt>
                  <c:pt idx="260">
                    <c:v>0</c:v>
                  </c:pt>
                  <c:pt idx="261">
                    <c:v>5.0000000000000001E-4</c:v>
                  </c:pt>
                  <c:pt idx="262">
                    <c:v>4.0000000000000002E-4</c:v>
                  </c:pt>
                  <c:pt idx="263">
                    <c:v>1E-3</c:v>
                  </c:pt>
                  <c:pt idx="264">
                    <c:v>2.9999999999999997E-4</c:v>
                  </c:pt>
                  <c:pt idx="265">
                    <c:v>6.9999999999999999E-4</c:v>
                  </c:pt>
                  <c:pt idx="266">
                    <c:v>5.0000000000000001E-4</c:v>
                  </c:pt>
                  <c:pt idx="267">
                    <c:v>8.0000000000000004E-4</c:v>
                  </c:pt>
                  <c:pt idx="268">
                    <c:v>1E-4</c:v>
                  </c:pt>
                  <c:pt idx="269">
                    <c:v>6.1999999999999998E-3</c:v>
                  </c:pt>
                  <c:pt idx="270">
                    <c:v>1E-4</c:v>
                  </c:pt>
                  <c:pt idx="271">
                    <c:v>1E-4</c:v>
                  </c:pt>
                  <c:pt idx="272">
                    <c:v>1E-4</c:v>
                  </c:pt>
                  <c:pt idx="273">
                    <c:v>2.9999999999999997E-4</c:v>
                  </c:pt>
                  <c:pt idx="274">
                    <c:v>8.0000000000000007E-5</c:v>
                  </c:pt>
                  <c:pt idx="275">
                    <c:v>2.0000000000000001E-4</c:v>
                  </c:pt>
                  <c:pt idx="276">
                    <c:v>8.0000000000000007E-5</c:v>
                  </c:pt>
                  <c:pt idx="277">
                    <c:v>1.1000000000000001E-3</c:v>
                  </c:pt>
                  <c:pt idx="278">
                    <c:v>5.9999999999999995E-4</c:v>
                  </c:pt>
                  <c:pt idx="279">
                    <c:v>5.1000000000000004E-4</c:v>
                  </c:pt>
                  <c:pt idx="280">
                    <c:v>1E-4</c:v>
                  </c:pt>
                  <c:pt idx="281">
                    <c:v>2.0000000000000001E-4</c:v>
                  </c:pt>
                  <c:pt idx="282">
                    <c:v>2.0000000000000001E-4</c:v>
                  </c:pt>
                  <c:pt idx="283">
                    <c:v>1E-4</c:v>
                  </c:pt>
                  <c:pt idx="284">
                    <c:v>1.2999999999999999E-3</c:v>
                  </c:pt>
                  <c:pt idx="285">
                    <c:v>1.1999999999999999E-3</c:v>
                  </c:pt>
                  <c:pt idx="286">
                    <c:v>1.8E-3</c:v>
                  </c:pt>
                  <c:pt idx="287">
                    <c:v>8.9999999999999998E-4</c:v>
                  </c:pt>
                  <c:pt idx="288">
                    <c:v>1.1000000000000001E-3</c:v>
                  </c:pt>
                  <c:pt idx="289">
                    <c:v>2.0000000000000001E-4</c:v>
                  </c:pt>
                  <c:pt idx="290">
                    <c:v>2.9999999999999997E-4</c:v>
                  </c:pt>
                  <c:pt idx="291">
                    <c:v>2.9999999999999997E-4</c:v>
                  </c:pt>
                  <c:pt idx="292">
                    <c:v>6.9999999999999994E-5</c:v>
                  </c:pt>
                  <c:pt idx="293">
                    <c:v>2.9999999999999997E-4</c:v>
                  </c:pt>
                  <c:pt idx="294">
                    <c:v>6.9999999999999994E-5</c:v>
                  </c:pt>
                  <c:pt idx="295">
                    <c:v>1E-4</c:v>
                  </c:pt>
                  <c:pt idx="296">
                    <c:v>2.0000000000000001E-4</c:v>
                  </c:pt>
                  <c:pt idx="297">
                    <c:v>2.9E-4</c:v>
                  </c:pt>
                  <c:pt idx="298">
                    <c:v>6.9999999999999994E-5</c:v>
                  </c:pt>
                  <c:pt idx="299">
                    <c:v>5.0000000000000001E-4</c:v>
                  </c:pt>
                  <c:pt idx="300">
                    <c:v>2.9999999999999997E-4</c:v>
                  </c:pt>
                  <c:pt idx="301">
                    <c:v>5.9999999999999995E-4</c:v>
                  </c:pt>
                  <c:pt idx="302">
                    <c:v>1E-4</c:v>
                  </c:pt>
                  <c:pt idx="303">
                    <c:v>1E-4</c:v>
                  </c:pt>
                  <c:pt idx="304">
                    <c:v>1E-4</c:v>
                  </c:pt>
                  <c:pt idx="305">
                    <c:v>9.0000000000000006E-5</c:v>
                  </c:pt>
                  <c:pt idx="306">
                    <c:v>1E-4</c:v>
                  </c:pt>
                  <c:pt idx="307">
                    <c:v>1E-4</c:v>
                  </c:pt>
                  <c:pt idx="308">
                    <c:v>1.2999999999999999E-4</c:v>
                  </c:pt>
                  <c:pt idx="309">
                    <c:v>1.3999999999999999E-4</c:v>
                  </c:pt>
                  <c:pt idx="310">
                    <c:v>1E-4</c:v>
                  </c:pt>
                  <c:pt idx="311">
                    <c:v>1.2E-4</c:v>
                  </c:pt>
                  <c:pt idx="312">
                    <c:v>1E-4</c:v>
                  </c:pt>
                  <c:pt idx="313">
                    <c:v>1E-4</c:v>
                  </c:pt>
                  <c:pt idx="314">
                    <c:v>6.9999999999999999E-4</c:v>
                  </c:pt>
                  <c:pt idx="315">
                    <c:v>2.0000000000000001E-4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90">
                    <c:v>0</c:v>
                  </c:pt>
                  <c:pt idx="92">
                    <c:v>0</c:v>
                  </c:pt>
                  <c:pt idx="95">
                    <c:v>0</c:v>
                  </c:pt>
                  <c:pt idx="98">
                    <c:v>0</c:v>
                  </c:pt>
                  <c:pt idx="132">
                    <c:v>0</c:v>
                  </c:pt>
                  <c:pt idx="150">
                    <c:v>0</c:v>
                  </c:pt>
                  <c:pt idx="161">
                    <c:v>0</c:v>
                  </c:pt>
                  <c:pt idx="193">
                    <c:v>0</c:v>
                  </c:pt>
                  <c:pt idx="243">
                    <c:v>5.0000000000000001E-3</c:v>
                  </c:pt>
                  <c:pt idx="244">
                    <c:v>4.0000000000000001E-3</c:v>
                  </c:pt>
                  <c:pt idx="245">
                    <c:v>1.9E-3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2E-3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2.0000000000000001E-4</c:v>
                  </c:pt>
                  <c:pt idx="260">
                    <c:v>0</c:v>
                  </c:pt>
                  <c:pt idx="261">
                    <c:v>5.0000000000000001E-4</c:v>
                  </c:pt>
                  <c:pt idx="262">
                    <c:v>4.0000000000000002E-4</c:v>
                  </c:pt>
                  <c:pt idx="263">
                    <c:v>1E-3</c:v>
                  </c:pt>
                  <c:pt idx="264">
                    <c:v>2.9999999999999997E-4</c:v>
                  </c:pt>
                  <c:pt idx="265">
                    <c:v>6.9999999999999999E-4</c:v>
                  </c:pt>
                  <c:pt idx="266">
                    <c:v>5.0000000000000001E-4</c:v>
                  </c:pt>
                  <c:pt idx="267">
                    <c:v>8.0000000000000004E-4</c:v>
                  </c:pt>
                  <c:pt idx="268">
                    <c:v>1E-4</c:v>
                  </c:pt>
                  <c:pt idx="269">
                    <c:v>6.1999999999999998E-3</c:v>
                  </c:pt>
                  <c:pt idx="270">
                    <c:v>1E-4</c:v>
                  </c:pt>
                  <c:pt idx="271">
                    <c:v>1E-4</c:v>
                  </c:pt>
                  <c:pt idx="272">
                    <c:v>1E-4</c:v>
                  </c:pt>
                  <c:pt idx="273">
                    <c:v>2.9999999999999997E-4</c:v>
                  </c:pt>
                  <c:pt idx="274">
                    <c:v>8.0000000000000007E-5</c:v>
                  </c:pt>
                  <c:pt idx="275">
                    <c:v>2.0000000000000001E-4</c:v>
                  </c:pt>
                  <c:pt idx="276">
                    <c:v>8.0000000000000007E-5</c:v>
                  </c:pt>
                  <c:pt idx="277">
                    <c:v>1.1000000000000001E-3</c:v>
                  </c:pt>
                  <c:pt idx="278">
                    <c:v>5.9999999999999995E-4</c:v>
                  </c:pt>
                  <c:pt idx="279">
                    <c:v>5.1000000000000004E-4</c:v>
                  </c:pt>
                  <c:pt idx="280">
                    <c:v>1E-4</c:v>
                  </c:pt>
                  <c:pt idx="281">
                    <c:v>2.0000000000000001E-4</c:v>
                  </c:pt>
                  <c:pt idx="282">
                    <c:v>2.0000000000000001E-4</c:v>
                  </c:pt>
                  <c:pt idx="283">
                    <c:v>1E-4</c:v>
                  </c:pt>
                  <c:pt idx="284">
                    <c:v>1.2999999999999999E-3</c:v>
                  </c:pt>
                  <c:pt idx="285">
                    <c:v>1.1999999999999999E-3</c:v>
                  </c:pt>
                  <c:pt idx="286">
                    <c:v>1.8E-3</c:v>
                  </c:pt>
                  <c:pt idx="287">
                    <c:v>8.9999999999999998E-4</c:v>
                  </c:pt>
                  <c:pt idx="288">
                    <c:v>1.1000000000000001E-3</c:v>
                  </c:pt>
                  <c:pt idx="289">
                    <c:v>2.0000000000000001E-4</c:v>
                  </c:pt>
                  <c:pt idx="290">
                    <c:v>2.9999999999999997E-4</c:v>
                  </c:pt>
                  <c:pt idx="291">
                    <c:v>2.9999999999999997E-4</c:v>
                  </c:pt>
                  <c:pt idx="292">
                    <c:v>6.9999999999999994E-5</c:v>
                  </c:pt>
                  <c:pt idx="293">
                    <c:v>2.9999999999999997E-4</c:v>
                  </c:pt>
                  <c:pt idx="294">
                    <c:v>6.9999999999999994E-5</c:v>
                  </c:pt>
                  <c:pt idx="295">
                    <c:v>1E-4</c:v>
                  </c:pt>
                  <c:pt idx="296">
                    <c:v>2.0000000000000001E-4</c:v>
                  </c:pt>
                  <c:pt idx="297">
                    <c:v>2.9E-4</c:v>
                  </c:pt>
                  <c:pt idx="298">
                    <c:v>6.9999999999999994E-5</c:v>
                  </c:pt>
                  <c:pt idx="299">
                    <c:v>5.0000000000000001E-4</c:v>
                  </c:pt>
                  <c:pt idx="300">
                    <c:v>2.9999999999999997E-4</c:v>
                  </c:pt>
                  <c:pt idx="301">
                    <c:v>5.9999999999999995E-4</c:v>
                  </c:pt>
                  <c:pt idx="302">
                    <c:v>1E-4</c:v>
                  </c:pt>
                  <c:pt idx="303">
                    <c:v>1E-4</c:v>
                  </c:pt>
                  <c:pt idx="304">
                    <c:v>1E-4</c:v>
                  </c:pt>
                  <c:pt idx="305">
                    <c:v>9.0000000000000006E-5</c:v>
                  </c:pt>
                  <c:pt idx="306">
                    <c:v>1E-4</c:v>
                  </c:pt>
                  <c:pt idx="307">
                    <c:v>1E-4</c:v>
                  </c:pt>
                  <c:pt idx="308">
                    <c:v>1.2999999999999999E-4</c:v>
                  </c:pt>
                  <c:pt idx="309">
                    <c:v>1.3999999999999999E-4</c:v>
                  </c:pt>
                  <c:pt idx="310">
                    <c:v>1E-4</c:v>
                  </c:pt>
                  <c:pt idx="311">
                    <c:v>1.2E-4</c:v>
                  </c:pt>
                  <c:pt idx="312">
                    <c:v>1E-4</c:v>
                  </c:pt>
                  <c:pt idx="313">
                    <c:v>1E-4</c:v>
                  </c:pt>
                  <c:pt idx="314">
                    <c:v>6.9999999999999999E-4</c:v>
                  </c:pt>
                  <c:pt idx="315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Active!$I$21:$I$990</c:f>
              <c:numCache>
                <c:formatCode>General</c:formatCode>
                <c:ptCount val="970"/>
                <c:pt idx="22">
                  <c:v>0.12109149999741931</c:v>
                </c:pt>
                <c:pt idx="29">
                  <c:v>2.7178500000445638E-2</c:v>
                </c:pt>
                <c:pt idx="30">
                  <c:v>2.9178500000853091E-2</c:v>
                </c:pt>
                <c:pt idx="31">
                  <c:v>3.1178500001260545E-2</c:v>
                </c:pt>
                <c:pt idx="32">
                  <c:v>3.2178499997826293E-2</c:v>
                </c:pt>
                <c:pt idx="33">
                  <c:v>2.2708500000589993E-2</c:v>
                </c:pt>
                <c:pt idx="34">
                  <c:v>2.012049999757437E-2</c:v>
                </c:pt>
                <c:pt idx="35">
                  <c:v>1.9400000004679896E-2</c:v>
                </c:pt>
                <c:pt idx="36">
                  <c:v>2.0400000001245644E-2</c:v>
                </c:pt>
                <c:pt idx="37">
                  <c:v>5.7099999685306102E-4</c:v>
                </c:pt>
                <c:pt idx="38">
                  <c:v>-5.9950000286335126E-4</c:v>
                </c:pt>
                <c:pt idx="39">
                  <c:v>0</c:v>
                </c:pt>
                <c:pt idx="40">
                  <c:v>-1.8734999976004474E-3</c:v>
                </c:pt>
                <c:pt idx="41">
                  <c:v>-7.3144999987562187E-3</c:v>
                </c:pt>
                <c:pt idx="42">
                  <c:v>-4.3145000017830171E-3</c:v>
                </c:pt>
                <c:pt idx="43">
                  <c:v>1.610000035725534E-4</c:v>
                </c:pt>
                <c:pt idx="44">
                  <c:v>-1.8427000002702698E-2</c:v>
                </c:pt>
                <c:pt idx="45">
                  <c:v>-6.5740000063669868E-3</c:v>
                </c:pt>
                <c:pt idx="46">
                  <c:v>-6.5740000063669868E-3</c:v>
                </c:pt>
                <c:pt idx="47">
                  <c:v>-5.5740000025252812E-3</c:v>
                </c:pt>
                <c:pt idx="48">
                  <c:v>-3.5740000021178275E-3</c:v>
                </c:pt>
                <c:pt idx="49">
                  <c:v>-1.5740000017103739E-3</c:v>
                </c:pt>
                <c:pt idx="50">
                  <c:v>-1.5740000017103739E-3</c:v>
                </c:pt>
                <c:pt idx="51">
                  <c:v>-1.4818999996350612E-2</c:v>
                </c:pt>
                <c:pt idx="52">
                  <c:v>2.4314999973285012E-3</c:v>
                </c:pt>
                <c:pt idx="53">
                  <c:v>3.4315000011702068E-3</c:v>
                </c:pt>
                <c:pt idx="54">
                  <c:v>-2.6665000041248277E-3</c:v>
                </c:pt>
                <c:pt idx="55">
                  <c:v>3.3334999970975332E-3</c:v>
                </c:pt>
                <c:pt idx="56">
                  <c:v>3.9414999992004596E-3</c:v>
                </c:pt>
                <c:pt idx="57">
                  <c:v>-6.9750000038766302E-3</c:v>
                </c:pt>
                <c:pt idx="58">
                  <c:v>1.0249999977531843E-3</c:v>
                </c:pt>
                <c:pt idx="59">
                  <c:v>-2.4995000057970174E-3</c:v>
                </c:pt>
                <c:pt idx="60">
                  <c:v>2.5004999988595955E-3</c:v>
                </c:pt>
                <c:pt idx="61">
                  <c:v>-1.2548500002594665E-2</c:v>
                </c:pt>
                <c:pt idx="62">
                  <c:v>-3.5484999971231446E-3</c:v>
                </c:pt>
                <c:pt idx="63">
                  <c:v>-1.0269000005791895E-2</c:v>
                </c:pt>
                <c:pt idx="64">
                  <c:v>5.7309999974677339E-3</c:v>
                </c:pt>
                <c:pt idx="65">
                  <c:v>8.7309999944409356E-3</c:v>
                </c:pt>
                <c:pt idx="66">
                  <c:v>1.5749999874969944E-4</c:v>
                </c:pt>
                <c:pt idx="67">
                  <c:v>1.4860000010230578E-3</c:v>
                </c:pt>
                <c:pt idx="68">
                  <c:v>-4.6120000042719766E-3</c:v>
                </c:pt>
                <c:pt idx="69">
                  <c:v>-2.3449999571312219E-4</c:v>
                </c:pt>
                <c:pt idx="72">
                  <c:v>-3.4410000007483177E-3</c:v>
                </c:pt>
                <c:pt idx="73">
                  <c:v>1.985499999136664E-3</c:v>
                </c:pt>
                <c:pt idx="74">
                  <c:v>5.9364999979152344E-3</c:v>
                </c:pt>
                <c:pt idx="75">
                  <c:v>5.8385000011185184E-3</c:v>
                </c:pt>
                <c:pt idx="76">
                  <c:v>4.3139999979757704E-3</c:v>
                </c:pt>
                <c:pt idx="77">
                  <c:v>-3.1270000035874546E-3</c:v>
                </c:pt>
                <c:pt idx="78">
                  <c:v>-4.651499999454245E-3</c:v>
                </c:pt>
                <c:pt idx="79">
                  <c:v>-6.8475000080070458E-3</c:v>
                </c:pt>
                <c:pt idx="80">
                  <c:v>4.2849999954341911E-3</c:v>
                </c:pt>
                <c:pt idx="81">
                  <c:v>-3.3750000147847459E-4</c:v>
                </c:pt>
                <c:pt idx="82">
                  <c:v>-4.7439999980269931E-3</c:v>
                </c:pt>
                <c:pt idx="83">
                  <c:v>-2.2685000003548339E-3</c:v>
                </c:pt>
                <c:pt idx="84">
                  <c:v>-5.7929999966290779E-3</c:v>
                </c:pt>
                <c:pt idx="85">
                  <c:v>-3.7999998312443495E-5</c:v>
                </c:pt>
                <c:pt idx="86">
                  <c:v>2.0944999996572733E-3</c:v>
                </c:pt>
                <c:pt idx="87">
                  <c:v>-9.5450000662822276E-4</c:v>
                </c:pt>
                <c:pt idx="88">
                  <c:v>-5.2499999583233148E-5</c:v>
                </c:pt>
                <c:pt idx="90">
                  <c:v>3.0999995942693204E-5</c:v>
                </c:pt>
                <c:pt idx="92">
                  <c:v>5.5064999978640117E-3</c:v>
                </c:pt>
                <c:pt idx="95">
                  <c:v>1.9820000015897676E-3</c:v>
                </c:pt>
                <c:pt idx="96">
                  <c:v>1.2960000021848828E-3</c:v>
                </c:pt>
                <c:pt idx="97">
                  <c:v>4.7224999943864532E-3</c:v>
                </c:pt>
                <c:pt idx="98">
                  <c:v>-1.963499998964835E-3</c:v>
                </c:pt>
                <c:pt idx="100">
                  <c:v>9.8750000324798748E-4</c:v>
                </c:pt>
                <c:pt idx="101">
                  <c:v>-7.0615000076941215E-3</c:v>
                </c:pt>
                <c:pt idx="102">
                  <c:v>-1.5306499997677747E-2</c:v>
                </c:pt>
                <c:pt idx="103">
                  <c:v>-2.9014999963692389E-3</c:v>
                </c:pt>
                <c:pt idx="104">
                  <c:v>-1.2665499998547602E-2</c:v>
                </c:pt>
                <c:pt idx="105">
                  <c:v>-4.7720000002300367E-3</c:v>
                </c:pt>
                <c:pt idx="106">
                  <c:v>-4.8209999949904159E-3</c:v>
                </c:pt>
                <c:pt idx="107">
                  <c:v>-5.1149999999324791E-3</c:v>
                </c:pt>
                <c:pt idx="108">
                  <c:v>-3.7864999976591207E-3</c:v>
                </c:pt>
                <c:pt idx="109">
                  <c:v>-5.9334999968996271E-3</c:v>
                </c:pt>
                <c:pt idx="110">
                  <c:v>5.4200000158743933E-4</c:v>
                </c:pt>
                <c:pt idx="111">
                  <c:v>2.0520000034593977E-3</c:v>
                </c:pt>
                <c:pt idx="112">
                  <c:v>-1.6570500003581401E-2</c:v>
                </c:pt>
                <c:pt idx="113">
                  <c:v>3.3659999971860088E-3</c:v>
                </c:pt>
                <c:pt idx="114">
                  <c:v>-9.7700000333134085E-4</c:v>
                </c:pt>
                <c:pt idx="115">
                  <c:v>1.498500001616776E-3</c:v>
                </c:pt>
                <c:pt idx="116">
                  <c:v>4.0085000000544824E-3</c:v>
                </c:pt>
                <c:pt idx="117">
                  <c:v>5.4840000011608936E-3</c:v>
                </c:pt>
                <c:pt idx="118">
                  <c:v>6.4839999977266416E-3</c:v>
                </c:pt>
                <c:pt idx="119">
                  <c:v>2.9595000014523976E-3</c:v>
                </c:pt>
                <c:pt idx="120">
                  <c:v>2.9104999921401031E-3</c:v>
                </c:pt>
                <c:pt idx="121">
                  <c:v>3.8599999970756471E-4</c:v>
                </c:pt>
                <c:pt idx="122">
                  <c:v>-1.384999995934777E-4</c:v>
                </c:pt>
                <c:pt idx="123">
                  <c:v>5.3370000023278408E-3</c:v>
                </c:pt>
                <c:pt idx="124">
                  <c:v>6.7634999941219576E-3</c:v>
                </c:pt>
                <c:pt idx="125">
                  <c:v>2.3899999359855428E-4</c:v>
                </c:pt>
                <c:pt idx="126">
                  <c:v>1.1714499996742234E-2</c:v>
                </c:pt>
                <c:pt idx="127">
                  <c:v>2.2734999947715551E-3</c:v>
                </c:pt>
                <c:pt idx="128">
                  <c:v>5.2244999969843775E-3</c:v>
                </c:pt>
                <c:pt idx="129">
                  <c:v>8.6019999944255687E-3</c:v>
                </c:pt>
                <c:pt idx="130">
                  <c:v>4.4549999947776087E-3</c:v>
                </c:pt>
                <c:pt idx="131">
                  <c:v>9.9800000025425106E-3</c:v>
                </c:pt>
                <c:pt idx="132">
                  <c:v>-8.2939999992959201E-3</c:v>
                </c:pt>
                <c:pt idx="133">
                  <c:v>3.510000002279412E-3</c:v>
                </c:pt>
                <c:pt idx="134">
                  <c:v>-6.1124999992898665E-3</c:v>
                </c:pt>
                <c:pt idx="135">
                  <c:v>1.3630000030389056E-3</c:v>
                </c:pt>
                <c:pt idx="136">
                  <c:v>7.838500001525972E-3</c:v>
                </c:pt>
                <c:pt idx="137">
                  <c:v>1.8215999996755272E-2</c:v>
                </c:pt>
                <c:pt idx="138">
                  <c:v>4.6424999964074232E-3</c:v>
                </c:pt>
                <c:pt idx="139">
                  <c:v>8.5934999951859936E-3</c:v>
                </c:pt>
                <c:pt idx="140">
                  <c:v>1.354449999780627E-2</c:v>
                </c:pt>
                <c:pt idx="141">
                  <c:v>1.5019999998912681E-2</c:v>
                </c:pt>
                <c:pt idx="142">
                  <c:v>-6.5149999863933772E-4</c:v>
                </c:pt>
                <c:pt idx="143">
                  <c:v>6.3484999991487712E-3</c:v>
                </c:pt>
                <c:pt idx="144">
                  <c:v>8.8239999968209304E-3</c:v>
                </c:pt>
                <c:pt idx="145">
                  <c:v>7.2994999936781824E-3</c:v>
                </c:pt>
                <c:pt idx="146">
                  <c:v>4.7749999939696863E-3</c:v>
                </c:pt>
                <c:pt idx="147">
                  <c:v>4.5790000003762543E-3</c:v>
                </c:pt>
                <c:pt idx="148">
                  <c:v>7.0544999980484135E-3</c:v>
                </c:pt>
                <c:pt idx="149">
                  <c:v>6.4320000019506551E-3</c:v>
                </c:pt>
                <c:pt idx="150">
                  <c:v>1.5333999996073544E-2</c:v>
                </c:pt>
                <c:pt idx="151">
                  <c:v>1.3799999578623101E-4</c:v>
                </c:pt>
                <c:pt idx="152">
                  <c:v>7.0889999988139607E-3</c:v>
                </c:pt>
                <c:pt idx="153">
                  <c:v>1.2780500001099426E-2</c:v>
                </c:pt>
                <c:pt idx="154">
                  <c:v>1.1045499995816499E-2</c:v>
                </c:pt>
                <c:pt idx="155">
                  <c:v>1.098199999978533E-2</c:v>
                </c:pt>
                <c:pt idx="156">
                  <c:v>-3.0665000012959354E-3</c:v>
                </c:pt>
                <c:pt idx="157">
                  <c:v>-3.1149999995250255E-4</c:v>
                </c:pt>
                <c:pt idx="158">
                  <c:v>9.3310000011115335E-3</c:v>
                </c:pt>
                <c:pt idx="159">
                  <c:v>3.1840000010561198E-3</c:v>
                </c:pt>
                <c:pt idx="160">
                  <c:v>1.0183999998844229E-2</c:v>
                </c:pt>
                <c:pt idx="161">
                  <c:v>2.4489999923389405E-3</c:v>
                </c:pt>
                <c:pt idx="162">
                  <c:v>2.9244999968796037E-3</c:v>
                </c:pt>
                <c:pt idx="163">
                  <c:v>-4.7125000055530109E-3</c:v>
                </c:pt>
                <c:pt idx="164">
                  <c:v>2.2874999995110556E-3</c:v>
                </c:pt>
                <c:pt idx="165">
                  <c:v>1.1287499997706618E-2</c:v>
                </c:pt>
                <c:pt idx="166">
                  <c:v>1.5287499998521525E-2</c:v>
                </c:pt>
                <c:pt idx="167">
                  <c:v>1.8287499995494727E-2</c:v>
                </c:pt>
                <c:pt idx="168">
                  <c:v>5.1750000056927092E-3</c:v>
                </c:pt>
                <c:pt idx="169">
                  <c:v>9.1749999992316589E-3</c:v>
                </c:pt>
                <c:pt idx="170">
                  <c:v>2.2155000042403117E-3</c:v>
                </c:pt>
                <c:pt idx="171">
                  <c:v>4.2155000046477653E-3</c:v>
                </c:pt>
                <c:pt idx="172">
                  <c:v>7.2155000016209669E-3</c:v>
                </c:pt>
                <c:pt idx="173">
                  <c:v>1.2215499999001622E-2</c:v>
                </c:pt>
                <c:pt idx="174">
                  <c:v>5.1664999991771765E-3</c:v>
                </c:pt>
                <c:pt idx="175">
                  <c:v>4.6765000006416813E-3</c:v>
                </c:pt>
                <c:pt idx="176">
                  <c:v>1.0676499994588085E-2</c:v>
                </c:pt>
                <c:pt idx="177">
                  <c:v>6.906999995408114E-3</c:v>
                </c:pt>
                <c:pt idx="178">
                  <c:v>1.6877999994903803E-2</c:v>
                </c:pt>
                <c:pt idx="179">
                  <c:v>9.3534999978146516E-3</c:v>
                </c:pt>
                <c:pt idx="180">
                  <c:v>2.5349999996251427E-3</c:v>
                </c:pt>
                <c:pt idx="181">
                  <c:v>5.3594999990309589E-3</c:v>
                </c:pt>
                <c:pt idx="182">
                  <c:v>8.4920000008423813E-3</c:v>
                </c:pt>
                <c:pt idx="183">
                  <c:v>1.2492000001657289E-2</c:v>
                </c:pt>
                <c:pt idx="184">
                  <c:v>1.3967499995487742E-2</c:v>
                </c:pt>
                <c:pt idx="185">
                  <c:v>1.1295999996946193E-2</c:v>
                </c:pt>
                <c:pt idx="186">
                  <c:v>-6.7530000014812686E-3</c:v>
                </c:pt>
                <c:pt idx="187">
                  <c:v>1.247000000148546E-3</c:v>
                </c:pt>
                <c:pt idx="188">
                  <c:v>1.4629999932367355E-3</c:v>
                </c:pt>
                <c:pt idx="190">
                  <c:v>6.7479999997885898E-3</c:v>
                </c:pt>
                <c:pt idx="191">
                  <c:v>6.4540000021224841E-3</c:v>
                </c:pt>
                <c:pt idx="192">
                  <c:v>1.088049999816576E-2</c:v>
                </c:pt>
                <c:pt idx="193">
                  <c:v>8.2654999932856299E-3</c:v>
                </c:pt>
                <c:pt idx="194">
                  <c:v>3.7754999939352274E-3</c:v>
                </c:pt>
                <c:pt idx="195">
                  <c:v>-1.3949999993201345E-3</c:v>
                </c:pt>
                <c:pt idx="196">
                  <c:v>6.60500000230968E-3</c:v>
                </c:pt>
                <c:pt idx="197">
                  <c:v>8.7484999967273325E-3</c:v>
                </c:pt>
                <c:pt idx="198">
                  <c:v>-1.0000003385357559E-6</c:v>
                </c:pt>
                <c:pt idx="199">
                  <c:v>-3.93000002077315E-4</c:v>
                </c:pt>
                <c:pt idx="200">
                  <c:v>6.0700000176439062E-4</c:v>
                </c:pt>
                <c:pt idx="201">
                  <c:v>2.312999997229781E-3</c:v>
                </c:pt>
                <c:pt idx="202">
                  <c:v>1.3116999994963408E-2</c:v>
                </c:pt>
                <c:pt idx="203">
                  <c:v>-6.5199999953620136E-3</c:v>
                </c:pt>
                <c:pt idx="204">
                  <c:v>5.1079999975627288E-3</c:v>
                </c:pt>
                <c:pt idx="205">
                  <c:v>-4.7029999986989424E-3</c:v>
                </c:pt>
                <c:pt idx="206">
                  <c:v>2.0030000014230609E-3</c:v>
                </c:pt>
                <c:pt idx="207">
                  <c:v>6.2824999986332841E-3</c:v>
                </c:pt>
                <c:pt idx="208">
                  <c:v>3.4985000020242296E-3</c:v>
                </c:pt>
                <c:pt idx="209">
                  <c:v>2.0575000016833656E-3</c:v>
                </c:pt>
                <c:pt idx="210">
                  <c:v>9.4499999977415428E-4</c:v>
                </c:pt>
                <c:pt idx="211">
                  <c:v>-5.7950000336859375E-4</c:v>
                </c:pt>
                <c:pt idx="212">
                  <c:v>3.7149999843677506E-4</c:v>
                </c:pt>
                <c:pt idx="213">
                  <c:v>-2.153000001271721E-3</c:v>
                </c:pt>
                <c:pt idx="214">
                  <c:v>-4.3490000025485642E-3</c:v>
                </c:pt>
                <c:pt idx="215">
                  <c:v>1.1503999994602054E-2</c:v>
                </c:pt>
                <c:pt idx="216">
                  <c:v>-1.2310000020079315E-3</c:v>
                </c:pt>
                <c:pt idx="217">
                  <c:v>1.0484999947948381E-3</c:v>
                </c:pt>
                <c:pt idx="218">
                  <c:v>-2.0985000010114163E-3</c:v>
                </c:pt>
                <c:pt idx="219">
                  <c:v>2.4120000016409904E-3</c:v>
                </c:pt>
                <c:pt idx="220">
                  <c:v>2.8239999955985695E-3</c:v>
                </c:pt>
                <c:pt idx="221">
                  <c:v>2.7259999915258959E-3</c:v>
                </c:pt>
                <c:pt idx="222">
                  <c:v>5.6769999937387183E-3</c:v>
                </c:pt>
                <c:pt idx="223">
                  <c:v>2.6280000020051375E-3</c:v>
                </c:pt>
                <c:pt idx="224">
                  <c:v>1.2360000037006103E-3</c:v>
                </c:pt>
                <c:pt idx="225">
                  <c:v>-5.4300000047078356E-3</c:v>
                </c:pt>
                <c:pt idx="226">
                  <c:v>-2.9544999997597188E-3</c:v>
                </c:pt>
                <c:pt idx="227">
                  <c:v>-1.542500001960434E-3</c:v>
                </c:pt>
                <c:pt idx="228">
                  <c:v>-6.8414999986998737E-3</c:v>
                </c:pt>
                <c:pt idx="229">
                  <c:v>-1.1409500002628192E-2</c:v>
                </c:pt>
                <c:pt idx="230">
                  <c:v>-5.605500002275221E-3</c:v>
                </c:pt>
                <c:pt idx="231">
                  <c:v>-9.1299999985494651E-3</c:v>
                </c:pt>
                <c:pt idx="232">
                  <c:v>-8.9484999989508651E-3</c:v>
                </c:pt>
                <c:pt idx="233">
                  <c:v>-9.5220000002882443E-3</c:v>
                </c:pt>
                <c:pt idx="234">
                  <c:v>-1.2144499996793456E-2</c:v>
                </c:pt>
                <c:pt idx="235">
                  <c:v>-7.7670000027865171E-3</c:v>
                </c:pt>
                <c:pt idx="236">
                  <c:v>-8.4385000009206124E-3</c:v>
                </c:pt>
                <c:pt idx="237">
                  <c:v>-8.6834999965503812E-3</c:v>
                </c:pt>
                <c:pt idx="238">
                  <c:v>-6.4530000017839484E-3</c:v>
                </c:pt>
                <c:pt idx="239">
                  <c:v>-8.5019999969517812E-3</c:v>
                </c:pt>
                <c:pt idx="240">
                  <c:v>-6.8939999982831068E-3</c:v>
                </c:pt>
                <c:pt idx="241">
                  <c:v>-7.1390000011888333E-3</c:v>
                </c:pt>
                <c:pt idx="242">
                  <c:v>-5.4965000017546117E-3</c:v>
                </c:pt>
                <c:pt idx="243">
                  <c:v>-1.3323500003025401E-2</c:v>
                </c:pt>
                <c:pt idx="244">
                  <c:v>-1.6675500002747867E-2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3A-450B-A2DD-D425C114816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Active!$J$21:$J$990</c:f>
              <c:numCache>
                <c:formatCode>General</c:formatCode>
                <c:ptCount val="970"/>
                <c:pt idx="70">
                  <c:v>1.4934999999240972E-3</c:v>
                </c:pt>
                <c:pt idx="71">
                  <c:v>-2.0309999963501468E-3</c:v>
                </c:pt>
                <c:pt idx="89">
                  <c:v>-3.4445000055711716E-3</c:v>
                </c:pt>
                <c:pt idx="91">
                  <c:v>1.3099999341648072E-4</c:v>
                </c:pt>
                <c:pt idx="93">
                  <c:v>5.8064999975613318E-3</c:v>
                </c:pt>
                <c:pt idx="94">
                  <c:v>1.781999999366235E-3</c:v>
                </c:pt>
                <c:pt idx="99">
                  <c:v>-1.8635000014910474E-3</c:v>
                </c:pt>
                <c:pt idx="245">
                  <c:v>-2.2648999998637009E-2</c:v>
                </c:pt>
                <c:pt idx="254">
                  <c:v>-2.8138000001490582E-2</c:v>
                </c:pt>
                <c:pt idx="259">
                  <c:v>-3.2194500003242865E-2</c:v>
                </c:pt>
                <c:pt idx="261">
                  <c:v>-3.4769999998388812E-2</c:v>
                </c:pt>
                <c:pt idx="269">
                  <c:v>-5.234175000077812E-2</c:v>
                </c:pt>
                <c:pt idx="270">
                  <c:v>-6.3734000003023539E-2</c:v>
                </c:pt>
                <c:pt idx="271">
                  <c:v>-6.4517500002693851E-2</c:v>
                </c:pt>
                <c:pt idx="281">
                  <c:v>-7.7594500005943701E-2</c:v>
                </c:pt>
                <c:pt idx="282">
                  <c:v>-7.7594500005943701E-2</c:v>
                </c:pt>
                <c:pt idx="287">
                  <c:v>-8.3438249996106606E-2</c:v>
                </c:pt>
                <c:pt idx="288">
                  <c:v>-8.1728249999287073E-2</c:v>
                </c:pt>
                <c:pt idx="289">
                  <c:v>-9.0681500005302951E-2</c:v>
                </c:pt>
                <c:pt idx="290">
                  <c:v>-8.9881500003684778E-2</c:v>
                </c:pt>
                <c:pt idx="300">
                  <c:v>-0.10215200000675395</c:v>
                </c:pt>
                <c:pt idx="301">
                  <c:v>-0.10213199999998324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3A-450B-A2DD-D425C114816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Active!$K$21:$K$990</c:f>
              <c:numCache>
                <c:formatCode>General</c:formatCode>
                <c:ptCount val="970"/>
                <c:pt idx="262">
                  <c:v>-3.8156500006152783E-2</c:v>
                </c:pt>
                <c:pt idx="263">
                  <c:v>-4.1925500001525506E-2</c:v>
                </c:pt>
                <c:pt idx="264">
                  <c:v>-4.3235999997705221E-2</c:v>
                </c:pt>
                <c:pt idx="265">
                  <c:v>-5.0066499999957159E-2</c:v>
                </c:pt>
                <c:pt idx="266">
                  <c:v>-5.3591000003507361E-2</c:v>
                </c:pt>
                <c:pt idx="267">
                  <c:v>-4.9990999999863561E-2</c:v>
                </c:pt>
                <c:pt idx="268">
                  <c:v>-5.3482000002986751E-2</c:v>
                </c:pt>
                <c:pt idx="272">
                  <c:v>-6.6264000000956003E-2</c:v>
                </c:pt>
                <c:pt idx="273">
                  <c:v>-6.6812999997637235E-2</c:v>
                </c:pt>
                <c:pt idx="274">
                  <c:v>-6.5983000000414904E-2</c:v>
                </c:pt>
                <c:pt idx="275">
                  <c:v>-6.6937499999767169E-2</c:v>
                </c:pt>
                <c:pt idx="276">
                  <c:v>-6.6037500000675209E-2</c:v>
                </c:pt>
                <c:pt idx="277">
                  <c:v>-7.3647750003146939E-2</c:v>
                </c:pt>
                <c:pt idx="278">
                  <c:v>-7.1715250000124797E-2</c:v>
                </c:pt>
                <c:pt idx="279">
                  <c:v>-6.9875250002951361E-2</c:v>
                </c:pt>
                <c:pt idx="280">
                  <c:v>-7.9306500003440306E-2</c:v>
                </c:pt>
                <c:pt idx="283">
                  <c:v>-7.9136000000289641E-2</c:v>
                </c:pt>
                <c:pt idx="284">
                  <c:v>-7.9861000005621463E-2</c:v>
                </c:pt>
                <c:pt idx="285">
                  <c:v>-7.970000000204891E-2</c:v>
                </c:pt>
                <c:pt idx="286">
                  <c:v>-8.0671499999880325E-2</c:v>
                </c:pt>
                <c:pt idx="291">
                  <c:v>-9.1599999999743886E-2</c:v>
                </c:pt>
                <c:pt idx="292">
                  <c:v>-9.1050000002724119E-2</c:v>
                </c:pt>
                <c:pt idx="293">
                  <c:v>-9.1122500001802109E-2</c:v>
                </c:pt>
                <c:pt idx="294">
                  <c:v>-9.1122500001802109E-2</c:v>
                </c:pt>
                <c:pt idx="295">
                  <c:v>-9.129199999733828E-2</c:v>
                </c:pt>
                <c:pt idx="296">
                  <c:v>-9.1565500006254297E-2</c:v>
                </c:pt>
                <c:pt idx="297">
                  <c:v>-9.0095500003371853E-2</c:v>
                </c:pt>
                <c:pt idx="298">
                  <c:v>-9.1567000003124122E-2</c:v>
                </c:pt>
                <c:pt idx="299">
                  <c:v>-9.1537000000244007E-2</c:v>
                </c:pt>
                <c:pt idx="302">
                  <c:v>-0.10179100000095787</c:v>
                </c:pt>
                <c:pt idx="303">
                  <c:v>-0.10802899999544024</c:v>
                </c:pt>
                <c:pt idx="304">
                  <c:v>-0.12000550000084331</c:v>
                </c:pt>
                <c:pt idx="305">
                  <c:v>-0.11992549999558832</c:v>
                </c:pt>
                <c:pt idx="306">
                  <c:v>-0.12145299999974668</c:v>
                </c:pt>
                <c:pt idx="307">
                  <c:v>-0.12099000000307569</c:v>
                </c:pt>
                <c:pt idx="308">
                  <c:v>-0.12057000000640983</c:v>
                </c:pt>
                <c:pt idx="309">
                  <c:v>-0.12179750000359491</c:v>
                </c:pt>
                <c:pt idx="310">
                  <c:v>-0.12174750000122003</c:v>
                </c:pt>
                <c:pt idx="311">
                  <c:v>-0.12214850000600563</c:v>
                </c:pt>
                <c:pt idx="312">
                  <c:v>-0.12128850000590319</c:v>
                </c:pt>
                <c:pt idx="313">
                  <c:v>-0.13248150000435999</c:v>
                </c:pt>
                <c:pt idx="314">
                  <c:v>-0.14102300000376999</c:v>
                </c:pt>
                <c:pt idx="315">
                  <c:v>-0.15666599999531172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3A-450B-A2DD-D425C114816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Active!$L$21:$L$990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53A-450B-A2DD-D425C114816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53A-450B-A2DD-D425C114816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Active!$N$21:$N$990</c:f>
              <c:numCache>
                <c:formatCode>General</c:formatCode>
                <c:ptCount val="970"/>
                <c:pt idx="271">
                  <c:v>-6.4517500002693851E-2</c:v>
                </c:pt>
                <c:pt idx="281">
                  <c:v>-7.7594500005943701E-2</c:v>
                </c:pt>
                <c:pt idx="282">
                  <c:v>-7.7594500005943701E-2</c:v>
                </c:pt>
                <c:pt idx="287">
                  <c:v>-8.3438249996106606E-2</c:v>
                </c:pt>
                <c:pt idx="288">
                  <c:v>-8.1728249999287073E-2</c:v>
                </c:pt>
                <c:pt idx="289">
                  <c:v>-9.0681500005302951E-2</c:v>
                </c:pt>
                <c:pt idx="290">
                  <c:v>-8.9881500003684778E-2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53A-450B-A2DD-D425C114816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Active!$O$21:$O$990</c:f>
              <c:numCache>
                <c:formatCode>General</c:formatCode>
                <c:ptCount val="970"/>
                <c:pt idx="219">
                  <c:v>2.8218568449773329E-2</c:v>
                </c:pt>
                <c:pt idx="220">
                  <c:v>2.7812367526596715E-2</c:v>
                </c:pt>
                <c:pt idx="221">
                  <c:v>2.7744667372733928E-2</c:v>
                </c:pt>
                <c:pt idx="222">
                  <c:v>2.7710817295802548E-2</c:v>
                </c:pt>
                <c:pt idx="223">
                  <c:v>2.7676967218871168E-2</c:v>
                </c:pt>
                <c:pt idx="224">
                  <c:v>2.7406166603420073E-2</c:v>
                </c:pt>
                <c:pt idx="225">
                  <c:v>2.6255263987753019E-2</c:v>
                </c:pt>
                <c:pt idx="226">
                  <c:v>2.6238338949287315E-2</c:v>
                </c:pt>
                <c:pt idx="227">
                  <c:v>2.5832138026110701E-2</c:v>
                </c:pt>
                <c:pt idx="228">
                  <c:v>1.7335768716333133E-2</c:v>
                </c:pt>
                <c:pt idx="229">
                  <c:v>1.6252566254528839E-2</c:v>
                </c:pt>
                <c:pt idx="230">
                  <c:v>1.6117165946803291E-2</c:v>
                </c:pt>
                <c:pt idx="231">
                  <c:v>1.6100240908337587E-2</c:v>
                </c:pt>
                <c:pt idx="232">
                  <c:v>1.5880215408283604E-2</c:v>
                </c:pt>
                <c:pt idx="233">
                  <c:v>1.5829440292886521E-2</c:v>
                </c:pt>
                <c:pt idx="234">
                  <c:v>1.5744815100558057E-2</c:v>
                </c:pt>
                <c:pt idx="235">
                  <c:v>1.5660189908229594E-2</c:v>
                </c:pt>
                <c:pt idx="236">
                  <c:v>1.554171463896975E-2</c:v>
                </c:pt>
                <c:pt idx="237">
                  <c:v>1.5372464254312823E-2</c:v>
                </c:pt>
                <c:pt idx="238">
                  <c:v>1.518628883119022E-2</c:v>
                </c:pt>
                <c:pt idx="239">
                  <c:v>1.5152438754258812E-2</c:v>
                </c:pt>
                <c:pt idx="240">
                  <c:v>1.4881638138807746E-2</c:v>
                </c:pt>
                <c:pt idx="241">
                  <c:v>1.4712387754150819E-2</c:v>
                </c:pt>
                <c:pt idx="242">
                  <c:v>1.4120011407851601E-2</c:v>
                </c:pt>
                <c:pt idx="243">
                  <c:v>3.1864365590143218E-3</c:v>
                </c:pt>
                <c:pt idx="244">
                  <c:v>1.561632866307866E-3</c:v>
                </c:pt>
                <c:pt idx="245">
                  <c:v>-8.6441653285046216E-3</c:v>
                </c:pt>
                <c:pt idx="246">
                  <c:v>-2.0779417908406039E-2</c:v>
                </c:pt>
                <c:pt idx="247">
                  <c:v>-2.0796342946871715E-2</c:v>
                </c:pt>
                <c:pt idx="248">
                  <c:v>-2.0796342946871715E-2</c:v>
                </c:pt>
                <c:pt idx="249">
                  <c:v>-2.0796342946871715E-2</c:v>
                </c:pt>
                <c:pt idx="250">
                  <c:v>-2.0796342946871715E-2</c:v>
                </c:pt>
                <c:pt idx="251">
                  <c:v>-2.0796342946871715E-2</c:v>
                </c:pt>
                <c:pt idx="252">
                  <c:v>-2.0796342946871715E-2</c:v>
                </c:pt>
                <c:pt idx="253">
                  <c:v>-2.0796342946871715E-2</c:v>
                </c:pt>
                <c:pt idx="254">
                  <c:v>-2.0864043100734503E-2</c:v>
                </c:pt>
                <c:pt idx="255">
                  <c:v>-2.1050218523857106E-2</c:v>
                </c:pt>
                <c:pt idx="256">
                  <c:v>-2.1202543870048357E-2</c:v>
                </c:pt>
                <c:pt idx="257">
                  <c:v>-2.1202543870048357E-2</c:v>
                </c:pt>
                <c:pt idx="258">
                  <c:v>-2.1270244023911117E-2</c:v>
                </c:pt>
                <c:pt idx="259">
                  <c:v>-2.3182773370534343E-2</c:v>
                </c:pt>
                <c:pt idx="260">
                  <c:v>-3.277927018058191E-2</c:v>
                </c:pt>
                <c:pt idx="261">
                  <c:v>-3.3320871411484071E-2</c:v>
                </c:pt>
                <c:pt idx="262">
                  <c:v>-3.4624099373342376E-2</c:v>
                </c:pt>
                <c:pt idx="263">
                  <c:v>-4.0750963297923021E-2</c:v>
                </c:pt>
                <c:pt idx="264">
                  <c:v>-4.1241789413428098E-2</c:v>
                </c:pt>
                <c:pt idx="265">
                  <c:v>-5.1210637069720871E-2</c:v>
                </c:pt>
                <c:pt idx="266">
                  <c:v>-5.1227562108186575E-2</c:v>
                </c:pt>
                <c:pt idx="267">
                  <c:v>-5.1227562108186575E-2</c:v>
                </c:pt>
                <c:pt idx="268">
                  <c:v>-5.3224716647138265E-2</c:v>
                </c:pt>
                <c:pt idx="269">
                  <c:v>-5.9241567821691904E-2</c:v>
                </c:pt>
                <c:pt idx="270">
                  <c:v>-6.5004543419260152E-2</c:v>
                </c:pt>
                <c:pt idx="271">
                  <c:v>-6.5393819303971062E-2</c:v>
                </c:pt>
                <c:pt idx="272">
                  <c:v>-6.7374048804457076E-2</c:v>
                </c:pt>
                <c:pt idx="273">
                  <c:v>-6.7407898881388456E-2</c:v>
                </c:pt>
                <c:pt idx="274">
                  <c:v>-6.7407898881388456E-2</c:v>
                </c:pt>
                <c:pt idx="275">
                  <c:v>-6.742482391985416E-2</c:v>
                </c:pt>
                <c:pt idx="276">
                  <c:v>-6.742482391985416E-2</c:v>
                </c:pt>
                <c:pt idx="277">
                  <c:v>-7.257849813265746E-2</c:v>
                </c:pt>
                <c:pt idx="278">
                  <c:v>-7.283237370964285E-2</c:v>
                </c:pt>
                <c:pt idx="279">
                  <c:v>-7.283237370964285E-2</c:v>
                </c:pt>
                <c:pt idx="280">
                  <c:v>-7.6936695537573263E-2</c:v>
                </c:pt>
                <c:pt idx="281">
                  <c:v>-7.7342896460749877E-2</c:v>
                </c:pt>
                <c:pt idx="282">
                  <c:v>-7.7342896460749877E-2</c:v>
                </c:pt>
                <c:pt idx="283">
                  <c:v>-7.8476874037951255E-2</c:v>
                </c:pt>
                <c:pt idx="284">
                  <c:v>-7.9323125961235863E-2</c:v>
                </c:pt>
                <c:pt idx="285">
                  <c:v>-7.9695476807481097E-2</c:v>
                </c:pt>
                <c:pt idx="286">
                  <c:v>-7.981395207674094E-2</c:v>
                </c:pt>
                <c:pt idx="287">
                  <c:v>-8.3901348866205649E-2</c:v>
                </c:pt>
                <c:pt idx="288">
                  <c:v>-8.3901348866205649E-2</c:v>
                </c:pt>
                <c:pt idx="289">
                  <c:v>-8.9291973617528664E-2</c:v>
                </c:pt>
                <c:pt idx="290">
                  <c:v>-8.9291973617528664E-2</c:v>
                </c:pt>
                <c:pt idx="291">
                  <c:v>-8.9850499886896529E-2</c:v>
                </c:pt>
                <c:pt idx="292">
                  <c:v>-8.9850499886896529E-2</c:v>
                </c:pt>
                <c:pt idx="293">
                  <c:v>-8.9935125079224965E-2</c:v>
                </c:pt>
                <c:pt idx="294">
                  <c:v>-8.9935125079224965E-2</c:v>
                </c:pt>
                <c:pt idx="295">
                  <c:v>-9.0121300502347568E-2</c:v>
                </c:pt>
                <c:pt idx="296">
                  <c:v>-9.0172075617744651E-2</c:v>
                </c:pt>
                <c:pt idx="297">
                  <c:v>-9.0172075617744651E-2</c:v>
                </c:pt>
                <c:pt idx="298">
                  <c:v>-9.0290550887004495E-2</c:v>
                </c:pt>
                <c:pt idx="299">
                  <c:v>-9.0290550887004495E-2</c:v>
                </c:pt>
                <c:pt idx="300">
                  <c:v>-0.10129182588970453</c:v>
                </c:pt>
                <c:pt idx="301">
                  <c:v>-0.10129182588970453</c:v>
                </c:pt>
                <c:pt idx="302">
                  <c:v>-0.10200267750526365</c:v>
                </c:pt>
                <c:pt idx="303">
                  <c:v>-0.10748638996814797</c:v>
                </c:pt>
                <c:pt idx="304">
                  <c:v>-0.1192831417787355</c:v>
                </c:pt>
                <c:pt idx="305">
                  <c:v>-0.1192831417787355</c:v>
                </c:pt>
                <c:pt idx="306">
                  <c:v>-0.12021401889434857</c:v>
                </c:pt>
                <c:pt idx="307">
                  <c:v>-0.12065406989445659</c:v>
                </c:pt>
                <c:pt idx="308">
                  <c:v>-0.12065406989445659</c:v>
                </c:pt>
                <c:pt idx="309">
                  <c:v>-0.12124644624075581</c:v>
                </c:pt>
                <c:pt idx="310">
                  <c:v>-0.12124644624075581</c:v>
                </c:pt>
                <c:pt idx="311">
                  <c:v>-0.12155109693313831</c:v>
                </c:pt>
                <c:pt idx="312">
                  <c:v>-0.12155109693313831</c:v>
                </c:pt>
                <c:pt idx="313">
                  <c:v>-0.13363557439764262</c:v>
                </c:pt>
                <c:pt idx="314">
                  <c:v>-0.14492457505425943</c:v>
                </c:pt>
                <c:pt idx="315">
                  <c:v>-0.15870155636533301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53A-450B-A2DD-D425C1148166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Active!$P$21:$P$990</c:f>
              <c:numCache>
                <c:formatCode>General</c:formatCode>
                <c:ptCount val="970"/>
                <c:pt idx="38">
                  <c:v>-2.0516824897020846E-2</c:v>
                </c:pt>
                <c:pt idx="39">
                  <c:v>-1.4360170613351804E-2</c:v>
                </c:pt>
                <c:pt idx="40">
                  <c:v>-3.7189944524755659E-3</c:v>
                </c:pt>
                <c:pt idx="41">
                  <c:v>-3.6061774346731294E-3</c:v>
                </c:pt>
                <c:pt idx="42">
                  <c:v>-3.6061774346731294E-3</c:v>
                </c:pt>
                <c:pt idx="43">
                  <c:v>-3.5999274316730785E-3</c:v>
                </c:pt>
                <c:pt idx="44">
                  <c:v>-3.4504834365166755E-3</c:v>
                </c:pt>
                <c:pt idx="45">
                  <c:v>-3.4132892607810147E-3</c:v>
                </c:pt>
                <c:pt idx="46">
                  <c:v>-3.4132892607810147E-3</c:v>
                </c:pt>
                <c:pt idx="47">
                  <c:v>-3.4132892607810147E-3</c:v>
                </c:pt>
                <c:pt idx="48">
                  <c:v>-3.4132892607810147E-3</c:v>
                </c:pt>
                <c:pt idx="49">
                  <c:v>-3.4132892607810147E-3</c:v>
                </c:pt>
                <c:pt idx="50">
                  <c:v>-3.4132892607810147E-3</c:v>
                </c:pt>
                <c:pt idx="51">
                  <c:v>-3.3514472550468595E-3</c:v>
                </c:pt>
                <c:pt idx="52">
                  <c:v>-3.0389362842429468E-3</c:v>
                </c:pt>
                <c:pt idx="53">
                  <c:v>-3.0389362842429468E-3</c:v>
                </c:pt>
                <c:pt idx="54">
                  <c:v>-3.0146295147092622E-3</c:v>
                </c:pt>
                <c:pt idx="55">
                  <c:v>-3.0146295147092622E-3</c:v>
                </c:pt>
                <c:pt idx="56">
                  <c:v>-2.9176990108917499E-3</c:v>
                </c:pt>
                <c:pt idx="57">
                  <c:v>-2.81523028243553E-3</c:v>
                </c:pt>
                <c:pt idx="58">
                  <c:v>-2.81523028243553E-3</c:v>
                </c:pt>
                <c:pt idx="59">
                  <c:v>-2.8092193924787426E-3</c:v>
                </c:pt>
                <c:pt idx="60">
                  <c:v>-2.8092193924787426E-3</c:v>
                </c:pt>
                <c:pt idx="61">
                  <c:v>-2.7972031733336181E-3</c:v>
                </c:pt>
                <c:pt idx="62">
                  <c:v>-2.7972031733336181E-3</c:v>
                </c:pt>
                <c:pt idx="63">
                  <c:v>-2.7432219398599465E-3</c:v>
                </c:pt>
                <c:pt idx="64">
                  <c:v>-2.7432219398599465E-3</c:v>
                </c:pt>
                <c:pt idx="65">
                  <c:v>-2.7432219398599465E-3</c:v>
                </c:pt>
                <c:pt idx="66">
                  <c:v>-2.7252615599794106E-3</c:v>
                </c:pt>
                <c:pt idx="67">
                  <c:v>-2.6834188825567195E-3</c:v>
                </c:pt>
                <c:pt idx="68">
                  <c:v>-2.6595495601409429E-3</c:v>
                </c:pt>
                <c:pt idx="69">
                  <c:v>-2.6297546128845814E-3</c:v>
                </c:pt>
                <c:pt idx="70">
                  <c:v>-1.166178030795701E-3</c:v>
                </c:pt>
                <c:pt idx="71">
                  <c:v>-1.1606991210204379E-3</c:v>
                </c:pt>
                <c:pt idx="72">
                  <c:v>-2.0469033414573711E-4</c:v>
                </c:pt>
                <c:pt idx="73">
                  <c:v>-1.8926566467748112E-4</c:v>
                </c:pt>
                <c:pt idx="74">
                  <c:v>-1.7899181964605706E-4</c:v>
                </c:pt>
                <c:pt idx="75">
                  <c:v>-1.5846637265700498E-4</c:v>
                </c:pt>
                <c:pt idx="76">
                  <c:v>-1.5333964488344759E-4</c:v>
                </c:pt>
                <c:pt idx="77">
                  <c:v>-6.1375508760961543E-5</c:v>
                </c:pt>
                <c:pt idx="78">
                  <c:v>-5.6283999187574981E-5</c:v>
                </c:pt>
                <c:pt idx="79">
                  <c:v>-1.5618651821860605E-5</c:v>
                </c:pt>
                <c:pt idx="80">
                  <c:v>6.0309130303094413E-5</c:v>
                </c:pt>
                <c:pt idx="81">
                  <c:v>8.5525711537279107E-5</c:v>
                </c:pt>
                <c:pt idx="82">
                  <c:v>2.7068817364222109E-4</c:v>
                </c:pt>
                <c:pt idx="83">
                  <c:v>2.7565734630974857E-4</c:v>
                </c:pt>
                <c:pt idx="84">
                  <c:v>2.806246653877971E-4</c:v>
                </c:pt>
                <c:pt idx="85">
                  <c:v>3.3019590874673078E-4</c:v>
                </c:pt>
                <c:pt idx="86">
                  <c:v>4.0420522575713037E-4</c:v>
                </c:pt>
                <c:pt idx="87">
                  <c:v>4.1404162367064245E-4</c:v>
                </c:pt>
                <c:pt idx="88">
                  <c:v>4.3369217642388186E-4</c:v>
                </c:pt>
                <c:pt idx="89">
                  <c:v>5.1199781311960218E-4</c:v>
                </c:pt>
                <c:pt idx="90">
                  <c:v>5.1687615990248306E-4</c:v>
                </c:pt>
                <c:pt idx="91">
                  <c:v>5.1687615990248306E-4</c:v>
                </c:pt>
                <c:pt idx="92">
                  <c:v>5.2175265309588152E-4</c:v>
                </c:pt>
                <c:pt idx="93">
                  <c:v>5.2175265309588152E-4</c:v>
                </c:pt>
                <c:pt idx="94">
                  <c:v>5.2662729269979669E-4</c:v>
                </c:pt>
                <c:pt idx="95">
                  <c:v>5.2662729269979669E-4</c:v>
                </c:pt>
                <c:pt idx="96">
                  <c:v>6.6236464427944872E-4</c:v>
                </c:pt>
                <c:pt idx="97">
                  <c:v>6.7682174003775176E-4</c:v>
                </c:pt>
                <c:pt idx="98">
                  <c:v>8.1095017594645311E-4</c:v>
                </c:pt>
                <c:pt idx="99">
                  <c:v>8.1095017594645311E-4</c:v>
                </c:pt>
                <c:pt idx="100">
                  <c:v>8.2047517082688148E-4</c:v>
                </c:pt>
                <c:pt idx="101">
                  <c:v>8.299927513493793E-4</c:v>
                </c:pt>
                <c:pt idx="102">
                  <c:v>8.7746943859290123E-4</c:v>
                </c:pt>
                <c:pt idx="103">
                  <c:v>2.2573087048020973E-3</c:v>
                </c:pt>
                <c:pt idx="104">
                  <c:v>2.5522969395496333E-3</c:v>
                </c:pt>
                <c:pt idx="105">
                  <c:v>4.743552315890541E-3</c:v>
                </c:pt>
                <c:pt idx="106">
                  <c:v>4.7492477948997899E-3</c:v>
                </c:pt>
                <c:pt idx="107">
                  <c:v>4.7832649674387304E-3</c:v>
                </c:pt>
                <c:pt idx="108">
                  <c:v>4.8029850543858475E-3</c:v>
                </c:pt>
                <c:pt idx="109">
                  <c:v>4.8198156960649833E-3</c:v>
                </c:pt>
                <c:pt idx="110">
                  <c:v>4.8226143154483161E-3</c:v>
                </c:pt>
                <c:pt idx="111">
                  <c:v>4.878197449323619E-3</c:v>
                </c:pt>
                <c:pt idx="112">
                  <c:v>4.8919773834497776E-3</c:v>
                </c:pt>
                <c:pt idx="113">
                  <c:v>4.9547682246166968E-3</c:v>
                </c:pt>
                <c:pt idx="114">
                  <c:v>4.9925086569553318E-3</c:v>
                </c:pt>
                <c:pt idx="115">
                  <c:v>4.9951905002012537E-3</c:v>
                </c:pt>
                <c:pt idx="116">
                  <c:v>5.0484381113284037E-3</c:v>
                </c:pt>
                <c:pt idx="117">
                  <c:v>5.0510810291951938E-3</c:v>
                </c:pt>
                <c:pt idx="118">
                  <c:v>5.0510810291951938E-3</c:v>
                </c:pt>
                <c:pt idx="119">
                  <c:v>5.0537220934725006E-3</c:v>
                </c:pt>
                <c:pt idx="120">
                  <c:v>5.0589986612586679E-3</c:v>
                </c:pt>
                <c:pt idx="121">
                  <c:v>5.0616341647675266E-3</c:v>
                </c:pt>
                <c:pt idx="122">
                  <c:v>5.0642678146869038E-3</c:v>
                </c:pt>
                <c:pt idx="123">
                  <c:v>5.0668996110167942E-3</c:v>
                </c:pt>
                <c:pt idx="124">
                  <c:v>5.0747838784695812E-3</c:v>
                </c:pt>
                <c:pt idx="125">
                  <c:v>5.0774082604415419E-3</c:v>
                </c:pt>
                <c:pt idx="126">
                  <c:v>5.0800307888240262E-3</c:v>
                </c:pt>
                <c:pt idx="127">
                  <c:v>5.1269193359071309E-3</c:v>
                </c:pt>
                <c:pt idx="128">
                  <c:v>5.1320921026822685E-3</c:v>
                </c:pt>
                <c:pt idx="129">
                  <c:v>5.1449915818041619E-3</c:v>
                </c:pt>
                <c:pt idx="130">
                  <c:v>5.1604097882975118E-3</c:v>
                </c:pt>
                <c:pt idx="131">
                  <c:v>6.2903315516218607E-3</c:v>
                </c:pt>
                <c:pt idx="132">
                  <c:v>6.368148135753534E-3</c:v>
                </c:pt>
                <c:pt idx="133">
                  <c:v>6.3796750564518029E-3</c:v>
                </c:pt>
                <c:pt idx="134">
                  <c:v>6.3868191402300309E-3</c:v>
                </c:pt>
                <c:pt idx="135">
                  <c:v>6.3882423962172245E-3</c:v>
                </c:pt>
                <c:pt idx="136">
                  <c:v>6.3896637986149436E-3</c:v>
                </c:pt>
                <c:pt idx="137">
                  <c:v>6.3967430067612789E-3</c:v>
                </c:pt>
                <c:pt idx="138">
                  <c:v>6.4009682885752869E-3</c:v>
                </c:pt>
                <c:pt idx="139">
                  <c:v>6.4037758751705476E-3</c:v>
                </c:pt>
                <c:pt idx="140">
                  <c:v>6.4065760474078786E-3</c:v>
                </c:pt>
                <c:pt idx="141">
                  <c:v>6.4079733531423148E-3</c:v>
                </c:pt>
                <c:pt idx="142">
                  <c:v>6.4177025927778849E-3</c:v>
                </c:pt>
                <c:pt idx="143">
                  <c:v>6.4177025927778849E-3</c:v>
                </c:pt>
                <c:pt idx="144">
                  <c:v>6.4190850697964687E-3</c:v>
                </c:pt>
                <c:pt idx="145">
                  <c:v>6.4204656932255622E-3</c:v>
                </c:pt>
                <c:pt idx="146">
                  <c:v>6.4218444630651725E-3</c:v>
                </c:pt>
                <c:pt idx="147">
                  <c:v>6.4328078925607116E-3</c:v>
                </c:pt>
                <c:pt idx="148">
                  <c:v>6.4341699800949791E-3</c:v>
                </c:pt>
                <c:pt idx="149">
                  <c:v>6.4409526139240884E-3</c:v>
                </c:pt>
                <c:pt idx="150">
                  <c:v>6.4463453563766895E-3</c:v>
                </c:pt>
                <c:pt idx="151">
                  <c:v>6.4570418689867196E-3</c:v>
                </c:pt>
                <c:pt idx="152">
                  <c:v>6.4596974612444024E-3</c:v>
                </c:pt>
                <c:pt idx="153">
                  <c:v>6.5024442855699076E-3</c:v>
                </c:pt>
                <c:pt idx="154">
                  <c:v>6.5395533928956154E-3</c:v>
                </c:pt>
                <c:pt idx="155">
                  <c:v>6.5668739457223103E-3</c:v>
                </c:pt>
                <c:pt idx="156">
                  <c:v>6.928544988319154E-3</c:v>
                </c:pt>
                <c:pt idx="157">
                  <c:v>6.9298672974443878E-3</c:v>
                </c:pt>
                <c:pt idx="158">
                  <c:v>6.9330356776651191E-3</c:v>
                </c:pt>
                <c:pt idx="159">
                  <c:v>6.9333508370537297E-3</c:v>
                </c:pt>
                <c:pt idx="160">
                  <c:v>6.9333508370537297E-3</c:v>
                </c:pt>
                <c:pt idx="161">
                  <c:v>6.93392569567617E-3</c:v>
                </c:pt>
                <c:pt idx="162">
                  <c:v>6.9339161269932718E-3</c:v>
                </c:pt>
                <c:pt idx="163">
                  <c:v>6.9330167313294555E-3</c:v>
                </c:pt>
                <c:pt idx="164">
                  <c:v>6.9330167313294555E-3</c:v>
                </c:pt>
                <c:pt idx="165">
                  <c:v>6.9330167313294555E-3</c:v>
                </c:pt>
                <c:pt idx="166">
                  <c:v>6.9330167313294555E-3</c:v>
                </c:pt>
                <c:pt idx="167">
                  <c:v>6.9330167313294555E-3</c:v>
                </c:pt>
                <c:pt idx="168">
                  <c:v>6.9309702645113554E-3</c:v>
                </c:pt>
                <c:pt idx="169">
                  <c:v>6.9309702645113554E-3</c:v>
                </c:pt>
                <c:pt idx="170">
                  <c:v>6.4956837339749836E-3</c:v>
                </c:pt>
                <c:pt idx="171">
                  <c:v>6.4956837339749836E-3</c:v>
                </c:pt>
                <c:pt idx="172">
                  <c:v>6.4956837339749836E-3</c:v>
                </c:pt>
                <c:pt idx="173">
                  <c:v>6.4956837339749836E-3</c:v>
                </c:pt>
                <c:pt idx="174">
                  <c:v>6.4931307397863847E-3</c:v>
                </c:pt>
                <c:pt idx="175">
                  <c:v>6.4671930082142101E-3</c:v>
                </c:pt>
                <c:pt idx="176">
                  <c:v>6.4671930082142101E-3</c:v>
                </c:pt>
                <c:pt idx="177">
                  <c:v>6.4526112188427118E-3</c:v>
                </c:pt>
                <c:pt idx="178">
                  <c:v>6.3948722506937256E-3</c:v>
                </c:pt>
                <c:pt idx="179">
                  <c:v>6.3934576611829712E-3</c:v>
                </c:pt>
                <c:pt idx="180">
                  <c:v>6.3748993209001917E-3</c:v>
                </c:pt>
                <c:pt idx="181">
                  <c:v>5.1800362726203072E-3</c:v>
                </c:pt>
                <c:pt idx="182">
                  <c:v>5.141579047770177E-3</c:v>
                </c:pt>
                <c:pt idx="183">
                  <c:v>5.141579047770177E-3</c:v>
                </c:pt>
                <c:pt idx="184">
                  <c:v>5.1390004040643075E-3</c:v>
                </c:pt>
                <c:pt idx="185">
                  <c:v>5.120897997617703E-3</c:v>
                </c:pt>
                <c:pt idx="186">
                  <c:v>5.115709199184755E-3</c:v>
                </c:pt>
                <c:pt idx="187">
                  <c:v>5.115709199184755E-3</c:v>
                </c:pt>
                <c:pt idx="188">
                  <c:v>5.0316800715790727E-3</c:v>
                </c:pt>
                <c:pt idx="189">
                  <c:v>4.9862675775190213E-3</c:v>
                </c:pt>
                <c:pt idx="190">
                  <c:v>4.841249040488535E-3</c:v>
                </c:pt>
                <c:pt idx="191">
                  <c:v>4.8076917548475415E-3</c:v>
                </c:pt>
                <c:pt idx="192">
                  <c:v>4.7992607276739346E-3</c:v>
                </c:pt>
                <c:pt idx="193">
                  <c:v>3.9721542416657346E-3</c:v>
                </c:pt>
                <c:pt idx="194">
                  <c:v>3.9055116850542984E-3</c:v>
                </c:pt>
                <c:pt idx="195">
                  <c:v>3.529278090664098E-3</c:v>
                </c:pt>
                <c:pt idx="196">
                  <c:v>3.529278090664098E-3</c:v>
                </c:pt>
                <c:pt idx="197">
                  <c:v>3.0251624980398573E-3</c:v>
                </c:pt>
                <c:pt idx="198">
                  <c:v>2.8286129212728439E-3</c:v>
                </c:pt>
                <c:pt idx="199">
                  <c:v>2.7659567849910791E-3</c:v>
                </c:pt>
                <c:pt idx="200">
                  <c:v>2.7659567849910791E-3</c:v>
                </c:pt>
                <c:pt idx="201">
                  <c:v>2.7186532797466648E-3</c:v>
                </c:pt>
                <c:pt idx="202">
                  <c:v>2.6869693224251118E-3</c:v>
                </c:pt>
                <c:pt idx="203">
                  <c:v>2.5831771745787255E-3</c:v>
                </c:pt>
                <c:pt idx="204">
                  <c:v>2.3553690146881495E-3</c:v>
                </c:pt>
                <c:pt idx="205">
                  <c:v>1.1384094756235891E-3</c:v>
                </c:pt>
                <c:pt idx="206">
                  <c:v>1.0826536023382308E-3</c:v>
                </c:pt>
                <c:pt idx="207">
                  <c:v>1.0406615331681121E-3</c:v>
                </c:pt>
                <c:pt idx="208">
                  <c:v>8.9014044364035816E-4</c:v>
                </c:pt>
                <c:pt idx="209">
                  <c:v>8.046382155138046E-4</c:v>
                </c:pt>
                <c:pt idx="210">
                  <c:v>6.8488881654666517E-4</c:v>
                </c:pt>
                <c:pt idx="211">
                  <c:v>6.8007474392470929E-4</c:v>
                </c:pt>
                <c:pt idx="212">
                  <c:v>6.7044103791233378E-4</c:v>
                </c:pt>
                <c:pt idx="213">
                  <c:v>6.6562140452192803E-4</c:v>
                </c:pt>
                <c:pt idx="214">
                  <c:v>6.2699760817729044E-4</c:v>
                </c:pt>
                <c:pt idx="215">
                  <c:v>5.9795191016053656E-4</c:v>
                </c:pt>
                <c:pt idx="216">
                  <c:v>4.5172248175612273E-4</c:v>
                </c:pt>
                <c:pt idx="217">
                  <c:v>4.0752834828060303E-4</c:v>
                </c:pt>
                <c:pt idx="218">
                  <c:v>3.7798218110352694E-4</c:v>
                </c:pt>
                <c:pt idx="219">
                  <c:v>-2.7391763449566564E-3</c:v>
                </c:pt>
                <c:pt idx="220">
                  <c:v>-2.8834298961491131E-3</c:v>
                </c:pt>
                <c:pt idx="221">
                  <c:v>-2.9075759556922154E-3</c:v>
                </c:pt>
                <c:pt idx="222">
                  <c:v>-2.9196601070006559E-3</c:v>
                </c:pt>
                <c:pt idx="223">
                  <c:v>-2.9317516726670365E-3</c:v>
                </c:pt>
                <c:pt idx="224">
                  <c:v>-3.028751114883578E-3</c:v>
                </c:pt>
                <c:pt idx="225">
                  <c:v>-3.4462925958663182E-3</c:v>
                </c:pt>
                <c:pt idx="226">
                  <c:v>-3.4524968606002709E-3</c:v>
                </c:pt>
                <c:pt idx="227">
                  <c:v>-3.6019552910600341E-3</c:v>
                </c:pt>
                <c:pt idx="228">
                  <c:v>-6.9728494665480811E-3</c:v>
                </c:pt>
                <c:pt idx="229">
                  <c:v>-7.4361771119896142E-3</c:v>
                </c:pt>
                <c:pt idx="230">
                  <c:v>-7.4946269014408012E-3</c:v>
                </c:pt>
                <c:pt idx="231">
                  <c:v>-7.5019414662748779E-3</c:v>
                </c:pt>
                <c:pt idx="232">
                  <c:v>-7.5971994857607361E-3</c:v>
                </c:pt>
                <c:pt idx="233">
                  <c:v>-7.6192265917896657E-3</c:v>
                </c:pt>
                <c:pt idx="234">
                  <c:v>-7.6559755069608715E-3</c:v>
                </c:pt>
                <c:pt idx="235">
                  <c:v>-7.6927707618691527E-3</c:v>
                </c:pt>
                <c:pt idx="236">
                  <c:v>-7.744361969499014E-3</c:v>
                </c:pt>
                <c:pt idx="237">
                  <c:v>-7.8182212497905634E-3</c:v>
                </c:pt>
                <c:pt idx="238">
                  <c:v>-7.8996805476964915E-3</c:v>
                </c:pt>
                <c:pt idx="239">
                  <c:v>-7.9145154257972139E-3</c:v>
                </c:pt>
                <c:pt idx="240">
                  <c:v>-8.033461367488462E-3</c:v>
                </c:pt>
                <c:pt idx="241">
                  <c:v>-8.1080435476782453E-3</c:v>
                </c:pt>
                <c:pt idx="242">
                  <c:v>-8.3705408800600761E-3</c:v>
                </c:pt>
                <c:pt idx="243">
                  <c:v>-1.3623212746825097E-2</c:v>
                </c:pt>
                <c:pt idx="244">
                  <c:v>-1.4469813005953291E-2</c:v>
                </c:pt>
                <c:pt idx="245">
                  <c:v>-2.0178162086689017E-2</c:v>
                </c:pt>
                <c:pt idx="246">
                  <c:v>-2.7842857155882555E-2</c:v>
                </c:pt>
                <c:pt idx="247">
                  <c:v>-2.7854212545788834E-2</c:v>
                </c:pt>
                <c:pt idx="248">
                  <c:v>-2.7854212545788834E-2</c:v>
                </c:pt>
                <c:pt idx="249">
                  <c:v>-2.7854212545788834E-2</c:v>
                </c:pt>
                <c:pt idx="250">
                  <c:v>-2.7854212545788834E-2</c:v>
                </c:pt>
                <c:pt idx="251">
                  <c:v>-2.7854212545788834E-2</c:v>
                </c:pt>
                <c:pt idx="252">
                  <c:v>-2.7854212545788834E-2</c:v>
                </c:pt>
                <c:pt idx="253">
                  <c:v>-2.7854212545788834E-2</c:v>
                </c:pt>
                <c:pt idx="254">
                  <c:v>-2.7899652641308767E-2</c:v>
                </c:pt>
                <c:pt idx="255">
                  <c:v>-2.8024765825120881E-2</c:v>
                </c:pt>
                <c:pt idx="256">
                  <c:v>-2.8127297980384228E-2</c:v>
                </c:pt>
                <c:pt idx="257">
                  <c:v>-2.8127297980384228E-2</c:v>
                </c:pt>
                <c:pt idx="258">
                  <c:v>-2.8172916020494501E-2</c:v>
                </c:pt>
                <c:pt idx="259">
                  <c:v>-2.947387880688454E-2</c:v>
                </c:pt>
                <c:pt idx="260">
                  <c:v>-3.6359053609327022E-2</c:v>
                </c:pt>
                <c:pt idx="261">
                  <c:v>-3.676539970489387E-2</c:v>
                </c:pt>
                <c:pt idx="262">
                  <c:v>-3.7750948585615576E-2</c:v>
                </c:pt>
                <c:pt idx="263">
                  <c:v>-4.253159262532176E-2</c:v>
                </c:pt>
                <c:pt idx="264">
                  <c:v>-4.2925081322030406E-2</c:v>
                </c:pt>
                <c:pt idx="265">
                  <c:v>-5.1254327577374303E-2</c:v>
                </c:pt>
                <c:pt idx="266">
                  <c:v>-5.1269015721170388E-2</c:v>
                </c:pt>
                <c:pt idx="267">
                  <c:v>-5.1269015721170388E-2</c:v>
                </c:pt>
                <c:pt idx="268">
                  <c:v>-5.3015230740868155E-2</c:v>
                </c:pt>
                <c:pt idx="269">
                  <c:v>-5.843208011222914E-2</c:v>
                </c:pt>
                <c:pt idx="270">
                  <c:v>-6.3840009670543582E-2</c:v>
                </c:pt>
                <c:pt idx="271">
                  <c:v>-6.4213051470845522E-2</c:v>
                </c:pt>
                <c:pt idx="272">
                  <c:v>-6.6125879787635858E-2</c:v>
                </c:pt>
                <c:pt idx="273">
                  <c:v>-6.6158798284729425E-2</c:v>
                </c:pt>
                <c:pt idx="274">
                  <c:v>-6.6158798284729425E-2</c:v>
                </c:pt>
                <c:pt idx="275">
                  <c:v>-6.6175260313660431E-2</c:v>
                </c:pt>
                <c:pt idx="276">
                  <c:v>-6.6175260313660431E-2</c:v>
                </c:pt>
                <c:pt idx="277">
                  <c:v>-7.1274162972266408E-2</c:v>
                </c:pt>
                <c:pt idx="278">
                  <c:v>-7.1529782106931519E-2</c:v>
                </c:pt>
                <c:pt idx="279">
                  <c:v>-7.1529782106931519E-2</c:v>
                </c:pt>
                <c:pt idx="280">
                  <c:v>-7.572016398981328E-2</c:v>
                </c:pt>
                <c:pt idx="281">
                  <c:v>-7.6140809975944426E-2</c:v>
                </c:pt>
                <c:pt idx="282">
                  <c:v>-7.6140809975944426E-2</c:v>
                </c:pt>
                <c:pt idx="283">
                  <c:v>-7.7320764021431856E-2</c:v>
                </c:pt>
                <c:pt idx="284">
                  <c:v>-7.820674849118163E-2</c:v>
                </c:pt>
                <c:pt idx="285">
                  <c:v>-7.8598049700741787E-2</c:v>
                </c:pt>
                <c:pt idx="286">
                  <c:v>-7.872274277038889E-2</c:v>
                </c:pt>
                <c:pt idx="287">
                  <c:v>-8.3080273174326327E-2</c:v>
                </c:pt>
                <c:pt idx="288">
                  <c:v>-8.3080273174326327E-2</c:v>
                </c:pt>
                <c:pt idx="289">
                  <c:v>-8.8992464208423536E-2</c:v>
                </c:pt>
                <c:pt idx="290">
                  <c:v>-8.8992464208423536E-2</c:v>
                </c:pt>
                <c:pt idx="291">
                  <c:v>-8.9615780668029402E-2</c:v>
                </c:pt>
                <c:pt idx="292">
                  <c:v>-8.9615780668029402E-2</c:v>
                </c:pt>
                <c:pt idx="293">
                  <c:v>-8.9710398646849335E-2</c:v>
                </c:pt>
                <c:pt idx="294">
                  <c:v>-8.9710398646849335E-2</c:v>
                </c:pt>
                <c:pt idx="295">
                  <c:v>-8.9918721316127645E-2</c:v>
                </c:pt>
                <c:pt idx="296">
                  <c:v>-8.9975575514946324E-2</c:v>
                </c:pt>
                <c:pt idx="297">
                  <c:v>-8.9975575514946324E-2</c:v>
                </c:pt>
                <c:pt idx="298">
                  <c:v>-9.0108300187821774E-2</c:v>
                </c:pt>
                <c:pt idx="299">
                  <c:v>-9.0108300187821774E-2</c:v>
                </c:pt>
                <c:pt idx="300">
                  <c:v>-0.10282852179197181</c:v>
                </c:pt>
                <c:pt idx="301">
                  <c:v>-0.10282852179197181</c:v>
                </c:pt>
                <c:pt idx="302">
                  <c:v>-0.10367738016567893</c:v>
                </c:pt>
                <c:pt idx="303">
                  <c:v>-0.11033561921902565</c:v>
                </c:pt>
                <c:pt idx="304">
                  <c:v>-0.12531859466127171</c:v>
                </c:pt>
                <c:pt idx="305">
                  <c:v>-0.12531859466127171</c:v>
                </c:pt>
                <c:pt idx="306">
                  <c:v>-0.12653922767989875</c:v>
                </c:pt>
                <c:pt idx="307">
                  <c:v>-0.12711820602752039</c:v>
                </c:pt>
                <c:pt idx="308">
                  <c:v>-0.12711820602752039</c:v>
                </c:pt>
                <c:pt idx="309">
                  <c:v>-0.12789957866378385</c:v>
                </c:pt>
                <c:pt idx="310">
                  <c:v>-0.12789957866378385</c:v>
                </c:pt>
                <c:pt idx="311">
                  <c:v>-0.12830231161033115</c:v>
                </c:pt>
                <c:pt idx="312">
                  <c:v>-0.12830231161033115</c:v>
                </c:pt>
                <c:pt idx="313">
                  <c:v>-0.14476177257467393</c:v>
                </c:pt>
                <c:pt idx="314">
                  <c:v>-0.16099146328089392</c:v>
                </c:pt>
                <c:pt idx="315">
                  <c:v>-0.18191529493034553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53A-450B-A2DD-D425C1148166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Active!$U$21:$U$990</c:f>
              <c:numCache>
                <c:formatCode>General</c:formatCode>
                <c:ptCount val="970"/>
                <c:pt idx="189">
                  <c:v>2.8546499997901265E-2</c:v>
                </c:pt>
                <c:pt idx="246">
                  <c:v>-2.551550000498537E-2</c:v>
                </c:pt>
                <c:pt idx="247">
                  <c:v>-3.3740000006218906E-2</c:v>
                </c:pt>
                <c:pt idx="248">
                  <c:v>-2.8140000002167653E-2</c:v>
                </c:pt>
                <c:pt idx="249">
                  <c:v>-2.4040000003878959E-2</c:v>
                </c:pt>
                <c:pt idx="250">
                  <c:v>-2.2640000002866145E-2</c:v>
                </c:pt>
                <c:pt idx="251">
                  <c:v>-2.0540000004984904E-2</c:v>
                </c:pt>
                <c:pt idx="252">
                  <c:v>-2.0540000004984904E-2</c:v>
                </c:pt>
                <c:pt idx="253">
                  <c:v>-1.9140000003972091E-2</c:v>
                </c:pt>
                <c:pt idx="255">
                  <c:v>-2.4607500003185123E-2</c:v>
                </c:pt>
                <c:pt idx="256">
                  <c:v>-2.9527999999118038E-2</c:v>
                </c:pt>
                <c:pt idx="257">
                  <c:v>-2.6028000000223983E-2</c:v>
                </c:pt>
                <c:pt idx="258">
                  <c:v>-2.9686000001674984E-2</c:v>
                </c:pt>
                <c:pt idx="260">
                  <c:v>-9.9360000021988526E-3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53A-450B-A2DD-D425C1148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650144"/>
        <c:axId val="1"/>
      </c:scatterChart>
      <c:valAx>
        <c:axId val="8976501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7937395834577"/>
              <c:y val="0.8693009118541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773755656108594E-2"/>
              <c:y val="0.38601823708206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6501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84631219740066"/>
          <c:y val="0.92097264437689974"/>
          <c:w val="0.78883972082675191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IV Cas - O-C Diagr.</a:t>
            </a:r>
          </a:p>
        </c:rich>
      </c:tx>
      <c:layout>
        <c:manualLayout>
          <c:xMode val="edge"/>
          <c:yMode val="edge"/>
          <c:x val="0.39006055718938748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021793978989"/>
          <c:y val="0.14545497589659059"/>
          <c:w val="0.81777168569665803"/>
          <c:h val="0.6636383275281946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Active!$H$21:$H$990</c:f>
              <c:numCache>
                <c:formatCode>General</c:formatCode>
                <c:ptCount val="970"/>
                <c:pt idx="0">
                  <c:v>0.16245899999921676</c:v>
                </c:pt>
                <c:pt idx="1">
                  <c:v>0.16491999999925611</c:v>
                </c:pt>
                <c:pt idx="2">
                  <c:v>0.18792000000030384</c:v>
                </c:pt>
                <c:pt idx="3">
                  <c:v>0.18624499999714317</c:v>
                </c:pt>
                <c:pt idx="4">
                  <c:v>0.22121649999826332</c:v>
                </c:pt>
                <c:pt idx="5">
                  <c:v>0.13416749999669264</c:v>
                </c:pt>
                <c:pt idx="6">
                  <c:v>0.19216749999759486</c:v>
                </c:pt>
                <c:pt idx="7">
                  <c:v>0.14630549999856157</c:v>
                </c:pt>
                <c:pt idx="8">
                  <c:v>0.24078349999763304</c:v>
                </c:pt>
                <c:pt idx="9">
                  <c:v>9.814149999874644E-2</c:v>
                </c:pt>
                <c:pt idx="10">
                  <c:v>0.11782399999719928</c:v>
                </c:pt>
                <c:pt idx="11">
                  <c:v>0.19930499999827589</c:v>
                </c:pt>
                <c:pt idx="12">
                  <c:v>0.15258449999964796</c:v>
                </c:pt>
                <c:pt idx="13">
                  <c:v>0.10771200000090175</c:v>
                </c:pt>
                <c:pt idx="14">
                  <c:v>0.14443799999935436</c:v>
                </c:pt>
                <c:pt idx="15">
                  <c:v>0.1814379999996163</c:v>
                </c:pt>
                <c:pt idx="16">
                  <c:v>0.17066849999537226</c:v>
                </c:pt>
                <c:pt idx="17">
                  <c:v>0.13673849999759113</c:v>
                </c:pt>
                <c:pt idx="18">
                  <c:v>0.13407849999930477</c:v>
                </c:pt>
                <c:pt idx="19">
                  <c:v>0.13486799999736832</c:v>
                </c:pt>
                <c:pt idx="20">
                  <c:v>0.1350349999993341</c:v>
                </c:pt>
                <c:pt idx="21">
                  <c:v>0.13629999999830034</c:v>
                </c:pt>
                <c:pt idx="23">
                  <c:v>0.12343300000065938</c:v>
                </c:pt>
                <c:pt idx="24">
                  <c:v>0.12509549999958836</c:v>
                </c:pt>
                <c:pt idx="25">
                  <c:v>0.11361700000270503</c:v>
                </c:pt>
                <c:pt idx="26">
                  <c:v>9.2652499995892867E-2</c:v>
                </c:pt>
                <c:pt idx="27">
                  <c:v>7.4830999998084735E-2</c:v>
                </c:pt>
                <c:pt idx="28">
                  <c:v>4.6418500001891516E-2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AF-44E2-9BAD-DC618BCC1A3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90">
                    <c:v>0</c:v>
                  </c:pt>
                  <c:pt idx="92">
                    <c:v>0</c:v>
                  </c:pt>
                  <c:pt idx="95">
                    <c:v>0</c:v>
                  </c:pt>
                  <c:pt idx="98">
                    <c:v>0</c:v>
                  </c:pt>
                  <c:pt idx="132">
                    <c:v>0</c:v>
                  </c:pt>
                  <c:pt idx="150">
                    <c:v>0</c:v>
                  </c:pt>
                  <c:pt idx="161">
                    <c:v>0</c:v>
                  </c:pt>
                  <c:pt idx="193">
                    <c:v>0</c:v>
                  </c:pt>
                  <c:pt idx="243">
                    <c:v>5.0000000000000001E-3</c:v>
                  </c:pt>
                  <c:pt idx="244">
                    <c:v>4.0000000000000001E-3</c:v>
                  </c:pt>
                  <c:pt idx="245">
                    <c:v>1.9E-3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2E-3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2.0000000000000001E-4</c:v>
                  </c:pt>
                  <c:pt idx="260">
                    <c:v>0</c:v>
                  </c:pt>
                  <c:pt idx="261">
                    <c:v>5.0000000000000001E-4</c:v>
                  </c:pt>
                  <c:pt idx="262">
                    <c:v>4.0000000000000002E-4</c:v>
                  </c:pt>
                  <c:pt idx="263">
                    <c:v>1E-3</c:v>
                  </c:pt>
                  <c:pt idx="264">
                    <c:v>2.9999999999999997E-4</c:v>
                  </c:pt>
                  <c:pt idx="265">
                    <c:v>6.9999999999999999E-4</c:v>
                  </c:pt>
                  <c:pt idx="266">
                    <c:v>5.0000000000000001E-4</c:v>
                  </c:pt>
                  <c:pt idx="267">
                    <c:v>8.0000000000000004E-4</c:v>
                  </c:pt>
                  <c:pt idx="268">
                    <c:v>1E-4</c:v>
                  </c:pt>
                  <c:pt idx="269">
                    <c:v>6.1999999999999998E-3</c:v>
                  </c:pt>
                  <c:pt idx="270">
                    <c:v>1E-4</c:v>
                  </c:pt>
                  <c:pt idx="271">
                    <c:v>1E-4</c:v>
                  </c:pt>
                  <c:pt idx="272">
                    <c:v>1E-4</c:v>
                  </c:pt>
                  <c:pt idx="273">
                    <c:v>2.9999999999999997E-4</c:v>
                  </c:pt>
                  <c:pt idx="274">
                    <c:v>8.0000000000000007E-5</c:v>
                  </c:pt>
                  <c:pt idx="275">
                    <c:v>2.0000000000000001E-4</c:v>
                  </c:pt>
                  <c:pt idx="276">
                    <c:v>8.0000000000000007E-5</c:v>
                  </c:pt>
                  <c:pt idx="277">
                    <c:v>1.1000000000000001E-3</c:v>
                  </c:pt>
                  <c:pt idx="278">
                    <c:v>5.9999999999999995E-4</c:v>
                  </c:pt>
                  <c:pt idx="279">
                    <c:v>5.1000000000000004E-4</c:v>
                  </c:pt>
                  <c:pt idx="280">
                    <c:v>1E-4</c:v>
                  </c:pt>
                  <c:pt idx="281">
                    <c:v>2.0000000000000001E-4</c:v>
                  </c:pt>
                  <c:pt idx="282">
                    <c:v>2.0000000000000001E-4</c:v>
                  </c:pt>
                  <c:pt idx="283">
                    <c:v>1E-4</c:v>
                  </c:pt>
                  <c:pt idx="284">
                    <c:v>1.2999999999999999E-3</c:v>
                  </c:pt>
                  <c:pt idx="285">
                    <c:v>1.1999999999999999E-3</c:v>
                  </c:pt>
                  <c:pt idx="286">
                    <c:v>1.8E-3</c:v>
                  </c:pt>
                  <c:pt idx="287">
                    <c:v>8.9999999999999998E-4</c:v>
                  </c:pt>
                  <c:pt idx="288">
                    <c:v>1.1000000000000001E-3</c:v>
                  </c:pt>
                  <c:pt idx="289">
                    <c:v>2.0000000000000001E-4</c:v>
                  </c:pt>
                  <c:pt idx="290">
                    <c:v>2.9999999999999997E-4</c:v>
                  </c:pt>
                  <c:pt idx="291">
                    <c:v>2.9999999999999997E-4</c:v>
                  </c:pt>
                  <c:pt idx="292">
                    <c:v>6.9999999999999994E-5</c:v>
                  </c:pt>
                  <c:pt idx="293">
                    <c:v>2.9999999999999997E-4</c:v>
                  </c:pt>
                  <c:pt idx="294">
                    <c:v>6.9999999999999994E-5</c:v>
                  </c:pt>
                  <c:pt idx="295">
                    <c:v>1E-4</c:v>
                  </c:pt>
                  <c:pt idx="296">
                    <c:v>2.0000000000000001E-4</c:v>
                  </c:pt>
                  <c:pt idx="297">
                    <c:v>2.9E-4</c:v>
                  </c:pt>
                  <c:pt idx="298">
                    <c:v>6.9999999999999994E-5</c:v>
                  </c:pt>
                  <c:pt idx="299">
                    <c:v>5.0000000000000001E-4</c:v>
                  </c:pt>
                  <c:pt idx="300">
                    <c:v>2.9999999999999997E-4</c:v>
                  </c:pt>
                  <c:pt idx="301">
                    <c:v>5.9999999999999995E-4</c:v>
                  </c:pt>
                  <c:pt idx="302">
                    <c:v>1E-4</c:v>
                  </c:pt>
                  <c:pt idx="303">
                    <c:v>1E-4</c:v>
                  </c:pt>
                  <c:pt idx="304">
                    <c:v>1E-4</c:v>
                  </c:pt>
                  <c:pt idx="305">
                    <c:v>9.0000000000000006E-5</c:v>
                  </c:pt>
                  <c:pt idx="306">
                    <c:v>1E-4</c:v>
                  </c:pt>
                  <c:pt idx="307">
                    <c:v>1E-4</c:v>
                  </c:pt>
                  <c:pt idx="308">
                    <c:v>1.2999999999999999E-4</c:v>
                  </c:pt>
                  <c:pt idx="309">
                    <c:v>1.3999999999999999E-4</c:v>
                  </c:pt>
                  <c:pt idx="310">
                    <c:v>1E-4</c:v>
                  </c:pt>
                  <c:pt idx="311">
                    <c:v>1.2E-4</c:v>
                  </c:pt>
                  <c:pt idx="312">
                    <c:v>1E-4</c:v>
                  </c:pt>
                  <c:pt idx="313">
                    <c:v>1E-4</c:v>
                  </c:pt>
                  <c:pt idx="314">
                    <c:v>6.9999999999999999E-4</c:v>
                  </c:pt>
                  <c:pt idx="315">
                    <c:v>2.0000000000000001E-4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90">
                    <c:v>0</c:v>
                  </c:pt>
                  <c:pt idx="92">
                    <c:v>0</c:v>
                  </c:pt>
                  <c:pt idx="95">
                    <c:v>0</c:v>
                  </c:pt>
                  <c:pt idx="98">
                    <c:v>0</c:v>
                  </c:pt>
                  <c:pt idx="132">
                    <c:v>0</c:v>
                  </c:pt>
                  <c:pt idx="150">
                    <c:v>0</c:v>
                  </c:pt>
                  <c:pt idx="161">
                    <c:v>0</c:v>
                  </c:pt>
                  <c:pt idx="193">
                    <c:v>0</c:v>
                  </c:pt>
                  <c:pt idx="243">
                    <c:v>5.0000000000000001E-3</c:v>
                  </c:pt>
                  <c:pt idx="244">
                    <c:v>4.0000000000000001E-3</c:v>
                  </c:pt>
                  <c:pt idx="245">
                    <c:v>1.9E-3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2E-3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2.0000000000000001E-4</c:v>
                  </c:pt>
                  <c:pt idx="260">
                    <c:v>0</c:v>
                  </c:pt>
                  <c:pt idx="261">
                    <c:v>5.0000000000000001E-4</c:v>
                  </c:pt>
                  <c:pt idx="262">
                    <c:v>4.0000000000000002E-4</c:v>
                  </c:pt>
                  <c:pt idx="263">
                    <c:v>1E-3</c:v>
                  </c:pt>
                  <c:pt idx="264">
                    <c:v>2.9999999999999997E-4</c:v>
                  </c:pt>
                  <c:pt idx="265">
                    <c:v>6.9999999999999999E-4</c:v>
                  </c:pt>
                  <c:pt idx="266">
                    <c:v>5.0000000000000001E-4</c:v>
                  </c:pt>
                  <c:pt idx="267">
                    <c:v>8.0000000000000004E-4</c:v>
                  </c:pt>
                  <c:pt idx="268">
                    <c:v>1E-4</c:v>
                  </c:pt>
                  <c:pt idx="269">
                    <c:v>6.1999999999999998E-3</c:v>
                  </c:pt>
                  <c:pt idx="270">
                    <c:v>1E-4</c:v>
                  </c:pt>
                  <c:pt idx="271">
                    <c:v>1E-4</c:v>
                  </c:pt>
                  <c:pt idx="272">
                    <c:v>1E-4</c:v>
                  </c:pt>
                  <c:pt idx="273">
                    <c:v>2.9999999999999997E-4</c:v>
                  </c:pt>
                  <c:pt idx="274">
                    <c:v>8.0000000000000007E-5</c:v>
                  </c:pt>
                  <c:pt idx="275">
                    <c:v>2.0000000000000001E-4</c:v>
                  </c:pt>
                  <c:pt idx="276">
                    <c:v>8.0000000000000007E-5</c:v>
                  </c:pt>
                  <c:pt idx="277">
                    <c:v>1.1000000000000001E-3</c:v>
                  </c:pt>
                  <c:pt idx="278">
                    <c:v>5.9999999999999995E-4</c:v>
                  </c:pt>
                  <c:pt idx="279">
                    <c:v>5.1000000000000004E-4</c:v>
                  </c:pt>
                  <c:pt idx="280">
                    <c:v>1E-4</c:v>
                  </c:pt>
                  <c:pt idx="281">
                    <c:v>2.0000000000000001E-4</c:v>
                  </c:pt>
                  <c:pt idx="282">
                    <c:v>2.0000000000000001E-4</c:v>
                  </c:pt>
                  <c:pt idx="283">
                    <c:v>1E-4</c:v>
                  </c:pt>
                  <c:pt idx="284">
                    <c:v>1.2999999999999999E-3</c:v>
                  </c:pt>
                  <c:pt idx="285">
                    <c:v>1.1999999999999999E-3</c:v>
                  </c:pt>
                  <c:pt idx="286">
                    <c:v>1.8E-3</c:v>
                  </c:pt>
                  <c:pt idx="287">
                    <c:v>8.9999999999999998E-4</c:v>
                  </c:pt>
                  <c:pt idx="288">
                    <c:v>1.1000000000000001E-3</c:v>
                  </c:pt>
                  <c:pt idx="289">
                    <c:v>2.0000000000000001E-4</c:v>
                  </c:pt>
                  <c:pt idx="290">
                    <c:v>2.9999999999999997E-4</c:v>
                  </c:pt>
                  <c:pt idx="291">
                    <c:v>2.9999999999999997E-4</c:v>
                  </c:pt>
                  <c:pt idx="292">
                    <c:v>6.9999999999999994E-5</c:v>
                  </c:pt>
                  <c:pt idx="293">
                    <c:v>2.9999999999999997E-4</c:v>
                  </c:pt>
                  <c:pt idx="294">
                    <c:v>6.9999999999999994E-5</c:v>
                  </c:pt>
                  <c:pt idx="295">
                    <c:v>1E-4</c:v>
                  </c:pt>
                  <c:pt idx="296">
                    <c:v>2.0000000000000001E-4</c:v>
                  </c:pt>
                  <c:pt idx="297">
                    <c:v>2.9E-4</c:v>
                  </c:pt>
                  <c:pt idx="298">
                    <c:v>6.9999999999999994E-5</c:v>
                  </c:pt>
                  <c:pt idx="299">
                    <c:v>5.0000000000000001E-4</c:v>
                  </c:pt>
                  <c:pt idx="300">
                    <c:v>2.9999999999999997E-4</c:v>
                  </c:pt>
                  <c:pt idx="301">
                    <c:v>5.9999999999999995E-4</c:v>
                  </c:pt>
                  <c:pt idx="302">
                    <c:v>1E-4</c:v>
                  </c:pt>
                  <c:pt idx="303">
                    <c:v>1E-4</c:v>
                  </c:pt>
                  <c:pt idx="304">
                    <c:v>1E-4</c:v>
                  </c:pt>
                  <c:pt idx="305">
                    <c:v>9.0000000000000006E-5</c:v>
                  </c:pt>
                  <c:pt idx="306">
                    <c:v>1E-4</c:v>
                  </c:pt>
                  <c:pt idx="307">
                    <c:v>1E-4</c:v>
                  </c:pt>
                  <c:pt idx="308">
                    <c:v>1.2999999999999999E-4</c:v>
                  </c:pt>
                  <c:pt idx="309">
                    <c:v>1.3999999999999999E-4</c:v>
                  </c:pt>
                  <c:pt idx="310">
                    <c:v>1E-4</c:v>
                  </c:pt>
                  <c:pt idx="311">
                    <c:v>1.2E-4</c:v>
                  </c:pt>
                  <c:pt idx="312">
                    <c:v>1E-4</c:v>
                  </c:pt>
                  <c:pt idx="313">
                    <c:v>1E-4</c:v>
                  </c:pt>
                  <c:pt idx="314">
                    <c:v>6.9999999999999999E-4</c:v>
                  </c:pt>
                  <c:pt idx="315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Active!$I$21:$I$990</c:f>
              <c:numCache>
                <c:formatCode>General</c:formatCode>
                <c:ptCount val="970"/>
                <c:pt idx="22">
                  <c:v>0.12109149999741931</c:v>
                </c:pt>
                <c:pt idx="29">
                  <c:v>2.7178500000445638E-2</c:v>
                </c:pt>
                <c:pt idx="30">
                  <c:v>2.9178500000853091E-2</c:v>
                </c:pt>
                <c:pt idx="31">
                  <c:v>3.1178500001260545E-2</c:v>
                </c:pt>
                <c:pt idx="32">
                  <c:v>3.2178499997826293E-2</c:v>
                </c:pt>
                <c:pt idx="33">
                  <c:v>2.2708500000589993E-2</c:v>
                </c:pt>
                <c:pt idx="34">
                  <c:v>2.012049999757437E-2</c:v>
                </c:pt>
                <c:pt idx="35">
                  <c:v>1.9400000004679896E-2</c:v>
                </c:pt>
                <c:pt idx="36">
                  <c:v>2.0400000001245644E-2</c:v>
                </c:pt>
                <c:pt idx="37">
                  <c:v>5.7099999685306102E-4</c:v>
                </c:pt>
                <c:pt idx="38">
                  <c:v>-5.9950000286335126E-4</c:v>
                </c:pt>
                <c:pt idx="39">
                  <c:v>0</c:v>
                </c:pt>
                <c:pt idx="40">
                  <c:v>-1.8734999976004474E-3</c:v>
                </c:pt>
                <c:pt idx="41">
                  <c:v>-7.3144999987562187E-3</c:v>
                </c:pt>
                <c:pt idx="42">
                  <c:v>-4.3145000017830171E-3</c:v>
                </c:pt>
                <c:pt idx="43">
                  <c:v>1.610000035725534E-4</c:v>
                </c:pt>
                <c:pt idx="44">
                  <c:v>-1.8427000002702698E-2</c:v>
                </c:pt>
                <c:pt idx="45">
                  <c:v>-6.5740000063669868E-3</c:v>
                </c:pt>
                <c:pt idx="46">
                  <c:v>-6.5740000063669868E-3</c:v>
                </c:pt>
                <c:pt idx="47">
                  <c:v>-5.5740000025252812E-3</c:v>
                </c:pt>
                <c:pt idx="48">
                  <c:v>-3.5740000021178275E-3</c:v>
                </c:pt>
                <c:pt idx="49">
                  <c:v>-1.5740000017103739E-3</c:v>
                </c:pt>
                <c:pt idx="50">
                  <c:v>-1.5740000017103739E-3</c:v>
                </c:pt>
                <c:pt idx="51">
                  <c:v>-1.4818999996350612E-2</c:v>
                </c:pt>
                <c:pt idx="52">
                  <c:v>2.4314999973285012E-3</c:v>
                </c:pt>
                <c:pt idx="53">
                  <c:v>3.4315000011702068E-3</c:v>
                </c:pt>
                <c:pt idx="54">
                  <c:v>-2.6665000041248277E-3</c:v>
                </c:pt>
                <c:pt idx="55">
                  <c:v>3.3334999970975332E-3</c:v>
                </c:pt>
                <c:pt idx="56">
                  <c:v>3.9414999992004596E-3</c:v>
                </c:pt>
                <c:pt idx="57">
                  <c:v>-6.9750000038766302E-3</c:v>
                </c:pt>
                <c:pt idx="58">
                  <c:v>1.0249999977531843E-3</c:v>
                </c:pt>
                <c:pt idx="59">
                  <c:v>-2.4995000057970174E-3</c:v>
                </c:pt>
                <c:pt idx="60">
                  <c:v>2.5004999988595955E-3</c:v>
                </c:pt>
                <c:pt idx="61">
                  <c:v>-1.2548500002594665E-2</c:v>
                </c:pt>
                <c:pt idx="62">
                  <c:v>-3.5484999971231446E-3</c:v>
                </c:pt>
                <c:pt idx="63">
                  <c:v>-1.0269000005791895E-2</c:v>
                </c:pt>
                <c:pt idx="64">
                  <c:v>5.7309999974677339E-3</c:v>
                </c:pt>
                <c:pt idx="65">
                  <c:v>8.7309999944409356E-3</c:v>
                </c:pt>
                <c:pt idx="66">
                  <c:v>1.5749999874969944E-4</c:v>
                </c:pt>
                <c:pt idx="67">
                  <c:v>1.4860000010230578E-3</c:v>
                </c:pt>
                <c:pt idx="68">
                  <c:v>-4.6120000042719766E-3</c:v>
                </c:pt>
                <c:pt idx="69">
                  <c:v>-2.3449999571312219E-4</c:v>
                </c:pt>
                <c:pt idx="72">
                  <c:v>-3.4410000007483177E-3</c:v>
                </c:pt>
                <c:pt idx="73">
                  <c:v>1.985499999136664E-3</c:v>
                </c:pt>
                <c:pt idx="74">
                  <c:v>5.9364999979152344E-3</c:v>
                </c:pt>
                <c:pt idx="75">
                  <c:v>5.8385000011185184E-3</c:v>
                </c:pt>
                <c:pt idx="76">
                  <c:v>4.3139999979757704E-3</c:v>
                </c:pt>
                <c:pt idx="77">
                  <c:v>-3.1270000035874546E-3</c:v>
                </c:pt>
                <c:pt idx="78">
                  <c:v>-4.651499999454245E-3</c:v>
                </c:pt>
                <c:pt idx="79">
                  <c:v>-6.8475000080070458E-3</c:v>
                </c:pt>
                <c:pt idx="80">
                  <c:v>4.2849999954341911E-3</c:v>
                </c:pt>
                <c:pt idx="81">
                  <c:v>-3.3750000147847459E-4</c:v>
                </c:pt>
                <c:pt idx="82">
                  <c:v>-4.7439999980269931E-3</c:v>
                </c:pt>
                <c:pt idx="83">
                  <c:v>-2.2685000003548339E-3</c:v>
                </c:pt>
                <c:pt idx="84">
                  <c:v>-5.7929999966290779E-3</c:v>
                </c:pt>
                <c:pt idx="85">
                  <c:v>-3.7999998312443495E-5</c:v>
                </c:pt>
                <c:pt idx="86">
                  <c:v>2.0944999996572733E-3</c:v>
                </c:pt>
                <c:pt idx="87">
                  <c:v>-9.5450000662822276E-4</c:v>
                </c:pt>
                <c:pt idx="88">
                  <c:v>-5.2499999583233148E-5</c:v>
                </c:pt>
                <c:pt idx="90">
                  <c:v>3.0999995942693204E-5</c:v>
                </c:pt>
                <c:pt idx="92">
                  <c:v>5.5064999978640117E-3</c:v>
                </c:pt>
                <c:pt idx="95">
                  <c:v>1.9820000015897676E-3</c:v>
                </c:pt>
                <c:pt idx="96">
                  <c:v>1.2960000021848828E-3</c:v>
                </c:pt>
                <c:pt idx="97">
                  <c:v>4.7224999943864532E-3</c:v>
                </c:pt>
                <c:pt idx="98">
                  <c:v>-1.963499998964835E-3</c:v>
                </c:pt>
                <c:pt idx="100">
                  <c:v>9.8750000324798748E-4</c:v>
                </c:pt>
                <c:pt idx="101">
                  <c:v>-7.0615000076941215E-3</c:v>
                </c:pt>
                <c:pt idx="102">
                  <c:v>-1.5306499997677747E-2</c:v>
                </c:pt>
                <c:pt idx="103">
                  <c:v>-2.9014999963692389E-3</c:v>
                </c:pt>
                <c:pt idx="104">
                  <c:v>-1.2665499998547602E-2</c:v>
                </c:pt>
                <c:pt idx="105">
                  <c:v>-4.7720000002300367E-3</c:v>
                </c:pt>
                <c:pt idx="106">
                  <c:v>-4.8209999949904159E-3</c:v>
                </c:pt>
                <c:pt idx="107">
                  <c:v>-5.1149999999324791E-3</c:v>
                </c:pt>
                <c:pt idx="108">
                  <c:v>-3.7864999976591207E-3</c:v>
                </c:pt>
                <c:pt idx="109">
                  <c:v>-5.9334999968996271E-3</c:v>
                </c:pt>
                <c:pt idx="110">
                  <c:v>5.4200000158743933E-4</c:v>
                </c:pt>
                <c:pt idx="111">
                  <c:v>2.0520000034593977E-3</c:v>
                </c:pt>
                <c:pt idx="112">
                  <c:v>-1.6570500003581401E-2</c:v>
                </c:pt>
                <c:pt idx="113">
                  <c:v>3.3659999971860088E-3</c:v>
                </c:pt>
                <c:pt idx="114">
                  <c:v>-9.7700000333134085E-4</c:v>
                </c:pt>
                <c:pt idx="115">
                  <c:v>1.498500001616776E-3</c:v>
                </c:pt>
                <c:pt idx="116">
                  <c:v>4.0085000000544824E-3</c:v>
                </c:pt>
                <c:pt idx="117">
                  <c:v>5.4840000011608936E-3</c:v>
                </c:pt>
                <c:pt idx="118">
                  <c:v>6.4839999977266416E-3</c:v>
                </c:pt>
                <c:pt idx="119">
                  <c:v>2.9595000014523976E-3</c:v>
                </c:pt>
                <c:pt idx="120">
                  <c:v>2.9104999921401031E-3</c:v>
                </c:pt>
                <c:pt idx="121">
                  <c:v>3.8599999970756471E-4</c:v>
                </c:pt>
                <c:pt idx="122">
                  <c:v>-1.384999995934777E-4</c:v>
                </c:pt>
                <c:pt idx="123">
                  <c:v>5.3370000023278408E-3</c:v>
                </c:pt>
                <c:pt idx="124">
                  <c:v>6.7634999941219576E-3</c:v>
                </c:pt>
                <c:pt idx="125">
                  <c:v>2.3899999359855428E-4</c:v>
                </c:pt>
                <c:pt idx="126">
                  <c:v>1.1714499996742234E-2</c:v>
                </c:pt>
                <c:pt idx="127">
                  <c:v>2.2734999947715551E-3</c:v>
                </c:pt>
                <c:pt idx="128">
                  <c:v>5.2244999969843775E-3</c:v>
                </c:pt>
                <c:pt idx="129">
                  <c:v>8.6019999944255687E-3</c:v>
                </c:pt>
                <c:pt idx="130">
                  <c:v>4.4549999947776087E-3</c:v>
                </c:pt>
                <c:pt idx="131">
                  <c:v>9.9800000025425106E-3</c:v>
                </c:pt>
                <c:pt idx="132">
                  <c:v>-8.2939999992959201E-3</c:v>
                </c:pt>
                <c:pt idx="133">
                  <c:v>3.510000002279412E-3</c:v>
                </c:pt>
                <c:pt idx="134">
                  <c:v>-6.1124999992898665E-3</c:v>
                </c:pt>
                <c:pt idx="135">
                  <c:v>1.3630000030389056E-3</c:v>
                </c:pt>
                <c:pt idx="136">
                  <c:v>7.838500001525972E-3</c:v>
                </c:pt>
                <c:pt idx="137">
                  <c:v>1.8215999996755272E-2</c:v>
                </c:pt>
                <c:pt idx="138">
                  <c:v>4.6424999964074232E-3</c:v>
                </c:pt>
                <c:pt idx="139">
                  <c:v>8.5934999951859936E-3</c:v>
                </c:pt>
                <c:pt idx="140">
                  <c:v>1.354449999780627E-2</c:v>
                </c:pt>
                <c:pt idx="141">
                  <c:v>1.5019999998912681E-2</c:v>
                </c:pt>
                <c:pt idx="142">
                  <c:v>-6.5149999863933772E-4</c:v>
                </c:pt>
                <c:pt idx="143">
                  <c:v>6.3484999991487712E-3</c:v>
                </c:pt>
                <c:pt idx="144">
                  <c:v>8.8239999968209304E-3</c:v>
                </c:pt>
                <c:pt idx="145">
                  <c:v>7.2994999936781824E-3</c:v>
                </c:pt>
                <c:pt idx="146">
                  <c:v>4.7749999939696863E-3</c:v>
                </c:pt>
                <c:pt idx="147">
                  <c:v>4.5790000003762543E-3</c:v>
                </c:pt>
                <c:pt idx="148">
                  <c:v>7.0544999980484135E-3</c:v>
                </c:pt>
                <c:pt idx="149">
                  <c:v>6.4320000019506551E-3</c:v>
                </c:pt>
                <c:pt idx="150">
                  <c:v>1.5333999996073544E-2</c:v>
                </c:pt>
                <c:pt idx="151">
                  <c:v>1.3799999578623101E-4</c:v>
                </c:pt>
                <c:pt idx="152">
                  <c:v>7.0889999988139607E-3</c:v>
                </c:pt>
                <c:pt idx="153">
                  <c:v>1.2780500001099426E-2</c:v>
                </c:pt>
                <c:pt idx="154">
                  <c:v>1.1045499995816499E-2</c:v>
                </c:pt>
                <c:pt idx="155">
                  <c:v>1.098199999978533E-2</c:v>
                </c:pt>
                <c:pt idx="156">
                  <c:v>-3.0665000012959354E-3</c:v>
                </c:pt>
                <c:pt idx="157">
                  <c:v>-3.1149999995250255E-4</c:v>
                </c:pt>
                <c:pt idx="158">
                  <c:v>9.3310000011115335E-3</c:v>
                </c:pt>
                <c:pt idx="159">
                  <c:v>3.1840000010561198E-3</c:v>
                </c:pt>
                <c:pt idx="160">
                  <c:v>1.0183999998844229E-2</c:v>
                </c:pt>
                <c:pt idx="161">
                  <c:v>2.4489999923389405E-3</c:v>
                </c:pt>
                <c:pt idx="162">
                  <c:v>2.9244999968796037E-3</c:v>
                </c:pt>
                <c:pt idx="163">
                  <c:v>-4.7125000055530109E-3</c:v>
                </c:pt>
                <c:pt idx="164">
                  <c:v>2.2874999995110556E-3</c:v>
                </c:pt>
                <c:pt idx="165">
                  <c:v>1.1287499997706618E-2</c:v>
                </c:pt>
                <c:pt idx="166">
                  <c:v>1.5287499998521525E-2</c:v>
                </c:pt>
                <c:pt idx="167">
                  <c:v>1.8287499995494727E-2</c:v>
                </c:pt>
                <c:pt idx="168">
                  <c:v>5.1750000056927092E-3</c:v>
                </c:pt>
                <c:pt idx="169">
                  <c:v>9.1749999992316589E-3</c:v>
                </c:pt>
                <c:pt idx="170">
                  <c:v>2.2155000042403117E-3</c:v>
                </c:pt>
                <c:pt idx="171">
                  <c:v>4.2155000046477653E-3</c:v>
                </c:pt>
                <c:pt idx="172">
                  <c:v>7.2155000016209669E-3</c:v>
                </c:pt>
                <c:pt idx="173">
                  <c:v>1.2215499999001622E-2</c:v>
                </c:pt>
                <c:pt idx="174">
                  <c:v>5.1664999991771765E-3</c:v>
                </c:pt>
                <c:pt idx="175">
                  <c:v>4.6765000006416813E-3</c:v>
                </c:pt>
                <c:pt idx="176">
                  <c:v>1.0676499994588085E-2</c:v>
                </c:pt>
                <c:pt idx="177">
                  <c:v>6.906999995408114E-3</c:v>
                </c:pt>
                <c:pt idx="178">
                  <c:v>1.6877999994903803E-2</c:v>
                </c:pt>
                <c:pt idx="179">
                  <c:v>9.3534999978146516E-3</c:v>
                </c:pt>
                <c:pt idx="180">
                  <c:v>2.5349999996251427E-3</c:v>
                </c:pt>
                <c:pt idx="181">
                  <c:v>5.3594999990309589E-3</c:v>
                </c:pt>
                <c:pt idx="182">
                  <c:v>8.4920000008423813E-3</c:v>
                </c:pt>
                <c:pt idx="183">
                  <c:v>1.2492000001657289E-2</c:v>
                </c:pt>
                <c:pt idx="184">
                  <c:v>1.3967499995487742E-2</c:v>
                </c:pt>
                <c:pt idx="185">
                  <c:v>1.1295999996946193E-2</c:v>
                </c:pt>
                <c:pt idx="186">
                  <c:v>-6.7530000014812686E-3</c:v>
                </c:pt>
                <c:pt idx="187">
                  <c:v>1.247000000148546E-3</c:v>
                </c:pt>
                <c:pt idx="188">
                  <c:v>1.4629999932367355E-3</c:v>
                </c:pt>
                <c:pt idx="190">
                  <c:v>6.7479999997885898E-3</c:v>
                </c:pt>
                <c:pt idx="191">
                  <c:v>6.4540000021224841E-3</c:v>
                </c:pt>
                <c:pt idx="192">
                  <c:v>1.088049999816576E-2</c:v>
                </c:pt>
                <c:pt idx="193">
                  <c:v>8.2654999932856299E-3</c:v>
                </c:pt>
                <c:pt idx="194">
                  <c:v>3.7754999939352274E-3</c:v>
                </c:pt>
                <c:pt idx="195">
                  <c:v>-1.3949999993201345E-3</c:v>
                </c:pt>
                <c:pt idx="196">
                  <c:v>6.60500000230968E-3</c:v>
                </c:pt>
                <c:pt idx="197">
                  <c:v>8.7484999967273325E-3</c:v>
                </c:pt>
                <c:pt idx="198">
                  <c:v>-1.0000003385357559E-6</c:v>
                </c:pt>
                <c:pt idx="199">
                  <c:v>-3.93000002077315E-4</c:v>
                </c:pt>
                <c:pt idx="200">
                  <c:v>6.0700000176439062E-4</c:v>
                </c:pt>
                <c:pt idx="201">
                  <c:v>2.312999997229781E-3</c:v>
                </c:pt>
                <c:pt idx="202">
                  <c:v>1.3116999994963408E-2</c:v>
                </c:pt>
                <c:pt idx="203">
                  <c:v>-6.5199999953620136E-3</c:v>
                </c:pt>
                <c:pt idx="204">
                  <c:v>5.1079999975627288E-3</c:v>
                </c:pt>
                <c:pt idx="205">
                  <c:v>-4.7029999986989424E-3</c:v>
                </c:pt>
                <c:pt idx="206">
                  <c:v>2.0030000014230609E-3</c:v>
                </c:pt>
                <c:pt idx="207">
                  <c:v>6.2824999986332841E-3</c:v>
                </c:pt>
                <c:pt idx="208">
                  <c:v>3.4985000020242296E-3</c:v>
                </c:pt>
                <c:pt idx="209">
                  <c:v>2.0575000016833656E-3</c:v>
                </c:pt>
                <c:pt idx="210">
                  <c:v>9.4499999977415428E-4</c:v>
                </c:pt>
                <c:pt idx="211">
                  <c:v>-5.7950000336859375E-4</c:v>
                </c:pt>
                <c:pt idx="212">
                  <c:v>3.7149999843677506E-4</c:v>
                </c:pt>
                <c:pt idx="213">
                  <c:v>-2.153000001271721E-3</c:v>
                </c:pt>
                <c:pt idx="214">
                  <c:v>-4.3490000025485642E-3</c:v>
                </c:pt>
                <c:pt idx="215">
                  <c:v>1.1503999994602054E-2</c:v>
                </c:pt>
                <c:pt idx="216">
                  <c:v>-1.2310000020079315E-3</c:v>
                </c:pt>
                <c:pt idx="217">
                  <c:v>1.0484999947948381E-3</c:v>
                </c:pt>
                <c:pt idx="218">
                  <c:v>-2.0985000010114163E-3</c:v>
                </c:pt>
                <c:pt idx="219">
                  <c:v>2.4120000016409904E-3</c:v>
                </c:pt>
                <c:pt idx="220">
                  <c:v>2.8239999955985695E-3</c:v>
                </c:pt>
                <c:pt idx="221">
                  <c:v>2.7259999915258959E-3</c:v>
                </c:pt>
                <c:pt idx="222">
                  <c:v>5.6769999937387183E-3</c:v>
                </c:pt>
                <c:pt idx="223">
                  <c:v>2.6280000020051375E-3</c:v>
                </c:pt>
                <c:pt idx="224">
                  <c:v>1.2360000037006103E-3</c:v>
                </c:pt>
                <c:pt idx="225">
                  <c:v>-5.4300000047078356E-3</c:v>
                </c:pt>
                <c:pt idx="226">
                  <c:v>-2.9544999997597188E-3</c:v>
                </c:pt>
                <c:pt idx="227">
                  <c:v>-1.542500001960434E-3</c:v>
                </c:pt>
                <c:pt idx="228">
                  <c:v>-6.8414999986998737E-3</c:v>
                </c:pt>
                <c:pt idx="229">
                  <c:v>-1.1409500002628192E-2</c:v>
                </c:pt>
                <c:pt idx="230">
                  <c:v>-5.605500002275221E-3</c:v>
                </c:pt>
                <c:pt idx="231">
                  <c:v>-9.1299999985494651E-3</c:v>
                </c:pt>
                <c:pt idx="232">
                  <c:v>-8.9484999989508651E-3</c:v>
                </c:pt>
                <c:pt idx="233">
                  <c:v>-9.5220000002882443E-3</c:v>
                </c:pt>
                <c:pt idx="234">
                  <c:v>-1.2144499996793456E-2</c:v>
                </c:pt>
                <c:pt idx="235">
                  <c:v>-7.7670000027865171E-3</c:v>
                </c:pt>
                <c:pt idx="236">
                  <c:v>-8.4385000009206124E-3</c:v>
                </c:pt>
                <c:pt idx="237">
                  <c:v>-8.6834999965503812E-3</c:v>
                </c:pt>
                <c:pt idx="238">
                  <c:v>-6.4530000017839484E-3</c:v>
                </c:pt>
                <c:pt idx="239">
                  <c:v>-8.5019999969517812E-3</c:v>
                </c:pt>
                <c:pt idx="240">
                  <c:v>-6.8939999982831068E-3</c:v>
                </c:pt>
                <c:pt idx="241">
                  <c:v>-7.1390000011888333E-3</c:v>
                </c:pt>
                <c:pt idx="242">
                  <c:v>-5.4965000017546117E-3</c:v>
                </c:pt>
                <c:pt idx="243">
                  <c:v>-1.3323500003025401E-2</c:v>
                </c:pt>
                <c:pt idx="244">
                  <c:v>-1.6675500002747867E-2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AF-44E2-9BAD-DC618BCC1A3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Active!$J$21:$J$990</c:f>
              <c:numCache>
                <c:formatCode>General</c:formatCode>
                <c:ptCount val="970"/>
                <c:pt idx="70">
                  <c:v>1.4934999999240972E-3</c:v>
                </c:pt>
                <c:pt idx="71">
                  <c:v>-2.0309999963501468E-3</c:v>
                </c:pt>
                <c:pt idx="89">
                  <c:v>-3.4445000055711716E-3</c:v>
                </c:pt>
                <c:pt idx="91">
                  <c:v>1.3099999341648072E-4</c:v>
                </c:pt>
                <c:pt idx="93">
                  <c:v>5.8064999975613318E-3</c:v>
                </c:pt>
                <c:pt idx="94">
                  <c:v>1.781999999366235E-3</c:v>
                </c:pt>
                <c:pt idx="99">
                  <c:v>-1.8635000014910474E-3</c:v>
                </c:pt>
                <c:pt idx="245">
                  <c:v>-2.2648999998637009E-2</c:v>
                </c:pt>
                <c:pt idx="254">
                  <c:v>-2.8138000001490582E-2</c:v>
                </c:pt>
                <c:pt idx="259">
                  <c:v>-3.2194500003242865E-2</c:v>
                </c:pt>
                <c:pt idx="261">
                  <c:v>-3.4769999998388812E-2</c:v>
                </c:pt>
                <c:pt idx="269">
                  <c:v>-5.234175000077812E-2</c:v>
                </c:pt>
                <c:pt idx="270">
                  <c:v>-6.3734000003023539E-2</c:v>
                </c:pt>
                <c:pt idx="271">
                  <c:v>-6.4517500002693851E-2</c:v>
                </c:pt>
                <c:pt idx="281">
                  <c:v>-7.7594500005943701E-2</c:v>
                </c:pt>
                <c:pt idx="282">
                  <c:v>-7.7594500005943701E-2</c:v>
                </c:pt>
                <c:pt idx="287">
                  <c:v>-8.3438249996106606E-2</c:v>
                </c:pt>
                <c:pt idx="288">
                  <c:v>-8.1728249999287073E-2</c:v>
                </c:pt>
                <c:pt idx="289">
                  <c:v>-9.0681500005302951E-2</c:v>
                </c:pt>
                <c:pt idx="290">
                  <c:v>-8.9881500003684778E-2</c:v>
                </c:pt>
                <c:pt idx="300">
                  <c:v>-0.10215200000675395</c:v>
                </c:pt>
                <c:pt idx="301">
                  <c:v>-0.10213199999998324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3AF-44E2-9BAD-DC618BCC1A3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Active!$K$21:$K$990</c:f>
              <c:numCache>
                <c:formatCode>General</c:formatCode>
                <c:ptCount val="970"/>
                <c:pt idx="262">
                  <c:v>-3.8156500006152783E-2</c:v>
                </c:pt>
                <c:pt idx="263">
                  <c:v>-4.1925500001525506E-2</c:v>
                </c:pt>
                <c:pt idx="264">
                  <c:v>-4.3235999997705221E-2</c:v>
                </c:pt>
                <c:pt idx="265">
                  <c:v>-5.0066499999957159E-2</c:v>
                </c:pt>
                <c:pt idx="266">
                  <c:v>-5.3591000003507361E-2</c:v>
                </c:pt>
                <c:pt idx="267">
                  <c:v>-4.9990999999863561E-2</c:v>
                </c:pt>
                <c:pt idx="268">
                  <c:v>-5.3482000002986751E-2</c:v>
                </c:pt>
                <c:pt idx="272">
                  <c:v>-6.6264000000956003E-2</c:v>
                </c:pt>
                <c:pt idx="273">
                  <c:v>-6.6812999997637235E-2</c:v>
                </c:pt>
                <c:pt idx="274">
                  <c:v>-6.5983000000414904E-2</c:v>
                </c:pt>
                <c:pt idx="275">
                  <c:v>-6.6937499999767169E-2</c:v>
                </c:pt>
                <c:pt idx="276">
                  <c:v>-6.6037500000675209E-2</c:v>
                </c:pt>
                <c:pt idx="277">
                  <c:v>-7.3647750003146939E-2</c:v>
                </c:pt>
                <c:pt idx="278">
                  <c:v>-7.1715250000124797E-2</c:v>
                </c:pt>
                <c:pt idx="279">
                  <c:v>-6.9875250002951361E-2</c:v>
                </c:pt>
                <c:pt idx="280">
                  <c:v>-7.9306500003440306E-2</c:v>
                </c:pt>
                <c:pt idx="283">
                  <c:v>-7.9136000000289641E-2</c:v>
                </c:pt>
                <c:pt idx="284">
                  <c:v>-7.9861000005621463E-2</c:v>
                </c:pt>
                <c:pt idx="285">
                  <c:v>-7.970000000204891E-2</c:v>
                </c:pt>
                <c:pt idx="286">
                  <c:v>-8.0671499999880325E-2</c:v>
                </c:pt>
                <c:pt idx="291">
                  <c:v>-9.1599999999743886E-2</c:v>
                </c:pt>
                <c:pt idx="292">
                  <c:v>-9.1050000002724119E-2</c:v>
                </c:pt>
                <c:pt idx="293">
                  <c:v>-9.1122500001802109E-2</c:v>
                </c:pt>
                <c:pt idx="294">
                  <c:v>-9.1122500001802109E-2</c:v>
                </c:pt>
                <c:pt idx="295">
                  <c:v>-9.129199999733828E-2</c:v>
                </c:pt>
                <c:pt idx="296">
                  <c:v>-9.1565500006254297E-2</c:v>
                </c:pt>
                <c:pt idx="297">
                  <c:v>-9.0095500003371853E-2</c:v>
                </c:pt>
                <c:pt idx="298">
                  <c:v>-9.1567000003124122E-2</c:v>
                </c:pt>
                <c:pt idx="299">
                  <c:v>-9.1537000000244007E-2</c:v>
                </c:pt>
                <c:pt idx="302">
                  <c:v>-0.10179100000095787</c:v>
                </c:pt>
                <c:pt idx="303">
                  <c:v>-0.10802899999544024</c:v>
                </c:pt>
                <c:pt idx="304">
                  <c:v>-0.12000550000084331</c:v>
                </c:pt>
                <c:pt idx="305">
                  <c:v>-0.11992549999558832</c:v>
                </c:pt>
                <c:pt idx="306">
                  <c:v>-0.12145299999974668</c:v>
                </c:pt>
                <c:pt idx="307">
                  <c:v>-0.12099000000307569</c:v>
                </c:pt>
                <c:pt idx="308">
                  <c:v>-0.12057000000640983</c:v>
                </c:pt>
                <c:pt idx="309">
                  <c:v>-0.12179750000359491</c:v>
                </c:pt>
                <c:pt idx="310">
                  <c:v>-0.12174750000122003</c:v>
                </c:pt>
                <c:pt idx="311">
                  <c:v>-0.12214850000600563</c:v>
                </c:pt>
                <c:pt idx="312">
                  <c:v>-0.12128850000590319</c:v>
                </c:pt>
                <c:pt idx="313">
                  <c:v>-0.13248150000435999</c:v>
                </c:pt>
                <c:pt idx="314">
                  <c:v>-0.14102300000376999</c:v>
                </c:pt>
                <c:pt idx="315">
                  <c:v>-0.15666599999531172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3AF-44E2-9BAD-DC618BCC1A3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Active!$L$21:$L$990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3AF-44E2-9BAD-DC618BCC1A3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3AF-44E2-9BAD-DC618BCC1A3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9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Active!$N$21:$N$990</c:f>
              <c:numCache>
                <c:formatCode>General</c:formatCode>
                <c:ptCount val="970"/>
                <c:pt idx="271">
                  <c:v>-6.4517500002693851E-2</c:v>
                </c:pt>
                <c:pt idx="281">
                  <c:v>-7.7594500005943701E-2</c:v>
                </c:pt>
                <c:pt idx="282">
                  <c:v>-7.7594500005943701E-2</c:v>
                </c:pt>
                <c:pt idx="287">
                  <c:v>-8.3438249996106606E-2</c:v>
                </c:pt>
                <c:pt idx="288">
                  <c:v>-8.1728249999287073E-2</c:v>
                </c:pt>
                <c:pt idx="289">
                  <c:v>-9.0681500005302951E-2</c:v>
                </c:pt>
                <c:pt idx="290">
                  <c:v>-8.9881500003684778E-2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3AF-44E2-9BAD-DC618BCC1A3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Active!$O$21:$O$990</c:f>
              <c:numCache>
                <c:formatCode>General</c:formatCode>
                <c:ptCount val="970"/>
                <c:pt idx="219">
                  <c:v>2.8218568449773329E-2</c:v>
                </c:pt>
                <c:pt idx="220">
                  <c:v>2.7812367526596715E-2</c:v>
                </c:pt>
                <c:pt idx="221">
                  <c:v>2.7744667372733928E-2</c:v>
                </c:pt>
                <c:pt idx="222">
                  <c:v>2.7710817295802548E-2</c:v>
                </c:pt>
                <c:pt idx="223">
                  <c:v>2.7676967218871168E-2</c:v>
                </c:pt>
                <c:pt idx="224">
                  <c:v>2.7406166603420073E-2</c:v>
                </c:pt>
                <c:pt idx="225">
                  <c:v>2.6255263987753019E-2</c:v>
                </c:pt>
                <c:pt idx="226">
                  <c:v>2.6238338949287315E-2</c:v>
                </c:pt>
                <c:pt idx="227">
                  <c:v>2.5832138026110701E-2</c:v>
                </c:pt>
                <c:pt idx="228">
                  <c:v>1.7335768716333133E-2</c:v>
                </c:pt>
                <c:pt idx="229">
                  <c:v>1.6252566254528839E-2</c:v>
                </c:pt>
                <c:pt idx="230">
                  <c:v>1.6117165946803291E-2</c:v>
                </c:pt>
                <c:pt idx="231">
                  <c:v>1.6100240908337587E-2</c:v>
                </c:pt>
                <c:pt idx="232">
                  <c:v>1.5880215408283604E-2</c:v>
                </c:pt>
                <c:pt idx="233">
                  <c:v>1.5829440292886521E-2</c:v>
                </c:pt>
                <c:pt idx="234">
                  <c:v>1.5744815100558057E-2</c:v>
                </c:pt>
                <c:pt idx="235">
                  <c:v>1.5660189908229594E-2</c:v>
                </c:pt>
                <c:pt idx="236">
                  <c:v>1.554171463896975E-2</c:v>
                </c:pt>
                <c:pt idx="237">
                  <c:v>1.5372464254312823E-2</c:v>
                </c:pt>
                <c:pt idx="238">
                  <c:v>1.518628883119022E-2</c:v>
                </c:pt>
                <c:pt idx="239">
                  <c:v>1.5152438754258812E-2</c:v>
                </c:pt>
                <c:pt idx="240">
                  <c:v>1.4881638138807746E-2</c:v>
                </c:pt>
                <c:pt idx="241">
                  <c:v>1.4712387754150819E-2</c:v>
                </c:pt>
                <c:pt idx="242">
                  <c:v>1.4120011407851601E-2</c:v>
                </c:pt>
                <c:pt idx="243">
                  <c:v>3.1864365590143218E-3</c:v>
                </c:pt>
                <c:pt idx="244">
                  <c:v>1.561632866307866E-3</c:v>
                </c:pt>
                <c:pt idx="245">
                  <c:v>-8.6441653285046216E-3</c:v>
                </c:pt>
                <c:pt idx="246">
                  <c:v>-2.0779417908406039E-2</c:v>
                </c:pt>
                <c:pt idx="247">
                  <c:v>-2.0796342946871715E-2</c:v>
                </c:pt>
                <c:pt idx="248">
                  <c:v>-2.0796342946871715E-2</c:v>
                </c:pt>
                <c:pt idx="249">
                  <c:v>-2.0796342946871715E-2</c:v>
                </c:pt>
                <c:pt idx="250">
                  <c:v>-2.0796342946871715E-2</c:v>
                </c:pt>
                <c:pt idx="251">
                  <c:v>-2.0796342946871715E-2</c:v>
                </c:pt>
                <c:pt idx="252">
                  <c:v>-2.0796342946871715E-2</c:v>
                </c:pt>
                <c:pt idx="253">
                  <c:v>-2.0796342946871715E-2</c:v>
                </c:pt>
                <c:pt idx="254">
                  <c:v>-2.0864043100734503E-2</c:v>
                </c:pt>
                <c:pt idx="255">
                  <c:v>-2.1050218523857106E-2</c:v>
                </c:pt>
                <c:pt idx="256">
                  <c:v>-2.1202543870048357E-2</c:v>
                </c:pt>
                <c:pt idx="257">
                  <c:v>-2.1202543870048357E-2</c:v>
                </c:pt>
                <c:pt idx="258">
                  <c:v>-2.1270244023911117E-2</c:v>
                </c:pt>
                <c:pt idx="259">
                  <c:v>-2.3182773370534343E-2</c:v>
                </c:pt>
                <c:pt idx="260">
                  <c:v>-3.277927018058191E-2</c:v>
                </c:pt>
                <c:pt idx="261">
                  <c:v>-3.3320871411484071E-2</c:v>
                </c:pt>
                <c:pt idx="262">
                  <c:v>-3.4624099373342376E-2</c:v>
                </c:pt>
                <c:pt idx="263">
                  <c:v>-4.0750963297923021E-2</c:v>
                </c:pt>
                <c:pt idx="264">
                  <c:v>-4.1241789413428098E-2</c:v>
                </c:pt>
                <c:pt idx="265">
                  <c:v>-5.1210637069720871E-2</c:v>
                </c:pt>
                <c:pt idx="266">
                  <c:v>-5.1227562108186575E-2</c:v>
                </c:pt>
                <c:pt idx="267">
                  <c:v>-5.1227562108186575E-2</c:v>
                </c:pt>
                <c:pt idx="268">
                  <c:v>-5.3224716647138265E-2</c:v>
                </c:pt>
                <c:pt idx="269">
                  <c:v>-5.9241567821691904E-2</c:v>
                </c:pt>
                <c:pt idx="270">
                  <c:v>-6.5004543419260152E-2</c:v>
                </c:pt>
                <c:pt idx="271">
                  <c:v>-6.5393819303971062E-2</c:v>
                </c:pt>
                <c:pt idx="272">
                  <c:v>-6.7374048804457076E-2</c:v>
                </c:pt>
                <c:pt idx="273">
                  <c:v>-6.7407898881388456E-2</c:v>
                </c:pt>
                <c:pt idx="274">
                  <c:v>-6.7407898881388456E-2</c:v>
                </c:pt>
                <c:pt idx="275">
                  <c:v>-6.742482391985416E-2</c:v>
                </c:pt>
                <c:pt idx="276">
                  <c:v>-6.742482391985416E-2</c:v>
                </c:pt>
                <c:pt idx="277">
                  <c:v>-7.257849813265746E-2</c:v>
                </c:pt>
                <c:pt idx="278">
                  <c:v>-7.283237370964285E-2</c:v>
                </c:pt>
                <c:pt idx="279">
                  <c:v>-7.283237370964285E-2</c:v>
                </c:pt>
                <c:pt idx="280">
                  <c:v>-7.6936695537573263E-2</c:v>
                </c:pt>
                <c:pt idx="281">
                  <c:v>-7.7342896460749877E-2</c:v>
                </c:pt>
                <c:pt idx="282">
                  <c:v>-7.7342896460749877E-2</c:v>
                </c:pt>
                <c:pt idx="283">
                  <c:v>-7.8476874037951255E-2</c:v>
                </c:pt>
                <c:pt idx="284">
                  <c:v>-7.9323125961235863E-2</c:v>
                </c:pt>
                <c:pt idx="285">
                  <c:v>-7.9695476807481097E-2</c:v>
                </c:pt>
                <c:pt idx="286">
                  <c:v>-7.981395207674094E-2</c:v>
                </c:pt>
                <c:pt idx="287">
                  <c:v>-8.3901348866205649E-2</c:v>
                </c:pt>
                <c:pt idx="288">
                  <c:v>-8.3901348866205649E-2</c:v>
                </c:pt>
                <c:pt idx="289">
                  <c:v>-8.9291973617528664E-2</c:v>
                </c:pt>
                <c:pt idx="290">
                  <c:v>-8.9291973617528664E-2</c:v>
                </c:pt>
                <c:pt idx="291">
                  <c:v>-8.9850499886896529E-2</c:v>
                </c:pt>
                <c:pt idx="292">
                  <c:v>-8.9850499886896529E-2</c:v>
                </c:pt>
                <c:pt idx="293">
                  <c:v>-8.9935125079224965E-2</c:v>
                </c:pt>
                <c:pt idx="294">
                  <c:v>-8.9935125079224965E-2</c:v>
                </c:pt>
                <c:pt idx="295">
                  <c:v>-9.0121300502347568E-2</c:v>
                </c:pt>
                <c:pt idx="296">
                  <c:v>-9.0172075617744651E-2</c:v>
                </c:pt>
                <c:pt idx="297">
                  <c:v>-9.0172075617744651E-2</c:v>
                </c:pt>
                <c:pt idx="298">
                  <c:v>-9.0290550887004495E-2</c:v>
                </c:pt>
                <c:pt idx="299">
                  <c:v>-9.0290550887004495E-2</c:v>
                </c:pt>
                <c:pt idx="300">
                  <c:v>-0.10129182588970453</c:v>
                </c:pt>
                <c:pt idx="301">
                  <c:v>-0.10129182588970453</c:v>
                </c:pt>
                <c:pt idx="302">
                  <c:v>-0.10200267750526365</c:v>
                </c:pt>
                <c:pt idx="303">
                  <c:v>-0.10748638996814797</c:v>
                </c:pt>
                <c:pt idx="304">
                  <c:v>-0.1192831417787355</c:v>
                </c:pt>
                <c:pt idx="305">
                  <c:v>-0.1192831417787355</c:v>
                </c:pt>
                <c:pt idx="306">
                  <c:v>-0.12021401889434857</c:v>
                </c:pt>
                <c:pt idx="307">
                  <c:v>-0.12065406989445659</c:v>
                </c:pt>
                <c:pt idx="308">
                  <c:v>-0.12065406989445659</c:v>
                </c:pt>
                <c:pt idx="309">
                  <c:v>-0.12124644624075581</c:v>
                </c:pt>
                <c:pt idx="310">
                  <c:v>-0.12124644624075581</c:v>
                </c:pt>
                <c:pt idx="311">
                  <c:v>-0.12155109693313831</c:v>
                </c:pt>
                <c:pt idx="312">
                  <c:v>-0.12155109693313831</c:v>
                </c:pt>
                <c:pt idx="313">
                  <c:v>-0.13363557439764262</c:v>
                </c:pt>
                <c:pt idx="314">
                  <c:v>-0.14492457505425943</c:v>
                </c:pt>
                <c:pt idx="315">
                  <c:v>-0.15870155636533301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3AF-44E2-9BAD-DC618BCC1A3B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Active!$P$21:$P$990</c:f>
              <c:numCache>
                <c:formatCode>General</c:formatCode>
                <c:ptCount val="970"/>
                <c:pt idx="38">
                  <c:v>-2.0516824897020846E-2</c:v>
                </c:pt>
                <c:pt idx="39">
                  <c:v>-1.4360170613351804E-2</c:v>
                </c:pt>
                <c:pt idx="40">
                  <c:v>-3.7189944524755659E-3</c:v>
                </c:pt>
                <c:pt idx="41">
                  <c:v>-3.6061774346731294E-3</c:v>
                </c:pt>
                <c:pt idx="42">
                  <c:v>-3.6061774346731294E-3</c:v>
                </c:pt>
                <c:pt idx="43">
                  <c:v>-3.5999274316730785E-3</c:v>
                </c:pt>
                <c:pt idx="44">
                  <c:v>-3.4504834365166755E-3</c:v>
                </c:pt>
                <c:pt idx="45">
                  <c:v>-3.4132892607810147E-3</c:v>
                </c:pt>
                <c:pt idx="46">
                  <c:v>-3.4132892607810147E-3</c:v>
                </c:pt>
                <c:pt idx="47">
                  <c:v>-3.4132892607810147E-3</c:v>
                </c:pt>
                <c:pt idx="48">
                  <c:v>-3.4132892607810147E-3</c:v>
                </c:pt>
                <c:pt idx="49">
                  <c:v>-3.4132892607810147E-3</c:v>
                </c:pt>
                <c:pt idx="50">
                  <c:v>-3.4132892607810147E-3</c:v>
                </c:pt>
                <c:pt idx="51">
                  <c:v>-3.3514472550468595E-3</c:v>
                </c:pt>
                <c:pt idx="52">
                  <c:v>-3.0389362842429468E-3</c:v>
                </c:pt>
                <c:pt idx="53">
                  <c:v>-3.0389362842429468E-3</c:v>
                </c:pt>
                <c:pt idx="54">
                  <c:v>-3.0146295147092622E-3</c:v>
                </c:pt>
                <c:pt idx="55">
                  <c:v>-3.0146295147092622E-3</c:v>
                </c:pt>
                <c:pt idx="56">
                  <c:v>-2.9176990108917499E-3</c:v>
                </c:pt>
                <c:pt idx="57">
                  <c:v>-2.81523028243553E-3</c:v>
                </c:pt>
                <c:pt idx="58">
                  <c:v>-2.81523028243553E-3</c:v>
                </c:pt>
                <c:pt idx="59">
                  <c:v>-2.8092193924787426E-3</c:v>
                </c:pt>
                <c:pt idx="60">
                  <c:v>-2.8092193924787426E-3</c:v>
                </c:pt>
                <c:pt idx="61">
                  <c:v>-2.7972031733336181E-3</c:v>
                </c:pt>
                <c:pt idx="62">
                  <c:v>-2.7972031733336181E-3</c:v>
                </c:pt>
                <c:pt idx="63">
                  <c:v>-2.7432219398599465E-3</c:v>
                </c:pt>
                <c:pt idx="64">
                  <c:v>-2.7432219398599465E-3</c:v>
                </c:pt>
                <c:pt idx="65">
                  <c:v>-2.7432219398599465E-3</c:v>
                </c:pt>
                <c:pt idx="66">
                  <c:v>-2.7252615599794106E-3</c:v>
                </c:pt>
                <c:pt idx="67">
                  <c:v>-2.6834188825567195E-3</c:v>
                </c:pt>
                <c:pt idx="68">
                  <c:v>-2.6595495601409429E-3</c:v>
                </c:pt>
                <c:pt idx="69">
                  <c:v>-2.6297546128845814E-3</c:v>
                </c:pt>
                <c:pt idx="70">
                  <c:v>-1.166178030795701E-3</c:v>
                </c:pt>
                <c:pt idx="71">
                  <c:v>-1.1606991210204379E-3</c:v>
                </c:pt>
                <c:pt idx="72">
                  <c:v>-2.0469033414573711E-4</c:v>
                </c:pt>
                <c:pt idx="73">
                  <c:v>-1.8926566467748112E-4</c:v>
                </c:pt>
                <c:pt idx="74">
                  <c:v>-1.7899181964605706E-4</c:v>
                </c:pt>
                <c:pt idx="75">
                  <c:v>-1.5846637265700498E-4</c:v>
                </c:pt>
                <c:pt idx="76">
                  <c:v>-1.5333964488344759E-4</c:v>
                </c:pt>
                <c:pt idx="77">
                  <c:v>-6.1375508760961543E-5</c:v>
                </c:pt>
                <c:pt idx="78">
                  <c:v>-5.6283999187574981E-5</c:v>
                </c:pt>
                <c:pt idx="79">
                  <c:v>-1.5618651821860605E-5</c:v>
                </c:pt>
                <c:pt idx="80">
                  <c:v>6.0309130303094413E-5</c:v>
                </c:pt>
                <c:pt idx="81">
                  <c:v>8.5525711537279107E-5</c:v>
                </c:pt>
                <c:pt idx="82">
                  <c:v>2.7068817364222109E-4</c:v>
                </c:pt>
                <c:pt idx="83">
                  <c:v>2.7565734630974857E-4</c:v>
                </c:pt>
                <c:pt idx="84">
                  <c:v>2.806246653877971E-4</c:v>
                </c:pt>
                <c:pt idx="85">
                  <c:v>3.3019590874673078E-4</c:v>
                </c:pt>
                <c:pt idx="86">
                  <c:v>4.0420522575713037E-4</c:v>
                </c:pt>
                <c:pt idx="87">
                  <c:v>4.1404162367064245E-4</c:v>
                </c:pt>
                <c:pt idx="88">
                  <c:v>4.3369217642388186E-4</c:v>
                </c:pt>
                <c:pt idx="89">
                  <c:v>5.1199781311960218E-4</c:v>
                </c:pt>
                <c:pt idx="90">
                  <c:v>5.1687615990248306E-4</c:v>
                </c:pt>
                <c:pt idx="91">
                  <c:v>5.1687615990248306E-4</c:v>
                </c:pt>
                <c:pt idx="92">
                  <c:v>5.2175265309588152E-4</c:v>
                </c:pt>
                <c:pt idx="93">
                  <c:v>5.2175265309588152E-4</c:v>
                </c:pt>
                <c:pt idx="94">
                  <c:v>5.2662729269979669E-4</c:v>
                </c:pt>
                <c:pt idx="95">
                  <c:v>5.2662729269979669E-4</c:v>
                </c:pt>
                <c:pt idx="96">
                  <c:v>6.6236464427944872E-4</c:v>
                </c:pt>
                <c:pt idx="97">
                  <c:v>6.7682174003775176E-4</c:v>
                </c:pt>
                <c:pt idx="98">
                  <c:v>8.1095017594645311E-4</c:v>
                </c:pt>
                <c:pt idx="99">
                  <c:v>8.1095017594645311E-4</c:v>
                </c:pt>
                <c:pt idx="100">
                  <c:v>8.2047517082688148E-4</c:v>
                </c:pt>
                <c:pt idx="101">
                  <c:v>8.299927513493793E-4</c:v>
                </c:pt>
                <c:pt idx="102">
                  <c:v>8.7746943859290123E-4</c:v>
                </c:pt>
                <c:pt idx="103">
                  <c:v>2.2573087048020973E-3</c:v>
                </c:pt>
                <c:pt idx="104">
                  <c:v>2.5522969395496333E-3</c:v>
                </c:pt>
                <c:pt idx="105">
                  <c:v>4.743552315890541E-3</c:v>
                </c:pt>
                <c:pt idx="106">
                  <c:v>4.7492477948997899E-3</c:v>
                </c:pt>
                <c:pt idx="107">
                  <c:v>4.7832649674387304E-3</c:v>
                </c:pt>
                <c:pt idx="108">
                  <c:v>4.8029850543858475E-3</c:v>
                </c:pt>
                <c:pt idx="109">
                  <c:v>4.8198156960649833E-3</c:v>
                </c:pt>
                <c:pt idx="110">
                  <c:v>4.8226143154483161E-3</c:v>
                </c:pt>
                <c:pt idx="111">
                  <c:v>4.878197449323619E-3</c:v>
                </c:pt>
                <c:pt idx="112">
                  <c:v>4.8919773834497776E-3</c:v>
                </c:pt>
                <c:pt idx="113">
                  <c:v>4.9547682246166968E-3</c:v>
                </c:pt>
                <c:pt idx="114">
                  <c:v>4.9925086569553318E-3</c:v>
                </c:pt>
                <c:pt idx="115">
                  <c:v>4.9951905002012537E-3</c:v>
                </c:pt>
                <c:pt idx="116">
                  <c:v>5.0484381113284037E-3</c:v>
                </c:pt>
                <c:pt idx="117">
                  <c:v>5.0510810291951938E-3</c:v>
                </c:pt>
                <c:pt idx="118">
                  <c:v>5.0510810291951938E-3</c:v>
                </c:pt>
                <c:pt idx="119">
                  <c:v>5.0537220934725006E-3</c:v>
                </c:pt>
                <c:pt idx="120">
                  <c:v>5.0589986612586679E-3</c:v>
                </c:pt>
                <c:pt idx="121">
                  <c:v>5.0616341647675266E-3</c:v>
                </c:pt>
                <c:pt idx="122">
                  <c:v>5.0642678146869038E-3</c:v>
                </c:pt>
                <c:pt idx="123">
                  <c:v>5.0668996110167942E-3</c:v>
                </c:pt>
                <c:pt idx="124">
                  <c:v>5.0747838784695812E-3</c:v>
                </c:pt>
                <c:pt idx="125">
                  <c:v>5.0774082604415419E-3</c:v>
                </c:pt>
                <c:pt idx="126">
                  <c:v>5.0800307888240262E-3</c:v>
                </c:pt>
                <c:pt idx="127">
                  <c:v>5.1269193359071309E-3</c:v>
                </c:pt>
                <c:pt idx="128">
                  <c:v>5.1320921026822685E-3</c:v>
                </c:pt>
                <c:pt idx="129">
                  <c:v>5.1449915818041619E-3</c:v>
                </c:pt>
                <c:pt idx="130">
                  <c:v>5.1604097882975118E-3</c:v>
                </c:pt>
                <c:pt idx="131">
                  <c:v>6.2903315516218607E-3</c:v>
                </c:pt>
                <c:pt idx="132">
                  <c:v>6.368148135753534E-3</c:v>
                </c:pt>
                <c:pt idx="133">
                  <c:v>6.3796750564518029E-3</c:v>
                </c:pt>
                <c:pt idx="134">
                  <c:v>6.3868191402300309E-3</c:v>
                </c:pt>
                <c:pt idx="135">
                  <c:v>6.3882423962172245E-3</c:v>
                </c:pt>
                <c:pt idx="136">
                  <c:v>6.3896637986149436E-3</c:v>
                </c:pt>
                <c:pt idx="137">
                  <c:v>6.3967430067612789E-3</c:v>
                </c:pt>
                <c:pt idx="138">
                  <c:v>6.4009682885752869E-3</c:v>
                </c:pt>
                <c:pt idx="139">
                  <c:v>6.4037758751705476E-3</c:v>
                </c:pt>
                <c:pt idx="140">
                  <c:v>6.4065760474078786E-3</c:v>
                </c:pt>
                <c:pt idx="141">
                  <c:v>6.4079733531423148E-3</c:v>
                </c:pt>
                <c:pt idx="142">
                  <c:v>6.4177025927778849E-3</c:v>
                </c:pt>
                <c:pt idx="143">
                  <c:v>6.4177025927778849E-3</c:v>
                </c:pt>
                <c:pt idx="144">
                  <c:v>6.4190850697964687E-3</c:v>
                </c:pt>
                <c:pt idx="145">
                  <c:v>6.4204656932255622E-3</c:v>
                </c:pt>
                <c:pt idx="146">
                  <c:v>6.4218444630651725E-3</c:v>
                </c:pt>
                <c:pt idx="147">
                  <c:v>6.4328078925607116E-3</c:v>
                </c:pt>
                <c:pt idx="148">
                  <c:v>6.4341699800949791E-3</c:v>
                </c:pt>
                <c:pt idx="149">
                  <c:v>6.4409526139240884E-3</c:v>
                </c:pt>
                <c:pt idx="150">
                  <c:v>6.4463453563766895E-3</c:v>
                </c:pt>
                <c:pt idx="151">
                  <c:v>6.4570418689867196E-3</c:v>
                </c:pt>
                <c:pt idx="152">
                  <c:v>6.4596974612444024E-3</c:v>
                </c:pt>
                <c:pt idx="153">
                  <c:v>6.5024442855699076E-3</c:v>
                </c:pt>
                <c:pt idx="154">
                  <c:v>6.5395533928956154E-3</c:v>
                </c:pt>
                <c:pt idx="155">
                  <c:v>6.5668739457223103E-3</c:v>
                </c:pt>
                <c:pt idx="156">
                  <c:v>6.928544988319154E-3</c:v>
                </c:pt>
                <c:pt idx="157">
                  <c:v>6.9298672974443878E-3</c:v>
                </c:pt>
                <c:pt idx="158">
                  <c:v>6.9330356776651191E-3</c:v>
                </c:pt>
                <c:pt idx="159">
                  <c:v>6.9333508370537297E-3</c:v>
                </c:pt>
                <c:pt idx="160">
                  <c:v>6.9333508370537297E-3</c:v>
                </c:pt>
                <c:pt idx="161">
                  <c:v>6.93392569567617E-3</c:v>
                </c:pt>
                <c:pt idx="162">
                  <c:v>6.9339161269932718E-3</c:v>
                </c:pt>
                <c:pt idx="163">
                  <c:v>6.9330167313294555E-3</c:v>
                </c:pt>
                <c:pt idx="164">
                  <c:v>6.9330167313294555E-3</c:v>
                </c:pt>
                <c:pt idx="165">
                  <c:v>6.9330167313294555E-3</c:v>
                </c:pt>
                <c:pt idx="166">
                  <c:v>6.9330167313294555E-3</c:v>
                </c:pt>
                <c:pt idx="167">
                  <c:v>6.9330167313294555E-3</c:v>
                </c:pt>
                <c:pt idx="168">
                  <c:v>6.9309702645113554E-3</c:v>
                </c:pt>
                <c:pt idx="169">
                  <c:v>6.9309702645113554E-3</c:v>
                </c:pt>
                <c:pt idx="170">
                  <c:v>6.4956837339749836E-3</c:v>
                </c:pt>
                <c:pt idx="171">
                  <c:v>6.4956837339749836E-3</c:v>
                </c:pt>
                <c:pt idx="172">
                  <c:v>6.4956837339749836E-3</c:v>
                </c:pt>
                <c:pt idx="173">
                  <c:v>6.4956837339749836E-3</c:v>
                </c:pt>
                <c:pt idx="174">
                  <c:v>6.4931307397863847E-3</c:v>
                </c:pt>
                <c:pt idx="175">
                  <c:v>6.4671930082142101E-3</c:v>
                </c:pt>
                <c:pt idx="176">
                  <c:v>6.4671930082142101E-3</c:v>
                </c:pt>
                <c:pt idx="177">
                  <c:v>6.4526112188427118E-3</c:v>
                </c:pt>
                <c:pt idx="178">
                  <c:v>6.3948722506937256E-3</c:v>
                </c:pt>
                <c:pt idx="179">
                  <c:v>6.3934576611829712E-3</c:v>
                </c:pt>
                <c:pt idx="180">
                  <c:v>6.3748993209001917E-3</c:v>
                </c:pt>
                <c:pt idx="181">
                  <c:v>5.1800362726203072E-3</c:v>
                </c:pt>
                <c:pt idx="182">
                  <c:v>5.141579047770177E-3</c:v>
                </c:pt>
                <c:pt idx="183">
                  <c:v>5.141579047770177E-3</c:v>
                </c:pt>
                <c:pt idx="184">
                  <c:v>5.1390004040643075E-3</c:v>
                </c:pt>
                <c:pt idx="185">
                  <c:v>5.120897997617703E-3</c:v>
                </c:pt>
                <c:pt idx="186">
                  <c:v>5.115709199184755E-3</c:v>
                </c:pt>
                <c:pt idx="187">
                  <c:v>5.115709199184755E-3</c:v>
                </c:pt>
                <c:pt idx="188">
                  <c:v>5.0316800715790727E-3</c:v>
                </c:pt>
                <c:pt idx="189">
                  <c:v>4.9862675775190213E-3</c:v>
                </c:pt>
                <c:pt idx="190">
                  <c:v>4.841249040488535E-3</c:v>
                </c:pt>
                <c:pt idx="191">
                  <c:v>4.8076917548475415E-3</c:v>
                </c:pt>
                <c:pt idx="192">
                  <c:v>4.7992607276739346E-3</c:v>
                </c:pt>
                <c:pt idx="193">
                  <c:v>3.9721542416657346E-3</c:v>
                </c:pt>
                <c:pt idx="194">
                  <c:v>3.9055116850542984E-3</c:v>
                </c:pt>
                <c:pt idx="195">
                  <c:v>3.529278090664098E-3</c:v>
                </c:pt>
                <c:pt idx="196">
                  <c:v>3.529278090664098E-3</c:v>
                </c:pt>
                <c:pt idx="197">
                  <c:v>3.0251624980398573E-3</c:v>
                </c:pt>
                <c:pt idx="198">
                  <c:v>2.8286129212728439E-3</c:v>
                </c:pt>
                <c:pt idx="199">
                  <c:v>2.7659567849910791E-3</c:v>
                </c:pt>
                <c:pt idx="200">
                  <c:v>2.7659567849910791E-3</c:v>
                </c:pt>
                <c:pt idx="201">
                  <c:v>2.7186532797466648E-3</c:v>
                </c:pt>
                <c:pt idx="202">
                  <c:v>2.6869693224251118E-3</c:v>
                </c:pt>
                <c:pt idx="203">
                  <c:v>2.5831771745787255E-3</c:v>
                </c:pt>
                <c:pt idx="204">
                  <c:v>2.3553690146881495E-3</c:v>
                </c:pt>
                <c:pt idx="205">
                  <c:v>1.1384094756235891E-3</c:v>
                </c:pt>
                <c:pt idx="206">
                  <c:v>1.0826536023382308E-3</c:v>
                </c:pt>
                <c:pt idx="207">
                  <c:v>1.0406615331681121E-3</c:v>
                </c:pt>
                <c:pt idx="208">
                  <c:v>8.9014044364035816E-4</c:v>
                </c:pt>
                <c:pt idx="209">
                  <c:v>8.046382155138046E-4</c:v>
                </c:pt>
                <c:pt idx="210">
                  <c:v>6.8488881654666517E-4</c:v>
                </c:pt>
                <c:pt idx="211">
                  <c:v>6.8007474392470929E-4</c:v>
                </c:pt>
                <c:pt idx="212">
                  <c:v>6.7044103791233378E-4</c:v>
                </c:pt>
                <c:pt idx="213">
                  <c:v>6.6562140452192803E-4</c:v>
                </c:pt>
                <c:pt idx="214">
                  <c:v>6.2699760817729044E-4</c:v>
                </c:pt>
                <c:pt idx="215">
                  <c:v>5.9795191016053656E-4</c:v>
                </c:pt>
                <c:pt idx="216">
                  <c:v>4.5172248175612273E-4</c:v>
                </c:pt>
                <c:pt idx="217">
                  <c:v>4.0752834828060303E-4</c:v>
                </c:pt>
                <c:pt idx="218">
                  <c:v>3.7798218110352694E-4</c:v>
                </c:pt>
                <c:pt idx="219">
                  <c:v>-2.7391763449566564E-3</c:v>
                </c:pt>
                <c:pt idx="220">
                  <c:v>-2.8834298961491131E-3</c:v>
                </c:pt>
                <c:pt idx="221">
                  <c:v>-2.9075759556922154E-3</c:v>
                </c:pt>
                <c:pt idx="222">
                  <c:v>-2.9196601070006559E-3</c:v>
                </c:pt>
                <c:pt idx="223">
                  <c:v>-2.9317516726670365E-3</c:v>
                </c:pt>
                <c:pt idx="224">
                  <c:v>-3.028751114883578E-3</c:v>
                </c:pt>
                <c:pt idx="225">
                  <c:v>-3.4462925958663182E-3</c:v>
                </c:pt>
                <c:pt idx="226">
                  <c:v>-3.4524968606002709E-3</c:v>
                </c:pt>
                <c:pt idx="227">
                  <c:v>-3.6019552910600341E-3</c:v>
                </c:pt>
                <c:pt idx="228">
                  <c:v>-6.9728494665480811E-3</c:v>
                </c:pt>
                <c:pt idx="229">
                  <c:v>-7.4361771119896142E-3</c:v>
                </c:pt>
                <c:pt idx="230">
                  <c:v>-7.4946269014408012E-3</c:v>
                </c:pt>
                <c:pt idx="231">
                  <c:v>-7.5019414662748779E-3</c:v>
                </c:pt>
                <c:pt idx="232">
                  <c:v>-7.5971994857607361E-3</c:v>
                </c:pt>
                <c:pt idx="233">
                  <c:v>-7.6192265917896657E-3</c:v>
                </c:pt>
                <c:pt idx="234">
                  <c:v>-7.6559755069608715E-3</c:v>
                </c:pt>
                <c:pt idx="235">
                  <c:v>-7.6927707618691527E-3</c:v>
                </c:pt>
                <c:pt idx="236">
                  <c:v>-7.744361969499014E-3</c:v>
                </c:pt>
                <c:pt idx="237">
                  <c:v>-7.8182212497905634E-3</c:v>
                </c:pt>
                <c:pt idx="238">
                  <c:v>-7.8996805476964915E-3</c:v>
                </c:pt>
                <c:pt idx="239">
                  <c:v>-7.9145154257972139E-3</c:v>
                </c:pt>
                <c:pt idx="240">
                  <c:v>-8.033461367488462E-3</c:v>
                </c:pt>
                <c:pt idx="241">
                  <c:v>-8.1080435476782453E-3</c:v>
                </c:pt>
                <c:pt idx="242">
                  <c:v>-8.3705408800600761E-3</c:v>
                </c:pt>
                <c:pt idx="243">
                  <c:v>-1.3623212746825097E-2</c:v>
                </c:pt>
                <c:pt idx="244">
                  <c:v>-1.4469813005953291E-2</c:v>
                </c:pt>
                <c:pt idx="245">
                  <c:v>-2.0178162086689017E-2</c:v>
                </c:pt>
                <c:pt idx="246">
                  <c:v>-2.7842857155882555E-2</c:v>
                </c:pt>
                <c:pt idx="247">
                  <c:v>-2.7854212545788834E-2</c:v>
                </c:pt>
                <c:pt idx="248">
                  <c:v>-2.7854212545788834E-2</c:v>
                </c:pt>
                <c:pt idx="249">
                  <c:v>-2.7854212545788834E-2</c:v>
                </c:pt>
                <c:pt idx="250">
                  <c:v>-2.7854212545788834E-2</c:v>
                </c:pt>
                <c:pt idx="251">
                  <c:v>-2.7854212545788834E-2</c:v>
                </c:pt>
                <c:pt idx="252">
                  <c:v>-2.7854212545788834E-2</c:v>
                </c:pt>
                <c:pt idx="253">
                  <c:v>-2.7854212545788834E-2</c:v>
                </c:pt>
                <c:pt idx="254">
                  <c:v>-2.7899652641308767E-2</c:v>
                </c:pt>
                <c:pt idx="255">
                  <c:v>-2.8024765825120881E-2</c:v>
                </c:pt>
                <c:pt idx="256">
                  <c:v>-2.8127297980384228E-2</c:v>
                </c:pt>
                <c:pt idx="257">
                  <c:v>-2.8127297980384228E-2</c:v>
                </c:pt>
                <c:pt idx="258">
                  <c:v>-2.8172916020494501E-2</c:v>
                </c:pt>
                <c:pt idx="259">
                  <c:v>-2.947387880688454E-2</c:v>
                </c:pt>
                <c:pt idx="260">
                  <c:v>-3.6359053609327022E-2</c:v>
                </c:pt>
                <c:pt idx="261">
                  <c:v>-3.676539970489387E-2</c:v>
                </c:pt>
                <c:pt idx="262">
                  <c:v>-3.7750948585615576E-2</c:v>
                </c:pt>
                <c:pt idx="263">
                  <c:v>-4.253159262532176E-2</c:v>
                </c:pt>
                <c:pt idx="264">
                  <c:v>-4.2925081322030406E-2</c:v>
                </c:pt>
                <c:pt idx="265">
                  <c:v>-5.1254327577374303E-2</c:v>
                </c:pt>
                <c:pt idx="266">
                  <c:v>-5.1269015721170388E-2</c:v>
                </c:pt>
                <c:pt idx="267">
                  <c:v>-5.1269015721170388E-2</c:v>
                </c:pt>
                <c:pt idx="268">
                  <c:v>-5.3015230740868155E-2</c:v>
                </c:pt>
                <c:pt idx="269">
                  <c:v>-5.843208011222914E-2</c:v>
                </c:pt>
                <c:pt idx="270">
                  <c:v>-6.3840009670543582E-2</c:v>
                </c:pt>
                <c:pt idx="271">
                  <c:v>-6.4213051470845522E-2</c:v>
                </c:pt>
                <c:pt idx="272">
                  <c:v>-6.6125879787635858E-2</c:v>
                </c:pt>
                <c:pt idx="273">
                  <c:v>-6.6158798284729425E-2</c:v>
                </c:pt>
                <c:pt idx="274">
                  <c:v>-6.6158798284729425E-2</c:v>
                </c:pt>
                <c:pt idx="275">
                  <c:v>-6.6175260313660431E-2</c:v>
                </c:pt>
                <c:pt idx="276">
                  <c:v>-6.6175260313660431E-2</c:v>
                </c:pt>
                <c:pt idx="277">
                  <c:v>-7.1274162972266408E-2</c:v>
                </c:pt>
                <c:pt idx="278">
                  <c:v>-7.1529782106931519E-2</c:v>
                </c:pt>
                <c:pt idx="279">
                  <c:v>-7.1529782106931519E-2</c:v>
                </c:pt>
                <c:pt idx="280">
                  <c:v>-7.572016398981328E-2</c:v>
                </c:pt>
                <c:pt idx="281">
                  <c:v>-7.6140809975944426E-2</c:v>
                </c:pt>
                <c:pt idx="282">
                  <c:v>-7.6140809975944426E-2</c:v>
                </c:pt>
                <c:pt idx="283">
                  <c:v>-7.7320764021431856E-2</c:v>
                </c:pt>
                <c:pt idx="284">
                  <c:v>-7.820674849118163E-2</c:v>
                </c:pt>
                <c:pt idx="285">
                  <c:v>-7.8598049700741787E-2</c:v>
                </c:pt>
                <c:pt idx="286">
                  <c:v>-7.872274277038889E-2</c:v>
                </c:pt>
                <c:pt idx="287">
                  <c:v>-8.3080273174326327E-2</c:v>
                </c:pt>
                <c:pt idx="288">
                  <c:v>-8.3080273174326327E-2</c:v>
                </c:pt>
                <c:pt idx="289">
                  <c:v>-8.8992464208423536E-2</c:v>
                </c:pt>
                <c:pt idx="290">
                  <c:v>-8.8992464208423536E-2</c:v>
                </c:pt>
                <c:pt idx="291">
                  <c:v>-8.9615780668029402E-2</c:v>
                </c:pt>
                <c:pt idx="292">
                  <c:v>-8.9615780668029402E-2</c:v>
                </c:pt>
                <c:pt idx="293">
                  <c:v>-8.9710398646849335E-2</c:v>
                </c:pt>
                <c:pt idx="294">
                  <c:v>-8.9710398646849335E-2</c:v>
                </c:pt>
                <c:pt idx="295">
                  <c:v>-8.9918721316127645E-2</c:v>
                </c:pt>
                <c:pt idx="296">
                  <c:v>-8.9975575514946324E-2</c:v>
                </c:pt>
                <c:pt idx="297">
                  <c:v>-8.9975575514946324E-2</c:v>
                </c:pt>
                <c:pt idx="298">
                  <c:v>-9.0108300187821774E-2</c:v>
                </c:pt>
                <c:pt idx="299">
                  <c:v>-9.0108300187821774E-2</c:v>
                </c:pt>
                <c:pt idx="300">
                  <c:v>-0.10282852179197181</c:v>
                </c:pt>
                <c:pt idx="301">
                  <c:v>-0.10282852179197181</c:v>
                </c:pt>
                <c:pt idx="302">
                  <c:v>-0.10367738016567893</c:v>
                </c:pt>
                <c:pt idx="303">
                  <c:v>-0.11033561921902565</c:v>
                </c:pt>
                <c:pt idx="304">
                  <c:v>-0.12531859466127171</c:v>
                </c:pt>
                <c:pt idx="305">
                  <c:v>-0.12531859466127171</c:v>
                </c:pt>
                <c:pt idx="306">
                  <c:v>-0.12653922767989875</c:v>
                </c:pt>
                <c:pt idx="307">
                  <c:v>-0.12711820602752039</c:v>
                </c:pt>
                <c:pt idx="308">
                  <c:v>-0.12711820602752039</c:v>
                </c:pt>
                <c:pt idx="309">
                  <c:v>-0.12789957866378385</c:v>
                </c:pt>
                <c:pt idx="310">
                  <c:v>-0.12789957866378385</c:v>
                </c:pt>
                <c:pt idx="311">
                  <c:v>-0.12830231161033115</c:v>
                </c:pt>
                <c:pt idx="312">
                  <c:v>-0.12830231161033115</c:v>
                </c:pt>
                <c:pt idx="313">
                  <c:v>-0.14476177257467393</c:v>
                </c:pt>
                <c:pt idx="314">
                  <c:v>-0.16099146328089392</c:v>
                </c:pt>
                <c:pt idx="315">
                  <c:v>-0.18191529493034553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3AF-44E2-9BAD-DC618BCC1A3B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-24182</c:v>
                </c:pt>
                <c:pt idx="1">
                  <c:v>-24160</c:v>
                </c:pt>
                <c:pt idx="2">
                  <c:v>-24160</c:v>
                </c:pt>
                <c:pt idx="3">
                  <c:v>-24010</c:v>
                </c:pt>
                <c:pt idx="4">
                  <c:v>-23417</c:v>
                </c:pt>
                <c:pt idx="5">
                  <c:v>-23415</c:v>
                </c:pt>
                <c:pt idx="6">
                  <c:v>-23415</c:v>
                </c:pt>
                <c:pt idx="7">
                  <c:v>-23339</c:v>
                </c:pt>
                <c:pt idx="8">
                  <c:v>-12583</c:v>
                </c:pt>
                <c:pt idx="9">
                  <c:v>-12067</c:v>
                </c:pt>
                <c:pt idx="10">
                  <c:v>-11952</c:v>
                </c:pt>
                <c:pt idx="11">
                  <c:v>-11890</c:v>
                </c:pt>
                <c:pt idx="12">
                  <c:v>-11881</c:v>
                </c:pt>
                <c:pt idx="13">
                  <c:v>-11376</c:v>
                </c:pt>
                <c:pt idx="14">
                  <c:v>-11324</c:v>
                </c:pt>
                <c:pt idx="15">
                  <c:v>-11324</c:v>
                </c:pt>
                <c:pt idx="16">
                  <c:v>-11313</c:v>
                </c:pt>
                <c:pt idx="17">
                  <c:v>-10173</c:v>
                </c:pt>
                <c:pt idx="18">
                  <c:v>-9493</c:v>
                </c:pt>
                <c:pt idx="19">
                  <c:v>-9464</c:v>
                </c:pt>
                <c:pt idx="20">
                  <c:v>-9430</c:v>
                </c:pt>
                <c:pt idx="21">
                  <c:v>-9400</c:v>
                </c:pt>
                <c:pt idx="22">
                  <c:v>-9167</c:v>
                </c:pt>
                <c:pt idx="23">
                  <c:v>-8834</c:v>
                </c:pt>
                <c:pt idx="24">
                  <c:v>-8759</c:v>
                </c:pt>
                <c:pt idx="25">
                  <c:v>-8066</c:v>
                </c:pt>
                <c:pt idx="26">
                  <c:v>-6945</c:v>
                </c:pt>
                <c:pt idx="27">
                  <c:v>-6238</c:v>
                </c:pt>
                <c:pt idx="28">
                  <c:v>-4813</c:v>
                </c:pt>
                <c:pt idx="29">
                  <c:v>-3293</c:v>
                </c:pt>
                <c:pt idx="30">
                  <c:v>-3293</c:v>
                </c:pt>
                <c:pt idx="31">
                  <c:v>-3293</c:v>
                </c:pt>
                <c:pt idx="32">
                  <c:v>-3293</c:v>
                </c:pt>
                <c:pt idx="33">
                  <c:v>-3233</c:v>
                </c:pt>
                <c:pt idx="34">
                  <c:v>-3209</c:v>
                </c:pt>
                <c:pt idx="35">
                  <c:v>-3200</c:v>
                </c:pt>
                <c:pt idx="36">
                  <c:v>-3200</c:v>
                </c:pt>
                <c:pt idx="37">
                  <c:v>-758</c:v>
                </c:pt>
                <c:pt idx="38">
                  <c:v>-649</c:v>
                </c:pt>
                <c:pt idx="39">
                  <c:v>0</c:v>
                </c:pt>
                <c:pt idx="40">
                  <c:v>1403</c:v>
                </c:pt>
                <c:pt idx="41">
                  <c:v>1421</c:v>
                </c:pt>
                <c:pt idx="42">
                  <c:v>1421</c:v>
                </c:pt>
                <c:pt idx="43">
                  <c:v>1422</c:v>
                </c:pt>
                <c:pt idx="44">
                  <c:v>1446</c:v>
                </c:pt>
                <c:pt idx="45">
                  <c:v>1452</c:v>
                </c:pt>
                <c:pt idx="46">
                  <c:v>1452</c:v>
                </c:pt>
                <c:pt idx="47">
                  <c:v>1452</c:v>
                </c:pt>
                <c:pt idx="48">
                  <c:v>1452</c:v>
                </c:pt>
                <c:pt idx="49">
                  <c:v>1452</c:v>
                </c:pt>
                <c:pt idx="50">
                  <c:v>1452</c:v>
                </c:pt>
                <c:pt idx="51">
                  <c:v>1462</c:v>
                </c:pt>
                <c:pt idx="52">
                  <c:v>1513</c:v>
                </c:pt>
                <c:pt idx="53">
                  <c:v>1513</c:v>
                </c:pt>
                <c:pt idx="54">
                  <c:v>1517</c:v>
                </c:pt>
                <c:pt idx="55">
                  <c:v>1517</c:v>
                </c:pt>
                <c:pt idx="56">
                  <c:v>1533</c:v>
                </c:pt>
                <c:pt idx="57">
                  <c:v>1550</c:v>
                </c:pt>
                <c:pt idx="58">
                  <c:v>1550</c:v>
                </c:pt>
                <c:pt idx="59">
                  <c:v>1551</c:v>
                </c:pt>
                <c:pt idx="60">
                  <c:v>1551</c:v>
                </c:pt>
                <c:pt idx="61">
                  <c:v>1553</c:v>
                </c:pt>
                <c:pt idx="62">
                  <c:v>1553</c:v>
                </c:pt>
                <c:pt idx="63">
                  <c:v>1562</c:v>
                </c:pt>
                <c:pt idx="64">
                  <c:v>1562</c:v>
                </c:pt>
                <c:pt idx="65">
                  <c:v>1562</c:v>
                </c:pt>
                <c:pt idx="66">
                  <c:v>1565</c:v>
                </c:pt>
                <c:pt idx="67">
                  <c:v>1572</c:v>
                </c:pt>
                <c:pt idx="68">
                  <c:v>1576</c:v>
                </c:pt>
                <c:pt idx="69">
                  <c:v>1581</c:v>
                </c:pt>
                <c:pt idx="70">
                  <c:v>1837</c:v>
                </c:pt>
                <c:pt idx="71">
                  <c:v>1838</c:v>
                </c:pt>
                <c:pt idx="72">
                  <c:v>2018</c:v>
                </c:pt>
                <c:pt idx="73">
                  <c:v>2021</c:v>
                </c:pt>
                <c:pt idx="74">
                  <c:v>2023</c:v>
                </c:pt>
                <c:pt idx="75">
                  <c:v>2027</c:v>
                </c:pt>
                <c:pt idx="76">
                  <c:v>2028</c:v>
                </c:pt>
                <c:pt idx="77">
                  <c:v>2046</c:v>
                </c:pt>
                <c:pt idx="78">
                  <c:v>2047</c:v>
                </c:pt>
                <c:pt idx="79">
                  <c:v>2055</c:v>
                </c:pt>
                <c:pt idx="80">
                  <c:v>2070</c:v>
                </c:pt>
                <c:pt idx="81">
                  <c:v>2075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2124</c:v>
                </c:pt>
                <c:pt idx="86">
                  <c:v>2139</c:v>
                </c:pt>
                <c:pt idx="87">
                  <c:v>2141</c:v>
                </c:pt>
                <c:pt idx="88">
                  <c:v>2145</c:v>
                </c:pt>
                <c:pt idx="89">
                  <c:v>2161</c:v>
                </c:pt>
                <c:pt idx="90">
                  <c:v>2162</c:v>
                </c:pt>
                <c:pt idx="91">
                  <c:v>2162</c:v>
                </c:pt>
                <c:pt idx="92">
                  <c:v>2163</c:v>
                </c:pt>
                <c:pt idx="93">
                  <c:v>2163</c:v>
                </c:pt>
                <c:pt idx="94">
                  <c:v>2164</c:v>
                </c:pt>
                <c:pt idx="95">
                  <c:v>2164</c:v>
                </c:pt>
                <c:pt idx="96">
                  <c:v>2192</c:v>
                </c:pt>
                <c:pt idx="97">
                  <c:v>2195</c:v>
                </c:pt>
                <c:pt idx="98">
                  <c:v>2223</c:v>
                </c:pt>
                <c:pt idx="99">
                  <c:v>2223</c:v>
                </c:pt>
                <c:pt idx="100">
                  <c:v>2225</c:v>
                </c:pt>
                <c:pt idx="101">
                  <c:v>2227</c:v>
                </c:pt>
                <c:pt idx="102">
                  <c:v>2237</c:v>
                </c:pt>
                <c:pt idx="103">
                  <c:v>2547</c:v>
                </c:pt>
                <c:pt idx="104">
                  <c:v>2619</c:v>
                </c:pt>
                <c:pt idx="105">
                  <c:v>3256</c:v>
                </c:pt>
                <c:pt idx="106">
                  <c:v>3258</c:v>
                </c:pt>
                <c:pt idx="107">
                  <c:v>3270</c:v>
                </c:pt>
                <c:pt idx="108">
                  <c:v>3277</c:v>
                </c:pt>
                <c:pt idx="109">
                  <c:v>3283</c:v>
                </c:pt>
                <c:pt idx="110">
                  <c:v>3284</c:v>
                </c:pt>
                <c:pt idx="111">
                  <c:v>3304</c:v>
                </c:pt>
                <c:pt idx="112">
                  <c:v>3309</c:v>
                </c:pt>
                <c:pt idx="113">
                  <c:v>3332</c:v>
                </c:pt>
                <c:pt idx="114">
                  <c:v>3346</c:v>
                </c:pt>
                <c:pt idx="115">
                  <c:v>3347</c:v>
                </c:pt>
                <c:pt idx="116">
                  <c:v>3367</c:v>
                </c:pt>
                <c:pt idx="117">
                  <c:v>3368</c:v>
                </c:pt>
                <c:pt idx="118">
                  <c:v>3368</c:v>
                </c:pt>
                <c:pt idx="119">
                  <c:v>3369</c:v>
                </c:pt>
                <c:pt idx="120">
                  <c:v>3371</c:v>
                </c:pt>
                <c:pt idx="121">
                  <c:v>3372</c:v>
                </c:pt>
                <c:pt idx="122">
                  <c:v>3373</c:v>
                </c:pt>
                <c:pt idx="123">
                  <c:v>3374</c:v>
                </c:pt>
                <c:pt idx="124">
                  <c:v>3377</c:v>
                </c:pt>
                <c:pt idx="125">
                  <c:v>3378</c:v>
                </c:pt>
                <c:pt idx="126">
                  <c:v>3379</c:v>
                </c:pt>
                <c:pt idx="127">
                  <c:v>3397</c:v>
                </c:pt>
                <c:pt idx="128">
                  <c:v>3399</c:v>
                </c:pt>
                <c:pt idx="129">
                  <c:v>3404</c:v>
                </c:pt>
                <c:pt idx="130">
                  <c:v>3410</c:v>
                </c:pt>
                <c:pt idx="131">
                  <c:v>3960</c:v>
                </c:pt>
                <c:pt idx="132">
                  <c:v>4012</c:v>
                </c:pt>
                <c:pt idx="133">
                  <c:v>4020</c:v>
                </c:pt>
                <c:pt idx="134">
                  <c:v>4025</c:v>
                </c:pt>
                <c:pt idx="135">
                  <c:v>4026</c:v>
                </c:pt>
                <c:pt idx="136">
                  <c:v>4027</c:v>
                </c:pt>
                <c:pt idx="137">
                  <c:v>4032</c:v>
                </c:pt>
                <c:pt idx="138">
                  <c:v>4035</c:v>
                </c:pt>
                <c:pt idx="139">
                  <c:v>4037</c:v>
                </c:pt>
                <c:pt idx="140">
                  <c:v>4039</c:v>
                </c:pt>
                <c:pt idx="141">
                  <c:v>4040</c:v>
                </c:pt>
                <c:pt idx="142">
                  <c:v>4047</c:v>
                </c:pt>
                <c:pt idx="143">
                  <c:v>4047</c:v>
                </c:pt>
                <c:pt idx="144">
                  <c:v>4048</c:v>
                </c:pt>
                <c:pt idx="145">
                  <c:v>4049</c:v>
                </c:pt>
                <c:pt idx="146">
                  <c:v>4050</c:v>
                </c:pt>
                <c:pt idx="147">
                  <c:v>4058</c:v>
                </c:pt>
                <c:pt idx="148">
                  <c:v>4059</c:v>
                </c:pt>
                <c:pt idx="149">
                  <c:v>4064</c:v>
                </c:pt>
                <c:pt idx="150">
                  <c:v>4068</c:v>
                </c:pt>
                <c:pt idx="151">
                  <c:v>4076</c:v>
                </c:pt>
                <c:pt idx="152">
                  <c:v>4078</c:v>
                </c:pt>
                <c:pt idx="153">
                  <c:v>4111</c:v>
                </c:pt>
                <c:pt idx="154">
                  <c:v>4141</c:v>
                </c:pt>
                <c:pt idx="155">
                  <c:v>4164</c:v>
                </c:pt>
                <c:pt idx="156">
                  <c:v>4717</c:v>
                </c:pt>
                <c:pt idx="157">
                  <c:v>4727</c:v>
                </c:pt>
                <c:pt idx="158">
                  <c:v>4762</c:v>
                </c:pt>
                <c:pt idx="159">
                  <c:v>4768</c:v>
                </c:pt>
                <c:pt idx="160">
                  <c:v>4768</c:v>
                </c:pt>
                <c:pt idx="161">
                  <c:v>4798</c:v>
                </c:pt>
                <c:pt idx="162">
                  <c:v>4799</c:v>
                </c:pt>
                <c:pt idx="163">
                  <c:v>4825</c:v>
                </c:pt>
                <c:pt idx="164">
                  <c:v>4825</c:v>
                </c:pt>
                <c:pt idx="165">
                  <c:v>4825</c:v>
                </c:pt>
                <c:pt idx="166">
                  <c:v>4825</c:v>
                </c:pt>
                <c:pt idx="167">
                  <c:v>4825</c:v>
                </c:pt>
                <c:pt idx="168">
                  <c:v>4850</c:v>
                </c:pt>
                <c:pt idx="169">
                  <c:v>4850</c:v>
                </c:pt>
                <c:pt idx="170">
                  <c:v>5481</c:v>
                </c:pt>
                <c:pt idx="171">
                  <c:v>5481</c:v>
                </c:pt>
                <c:pt idx="172">
                  <c:v>5481</c:v>
                </c:pt>
                <c:pt idx="173">
                  <c:v>5481</c:v>
                </c:pt>
                <c:pt idx="174">
                  <c:v>5483</c:v>
                </c:pt>
                <c:pt idx="175">
                  <c:v>5503</c:v>
                </c:pt>
                <c:pt idx="176">
                  <c:v>5503</c:v>
                </c:pt>
                <c:pt idx="177">
                  <c:v>5514</c:v>
                </c:pt>
                <c:pt idx="178">
                  <c:v>5556</c:v>
                </c:pt>
                <c:pt idx="179">
                  <c:v>5557</c:v>
                </c:pt>
                <c:pt idx="180">
                  <c:v>5570</c:v>
                </c:pt>
                <c:pt idx="181">
                  <c:v>6169</c:v>
                </c:pt>
                <c:pt idx="182">
                  <c:v>6184</c:v>
                </c:pt>
                <c:pt idx="183">
                  <c:v>6184</c:v>
                </c:pt>
                <c:pt idx="184">
                  <c:v>6185</c:v>
                </c:pt>
                <c:pt idx="185">
                  <c:v>6192</c:v>
                </c:pt>
                <c:pt idx="186">
                  <c:v>6194</c:v>
                </c:pt>
                <c:pt idx="187">
                  <c:v>6194</c:v>
                </c:pt>
                <c:pt idx="188">
                  <c:v>6226</c:v>
                </c:pt>
                <c:pt idx="189">
                  <c:v>6243</c:v>
                </c:pt>
                <c:pt idx="190">
                  <c:v>6296</c:v>
                </c:pt>
                <c:pt idx="191">
                  <c:v>6308</c:v>
                </c:pt>
                <c:pt idx="192">
                  <c:v>6311</c:v>
                </c:pt>
                <c:pt idx="193">
                  <c:v>6581</c:v>
                </c:pt>
                <c:pt idx="194">
                  <c:v>6601</c:v>
                </c:pt>
                <c:pt idx="195">
                  <c:v>6710</c:v>
                </c:pt>
                <c:pt idx="196">
                  <c:v>6710</c:v>
                </c:pt>
                <c:pt idx="197">
                  <c:v>6847</c:v>
                </c:pt>
                <c:pt idx="198">
                  <c:v>6898</c:v>
                </c:pt>
                <c:pt idx="199">
                  <c:v>6914</c:v>
                </c:pt>
                <c:pt idx="200">
                  <c:v>6914</c:v>
                </c:pt>
                <c:pt idx="201">
                  <c:v>6926</c:v>
                </c:pt>
                <c:pt idx="202">
                  <c:v>6934</c:v>
                </c:pt>
                <c:pt idx="203">
                  <c:v>6960</c:v>
                </c:pt>
                <c:pt idx="204">
                  <c:v>7016</c:v>
                </c:pt>
                <c:pt idx="205">
                  <c:v>7294</c:v>
                </c:pt>
                <c:pt idx="206">
                  <c:v>7306</c:v>
                </c:pt>
                <c:pt idx="207">
                  <c:v>7315</c:v>
                </c:pt>
                <c:pt idx="208">
                  <c:v>7347</c:v>
                </c:pt>
                <c:pt idx="209">
                  <c:v>7365</c:v>
                </c:pt>
                <c:pt idx="210">
                  <c:v>7390</c:v>
                </c:pt>
                <c:pt idx="211">
                  <c:v>7391</c:v>
                </c:pt>
                <c:pt idx="212">
                  <c:v>7393</c:v>
                </c:pt>
                <c:pt idx="213">
                  <c:v>7394</c:v>
                </c:pt>
                <c:pt idx="214">
                  <c:v>7402</c:v>
                </c:pt>
                <c:pt idx="215">
                  <c:v>7408</c:v>
                </c:pt>
                <c:pt idx="216">
                  <c:v>7438</c:v>
                </c:pt>
                <c:pt idx="217">
                  <c:v>7447</c:v>
                </c:pt>
                <c:pt idx="218">
                  <c:v>7453</c:v>
                </c:pt>
                <c:pt idx="219">
                  <c:v>8024</c:v>
                </c:pt>
                <c:pt idx="220">
                  <c:v>8048</c:v>
                </c:pt>
                <c:pt idx="221">
                  <c:v>8052</c:v>
                </c:pt>
                <c:pt idx="222">
                  <c:v>8054</c:v>
                </c:pt>
                <c:pt idx="223">
                  <c:v>8056</c:v>
                </c:pt>
                <c:pt idx="224">
                  <c:v>8072</c:v>
                </c:pt>
                <c:pt idx="225">
                  <c:v>8140</c:v>
                </c:pt>
                <c:pt idx="226">
                  <c:v>8141</c:v>
                </c:pt>
                <c:pt idx="227">
                  <c:v>8165</c:v>
                </c:pt>
                <c:pt idx="228">
                  <c:v>8667</c:v>
                </c:pt>
                <c:pt idx="229">
                  <c:v>8731</c:v>
                </c:pt>
                <c:pt idx="230">
                  <c:v>8739</c:v>
                </c:pt>
                <c:pt idx="231">
                  <c:v>8740</c:v>
                </c:pt>
                <c:pt idx="232">
                  <c:v>8753</c:v>
                </c:pt>
                <c:pt idx="233">
                  <c:v>8756</c:v>
                </c:pt>
                <c:pt idx="234">
                  <c:v>8761</c:v>
                </c:pt>
                <c:pt idx="235">
                  <c:v>8766</c:v>
                </c:pt>
                <c:pt idx="236">
                  <c:v>8773</c:v>
                </c:pt>
                <c:pt idx="237">
                  <c:v>8783</c:v>
                </c:pt>
                <c:pt idx="238">
                  <c:v>8794</c:v>
                </c:pt>
                <c:pt idx="239">
                  <c:v>8796</c:v>
                </c:pt>
                <c:pt idx="240">
                  <c:v>8812</c:v>
                </c:pt>
                <c:pt idx="241">
                  <c:v>8822</c:v>
                </c:pt>
                <c:pt idx="242">
                  <c:v>8857</c:v>
                </c:pt>
                <c:pt idx="243">
                  <c:v>9503</c:v>
                </c:pt>
                <c:pt idx="244">
                  <c:v>9599</c:v>
                </c:pt>
                <c:pt idx="245">
                  <c:v>10202</c:v>
                </c:pt>
                <c:pt idx="246">
                  <c:v>10919</c:v>
                </c:pt>
                <c:pt idx="247">
                  <c:v>10920</c:v>
                </c:pt>
                <c:pt idx="248">
                  <c:v>10920</c:v>
                </c:pt>
                <c:pt idx="249">
                  <c:v>10920</c:v>
                </c:pt>
                <c:pt idx="250">
                  <c:v>10920</c:v>
                </c:pt>
                <c:pt idx="251">
                  <c:v>10920</c:v>
                </c:pt>
                <c:pt idx="252">
                  <c:v>10920</c:v>
                </c:pt>
                <c:pt idx="253">
                  <c:v>10920</c:v>
                </c:pt>
                <c:pt idx="254">
                  <c:v>10924</c:v>
                </c:pt>
                <c:pt idx="255">
                  <c:v>10935</c:v>
                </c:pt>
                <c:pt idx="256">
                  <c:v>10944</c:v>
                </c:pt>
                <c:pt idx="257">
                  <c:v>10944</c:v>
                </c:pt>
                <c:pt idx="258">
                  <c:v>10948</c:v>
                </c:pt>
                <c:pt idx="259">
                  <c:v>11061</c:v>
                </c:pt>
                <c:pt idx="260">
                  <c:v>11628</c:v>
                </c:pt>
                <c:pt idx="261">
                  <c:v>11660</c:v>
                </c:pt>
                <c:pt idx="262">
                  <c:v>11737</c:v>
                </c:pt>
                <c:pt idx="263">
                  <c:v>12099</c:v>
                </c:pt>
                <c:pt idx="264">
                  <c:v>12128</c:v>
                </c:pt>
                <c:pt idx="265">
                  <c:v>12717</c:v>
                </c:pt>
                <c:pt idx="266">
                  <c:v>12718</c:v>
                </c:pt>
                <c:pt idx="267">
                  <c:v>12718</c:v>
                </c:pt>
                <c:pt idx="268">
                  <c:v>12836</c:v>
                </c:pt>
                <c:pt idx="269">
                  <c:v>13191.5</c:v>
                </c:pt>
                <c:pt idx="270">
                  <c:v>13532</c:v>
                </c:pt>
                <c:pt idx="271">
                  <c:v>13555</c:v>
                </c:pt>
                <c:pt idx="272">
                  <c:v>13672</c:v>
                </c:pt>
                <c:pt idx="273">
                  <c:v>13674</c:v>
                </c:pt>
                <c:pt idx="274">
                  <c:v>13674</c:v>
                </c:pt>
                <c:pt idx="275">
                  <c:v>13675</c:v>
                </c:pt>
                <c:pt idx="276">
                  <c:v>13675</c:v>
                </c:pt>
                <c:pt idx="277">
                  <c:v>13979.5</c:v>
                </c:pt>
                <c:pt idx="278">
                  <c:v>13994.5</c:v>
                </c:pt>
                <c:pt idx="279">
                  <c:v>13994.5</c:v>
                </c:pt>
                <c:pt idx="280">
                  <c:v>14237</c:v>
                </c:pt>
                <c:pt idx="281">
                  <c:v>14261</c:v>
                </c:pt>
                <c:pt idx="282">
                  <c:v>14261</c:v>
                </c:pt>
                <c:pt idx="283">
                  <c:v>14328</c:v>
                </c:pt>
                <c:pt idx="284">
                  <c:v>14378</c:v>
                </c:pt>
                <c:pt idx="285">
                  <c:v>14400</c:v>
                </c:pt>
                <c:pt idx="286">
                  <c:v>14407</c:v>
                </c:pt>
                <c:pt idx="287">
                  <c:v>14648.5</c:v>
                </c:pt>
                <c:pt idx="288">
                  <c:v>14648.5</c:v>
                </c:pt>
                <c:pt idx="289">
                  <c:v>14967</c:v>
                </c:pt>
                <c:pt idx="290">
                  <c:v>14967</c:v>
                </c:pt>
                <c:pt idx="291">
                  <c:v>15000</c:v>
                </c:pt>
                <c:pt idx="292">
                  <c:v>15000</c:v>
                </c:pt>
                <c:pt idx="293">
                  <c:v>15005</c:v>
                </c:pt>
                <c:pt idx="294">
                  <c:v>15005</c:v>
                </c:pt>
                <c:pt idx="295">
                  <c:v>15016</c:v>
                </c:pt>
                <c:pt idx="296">
                  <c:v>15019</c:v>
                </c:pt>
                <c:pt idx="297">
                  <c:v>15019</c:v>
                </c:pt>
                <c:pt idx="298">
                  <c:v>15026</c:v>
                </c:pt>
                <c:pt idx="299">
                  <c:v>15026</c:v>
                </c:pt>
                <c:pt idx="300">
                  <c:v>15676</c:v>
                </c:pt>
                <c:pt idx="301">
                  <c:v>15676</c:v>
                </c:pt>
                <c:pt idx="302">
                  <c:v>15718</c:v>
                </c:pt>
                <c:pt idx="303">
                  <c:v>16042</c:v>
                </c:pt>
                <c:pt idx="304">
                  <c:v>16739</c:v>
                </c:pt>
                <c:pt idx="305">
                  <c:v>16739</c:v>
                </c:pt>
                <c:pt idx="306">
                  <c:v>16794</c:v>
                </c:pt>
                <c:pt idx="307">
                  <c:v>16820</c:v>
                </c:pt>
                <c:pt idx="308">
                  <c:v>16820</c:v>
                </c:pt>
                <c:pt idx="309">
                  <c:v>16855</c:v>
                </c:pt>
                <c:pt idx="310">
                  <c:v>16855</c:v>
                </c:pt>
                <c:pt idx="311">
                  <c:v>16873</c:v>
                </c:pt>
                <c:pt idx="312">
                  <c:v>16873</c:v>
                </c:pt>
                <c:pt idx="313">
                  <c:v>17587</c:v>
                </c:pt>
                <c:pt idx="314">
                  <c:v>18254</c:v>
                </c:pt>
                <c:pt idx="315">
                  <c:v>19068</c:v>
                </c:pt>
              </c:numCache>
            </c:numRef>
          </c:xVal>
          <c:yVal>
            <c:numRef>
              <c:f>Active!$U$21:$U$990</c:f>
              <c:numCache>
                <c:formatCode>General</c:formatCode>
                <c:ptCount val="970"/>
                <c:pt idx="189">
                  <c:v>2.8546499997901265E-2</c:v>
                </c:pt>
                <c:pt idx="246">
                  <c:v>-2.551550000498537E-2</c:v>
                </c:pt>
                <c:pt idx="247">
                  <c:v>-3.3740000006218906E-2</c:v>
                </c:pt>
                <c:pt idx="248">
                  <c:v>-2.8140000002167653E-2</c:v>
                </c:pt>
                <c:pt idx="249">
                  <c:v>-2.4040000003878959E-2</c:v>
                </c:pt>
                <c:pt idx="250">
                  <c:v>-2.2640000002866145E-2</c:v>
                </c:pt>
                <c:pt idx="251">
                  <c:v>-2.0540000004984904E-2</c:v>
                </c:pt>
                <c:pt idx="252">
                  <c:v>-2.0540000004984904E-2</c:v>
                </c:pt>
                <c:pt idx="253">
                  <c:v>-1.9140000003972091E-2</c:v>
                </c:pt>
                <c:pt idx="255">
                  <c:v>-2.4607500003185123E-2</c:v>
                </c:pt>
                <c:pt idx="256">
                  <c:v>-2.9527999999118038E-2</c:v>
                </c:pt>
                <c:pt idx="257">
                  <c:v>-2.6028000000223983E-2</c:v>
                </c:pt>
                <c:pt idx="258">
                  <c:v>-2.9686000001674984E-2</c:v>
                </c:pt>
                <c:pt idx="260">
                  <c:v>-9.9360000021988526E-3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3AF-44E2-9BAD-DC618BCC1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648176"/>
        <c:axId val="1"/>
      </c:scatterChart>
      <c:valAx>
        <c:axId val="897648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08465357492961"/>
              <c:y val="0.86969951483337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192771084337352E-2"/>
              <c:y val="0.384849757416686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6481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10859184770578"/>
          <c:y val="0.92121498449057504"/>
          <c:w val="0.78765123486070265"/>
          <c:h val="6.06063787481110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IV Cas -- O-C Diagr</a:t>
            </a:r>
          </a:p>
        </c:rich>
      </c:tx>
      <c:layout>
        <c:manualLayout>
          <c:xMode val="edge"/>
          <c:yMode val="edge"/>
          <c:x val="0.42002493278083824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97152583601121E-2"/>
          <c:y val="0.11508965779059327"/>
          <c:w val="0.90109997555609878"/>
          <c:h val="0.76214928936881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Q_fit!$D$21:$D$231</c:f>
              <c:numCache>
                <c:formatCode>General</c:formatCode>
                <c:ptCount val="211"/>
                <c:pt idx="0">
                  <c:v>0.14030000000000001</c:v>
                </c:pt>
                <c:pt idx="1">
                  <c:v>0.1421</c:v>
                </c:pt>
                <c:pt idx="2">
                  <c:v>0.1421</c:v>
                </c:pt>
                <c:pt idx="3">
                  <c:v>0.14219999999999999</c:v>
                </c:pt>
                <c:pt idx="4">
                  <c:v>0.15129999999999999</c:v>
                </c:pt>
                <c:pt idx="5">
                  <c:v>0.15129999999999999</c:v>
                </c:pt>
                <c:pt idx="6">
                  <c:v>0.1517</c:v>
                </c:pt>
                <c:pt idx="7">
                  <c:v>0.1517</c:v>
                </c:pt>
                <c:pt idx="8">
                  <c:v>0.15329999999999999</c:v>
                </c:pt>
                <c:pt idx="9">
                  <c:v>0.155</c:v>
                </c:pt>
                <c:pt idx="10">
                  <c:v>0.155</c:v>
                </c:pt>
                <c:pt idx="11">
                  <c:v>0.15509999999999999</c:v>
                </c:pt>
                <c:pt idx="12">
                  <c:v>0.15509999999999999</c:v>
                </c:pt>
                <c:pt idx="13">
                  <c:v>0.15529999999999999</c:v>
                </c:pt>
                <c:pt idx="14">
                  <c:v>0.15529999999999999</c:v>
                </c:pt>
                <c:pt idx="15">
                  <c:v>0.15620000000000001</c:v>
                </c:pt>
                <c:pt idx="16">
                  <c:v>0.15620000000000001</c:v>
                </c:pt>
                <c:pt idx="17">
                  <c:v>0.15620000000000001</c:v>
                </c:pt>
                <c:pt idx="18">
                  <c:v>0.1565</c:v>
                </c:pt>
                <c:pt idx="19">
                  <c:v>0.15720000000000001</c:v>
                </c:pt>
                <c:pt idx="20">
                  <c:v>0.15759999999999999</c:v>
                </c:pt>
                <c:pt idx="21">
                  <c:v>0.15809999999999999</c:v>
                </c:pt>
                <c:pt idx="22">
                  <c:v>0.1837</c:v>
                </c:pt>
                <c:pt idx="23">
                  <c:v>0.18379999999999999</c:v>
                </c:pt>
                <c:pt idx="24">
                  <c:v>0.20180000000000001</c:v>
                </c:pt>
                <c:pt idx="25">
                  <c:v>0.2021</c:v>
                </c:pt>
                <c:pt idx="26">
                  <c:v>0.20230000000000001</c:v>
                </c:pt>
                <c:pt idx="27">
                  <c:v>0.20269999999999999</c:v>
                </c:pt>
                <c:pt idx="28">
                  <c:v>0.20280000000000001</c:v>
                </c:pt>
                <c:pt idx="29">
                  <c:v>0.2046</c:v>
                </c:pt>
                <c:pt idx="30">
                  <c:v>0.20469999999999999</c:v>
                </c:pt>
                <c:pt idx="31">
                  <c:v>0.20549999999999999</c:v>
                </c:pt>
                <c:pt idx="32">
                  <c:v>0.20699999999999999</c:v>
                </c:pt>
                <c:pt idx="33">
                  <c:v>0.20749999999999999</c:v>
                </c:pt>
                <c:pt idx="34">
                  <c:v>0.21240000000000001</c:v>
                </c:pt>
                <c:pt idx="35">
                  <c:v>0.21390000000000001</c:v>
                </c:pt>
                <c:pt idx="36">
                  <c:v>0.21410000000000001</c:v>
                </c:pt>
                <c:pt idx="37">
                  <c:v>0.2145</c:v>
                </c:pt>
                <c:pt idx="38">
                  <c:v>0.21609999999999999</c:v>
                </c:pt>
                <c:pt idx="39">
                  <c:v>0.2162</c:v>
                </c:pt>
                <c:pt idx="40">
                  <c:v>0.21629999999999999</c:v>
                </c:pt>
                <c:pt idx="41">
                  <c:v>0.21640000000000001</c:v>
                </c:pt>
                <c:pt idx="42">
                  <c:v>0.21920000000000001</c:v>
                </c:pt>
                <c:pt idx="43">
                  <c:v>0.2195</c:v>
                </c:pt>
                <c:pt idx="44">
                  <c:v>0.2223</c:v>
                </c:pt>
                <c:pt idx="45">
                  <c:v>0.2225</c:v>
                </c:pt>
                <c:pt idx="46">
                  <c:v>0.22270000000000001</c:v>
                </c:pt>
                <c:pt idx="47">
                  <c:v>0.22370000000000001</c:v>
                </c:pt>
                <c:pt idx="48">
                  <c:v>0.25469999999999998</c:v>
                </c:pt>
                <c:pt idx="49">
                  <c:v>0.26190000000000002</c:v>
                </c:pt>
                <c:pt idx="50">
                  <c:v>0.3256</c:v>
                </c:pt>
                <c:pt idx="51">
                  <c:v>0.32579999999999998</c:v>
                </c:pt>
                <c:pt idx="52">
                  <c:v>0.32700000000000001</c:v>
                </c:pt>
                <c:pt idx="53">
                  <c:v>0.32769999999999999</c:v>
                </c:pt>
                <c:pt idx="54">
                  <c:v>0.32829999999999998</c:v>
                </c:pt>
                <c:pt idx="55">
                  <c:v>0.32840000000000003</c:v>
                </c:pt>
                <c:pt idx="56">
                  <c:v>0.33040000000000003</c:v>
                </c:pt>
                <c:pt idx="57">
                  <c:v>0.33090000000000003</c:v>
                </c:pt>
                <c:pt idx="58">
                  <c:v>0.3332</c:v>
                </c:pt>
                <c:pt idx="59">
                  <c:v>0.33460000000000001</c:v>
                </c:pt>
                <c:pt idx="60">
                  <c:v>0.3347</c:v>
                </c:pt>
                <c:pt idx="61">
                  <c:v>0.3367</c:v>
                </c:pt>
                <c:pt idx="62">
                  <c:v>0.33679999999999999</c:v>
                </c:pt>
                <c:pt idx="63">
                  <c:v>0.33679999999999999</c:v>
                </c:pt>
                <c:pt idx="64">
                  <c:v>0.33689999999999998</c:v>
                </c:pt>
                <c:pt idx="65">
                  <c:v>0.33710000000000001</c:v>
                </c:pt>
                <c:pt idx="66">
                  <c:v>0.3372</c:v>
                </c:pt>
                <c:pt idx="67">
                  <c:v>0.33729999999999999</c:v>
                </c:pt>
                <c:pt idx="68">
                  <c:v>0.33739999999999998</c:v>
                </c:pt>
                <c:pt idx="69">
                  <c:v>0.3377</c:v>
                </c:pt>
                <c:pt idx="70">
                  <c:v>0.33779999999999999</c:v>
                </c:pt>
                <c:pt idx="71">
                  <c:v>0.33789999999999998</c:v>
                </c:pt>
                <c:pt idx="72">
                  <c:v>0.3397</c:v>
                </c:pt>
                <c:pt idx="73">
                  <c:v>0.33989999999999998</c:v>
                </c:pt>
                <c:pt idx="74">
                  <c:v>0.34039999999999998</c:v>
                </c:pt>
                <c:pt idx="75">
                  <c:v>0.34100000000000003</c:v>
                </c:pt>
                <c:pt idx="76">
                  <c:v>0.39600000000000002</c:v>
                </c:pt>
                <c:pt idx="77">
                  <c:v>0.40200000000000002</c:v>
                </c:pt>
                <c:pt idx="78">
                  <c:v>0.40250000000000002</c:v>
                </c:pt>
                <c:pt idx="79">
                  <c:v>0.40260000000000001</c:v>
                </c:pt>
                <c:pt idx="80">
                  <c:v>0.4027</c:v>
                </c:pt>
                <c:pt idx="81">
                  <c:v>0.4032</c:v>
                </c:pt>
                <c:pt idx="82">
                  <c:v>0.40350000000000003</c:v>
                </c:pt>
                <c:pt idx="83">
                  <c:v>0.4037</c:v>
                </c:pt>
                <c:pt idx="84">
                  <c:v>0.40389999999999998</c:v>
                </c:pt>
                <c:pt idx="85">
                  <c:v>0.40400000000000003</c:v>
                </c:pt>
                <c:pt idx="86">
                  <c:v>0.4047</c:v>
                </c:pt>
                <c:pt idx="87">
                  <c:v>0.4047</c:v>
                </c:pt>
                <c:pt idx="88">
                  <c:v>0.40479999999999999</c:v>
                </c:pt>
                <c:pt idx="89">
                  <c:v>0.40489999999999998</c:v>
                </c:pt>
                <c:pt idx="90">
                  <c:v>0.40500000000000003</c:v>
                </c:pt>
                <c:pt idx="91">
                  <c:v>0.40579999999999999</c:v>
                </c:pt>
                <c:pt idx="92">
                  <c:v>0.40589999999999998</c:v>
                </c:pt>
                <c:pt idx="93">
                  <c:v>0.40639999999999998</c:v>
                </c:pt>
                <c:pt idx="94">
                  <c:v>0.40679999999999999</c:v>
                </c:pt>
                <c:pt idx="95">
                  <c:v>0.40760000000000002</c:v>
                </c:pt>
                <c:pt idx="96">
                  <c:v>0.4078</c:v>
                </c:pt>
                <c:pt idx="97">
                  <c:v>0.41110000000000002</c:v>
                </c:pt>
                <c:pt idx="98">
                  <c:v>0.41410000000000002</c:v>
                </c:pt>
                <c:pt idx="99">
                  <c:v>0.41639999999999999</c:v>
                </c:pt>
                <c:pt idx="100">
                  <c:v>0.47170000000000001</c:v>
                </c:pt>
                <c:pt idx="101">
                  <c:v>0.47270000000000001</c:v>
                </c:pt>
                <c:pt idx="102">
                  <c:v>0.47620000000000001</c:v>
                </c:pt>
                <c:pt idx="103">
                  <c:v>0.4768</c:v>
                </c:pt>
                <c:pt idx="104">
                  <c:v>0.4768</c:v>
                </c:pt>
                <c:pt idx="105">
                  <c:v>0.47989999999999999</c:v>
                </c:pt>
                <c:pt idx="106">
                  <c:v>0.48249999999999998</c:v>
                </c:pt>
                <c:pt idx="107">
                  <c:v>0.48249999999999998</c:v>
                </c:pt>
                <c:pt idx="108">
                  <c:v>0.48249999999999998</c:v>
                </c:pt>
                <c:pt idx="109">
                  <c:v>0.48249999999999998</c:v>
                </c:pt>
                <c:pt idx="110">
                  <c:v>0.48249999999999998</c:v>
                </c:pt>
                <c:pt idx="111">
                  <c:v>0.48499999999999999</c:v>
                </c:pt>
                <c:pt idx="112">
                  <c:v>0.48499999999999999</c:v>
                </c:pt>
                <c:pt idx="113">
                  <c:v>0.54810000000000003</c:v>
                </c:pt>
                <c:pt idx="114">
                  <c:v>0.54810000000000003</c:v>
                </c:pt>
                <c:pt idx="115">
                  <c:v>0.54810000000000003</c:v>
                </c:pt>
                <c:pt idx="116">
                  <c:v>0.54810000000000003</c:v>
                </c:pt>
                <c:pt idx="117">
                  <c:v>0.54830000000000001</c:v>
                </c:pt>
                <c:pt idx="118">
                  <c:v>0.55030000000000001</c:v>
                </c:pt>
                <c:pt idx="119">
                  <c:v>0.55030000000000001</c:v>
                </c:pt>
                <c:pt idx="120">
                  <c:v>0.5514</c:v>
                </c:pt>
                <c:pt idx="121">
                  <c:v>0.55559999999999998</c:v>
                </c:pt>
                <c:pt idx="122">
                  <c:v>0.55569999999999997</c:v>
                </c:pt>
                <c:pt idx="123">
                  <c:v>0.55700000000000005</c:v>
                </c:pt>
                <c:pt idx="124">
                  <c:v>0.6169</c:v>
                </c:pt>
                <c:pt idx="125">
                  <c:v>0.61839999999999995</c:v>
                </c:pt>
                <c:pt idx="126">
                  <c:v>0.61839999999999995</c:v>
                </c:pt>
                <c:pt idx="127">
                  <c:v>0.61850000000000005</c:v>
                </c:pt>
                <c:pt idx="128">
                  <c:v>0.61919999999999997</c:v>
                </c:pt>
                <c:pt idx="129">
                  <c:v>0.61939999999999995</c:v>
                </c:pt>
                <c:pt idx="130">
                  <c:v>0.61939999999999995</c:v>
                </c:pt>
                <c:pt idx="131">
                  <c:v>0.62260000000000004</c:v>
                </c:pt>
                <c:pt idx="132">
                  <c:v>0.62960000000000005</c:v>
                </c:pt>
                <c:pt idx="133">
                  <c:v>0.63080000000000003</c:v>
                </c:pt>
                <c:pt idx="134">
                  <c:v>0.63109999999999999</c:v>
                </c:pt>
                <c:pt idx="135">
                  <c:v>0.65810000000000002</c:v>
                </c:pt>
                <c:pt idx="136">
                  <c:v>0.66010000000000002</c:v>
                </c:pt>
                <c:pt idx="137">
                  <c:v>0.67100000000000004</c:v>
                </c:pt>
                <c:pt idx="138">
                  <c:v>0.67100000000000004</c:v>
                </c:pt>
                <c:pt idx="139">
                  <c:v>0.68469999999999998</c:v>
                </c:pt>
                <c:pt idx="140">
                  <c:v>0.68979999999999997</c:v>
                </c:pt>
                <c:pt idx="141">
                  <c:v>0.69140000000000001</c:v>
                </c:pt>
                <c:pt idx="142">
                  <c:v>0.69140000000000001</c:v>
                </c:pt>
                <c:pt idx="143">
                  <c:v>0.69259999999999999</c:v>
                </c:pt>
                <c:pt idx="144">
                  <c:v>0.69340000000000002</c:v>
                </c:pt>
                <c:pt idx="145">
                  <c:v>0.69599999999999995</c:v>
                </c:pt>
                <c:pt idx="146">
                  <c:v>0.7016</c:v>
                </c:pt>
                <c:pt idx="147">
                  <c:v>0.72940000000000005</c:v>
                </c:pt>
                <c:pt idx="148">
                  <c:v>0.73060000000000003</c:v>
                </c:pt>
                <c:pt idx="149">
                  <c:v>0.73150000000000004</c:v>
                </c:pt>
                <c:pt idx="150">
                  <c:v>0.73470000000000002</c:v>
                </c:pt>
                <c:pt idx="151">
                  <c:v>0.73650000000000004</c:v>
                </c:pt>
                <c:pt idx="152">
                  <c:v>0.73899999999999999</c:v>
                </c:pt>
                <c:pt idx="153">
                  <c:v>0.73909999999999998</c:v>
                </c:pt>
                <c:pt idx="154">
                  <c:v>0.73929999999999996</c:v>
                </c:pt>
                <c:pt idx="155">
                  <c:v>0.73939999999999995</c:v>
                </c:pt>
                <c:pt idx="156">
                  <c:v>0.74019999999999997</c:v>
                </c:pt>
                <c:pt idx="157">
                  <c:v>0.74080000000000001</c:v>
                </c:pt>
                <c:pt idx="158">
                  <c:v>0.74380000000000002</c:v>
                </c:pt>
                <c:pt idx="159">
                  <c:v>0.74470000000000003</c:v>
                </c:pt>
                <c:pt idx="160">
                  <c:v>0.74529999999999996</c:v>
                </c:pt>
                <c:pt idx="161">
                  <c:v>0.8024</c:v>
                </c:pt>
                <c:pt idx="162">
                  <c:v>0.80479999999999996</c:v>
                </c:pt>
                <c:pt idx="163">
                  <c:v>0.80520000000000003</c:v>
                </c:pt>
                <c:pt idx="164">
                  <c:v>0.8054</c:v>
                </c:pt>
                <c:pt idx="165">
                  <c:v>0.80559999999999998</c:v>
                </c:pt>
                <c:pt idx="166">
                  <c:v>0.80720000000000003</c:v>
                </c:pt>
                <c:pt idx="167">
                  <c:v>0.81399999999999995</c:v>
                </c:pt>
                <c:pt idx="168">
                  <c:v>0.81410000000000005</c:v>
                </c:pt>
                <c:pt idx="169">
                  <c:v>0.8165</c:v>
                </c:pt>
                <c:pt idx="170">
                  <c:v>0.86670000000000003</c:v>
                </c:pt>
                <c:pt idx="171">
                  <c:v>0.87309999999999999</c:v>
                </c:pt>
                <c:pt idx="172">
                  <c:v>0.87390000000000001</c:v>
                </c:pt>
                <c:pt idx="173">
                  <c:v>0.874</c:v>
                </c:pt>
                <c:pt idx="174">
                  <c:v>0.87529999999999997</c:v>
                </c:pt>
                <c:pt idx="175">
                  <c:v>0.87560000000000004</c:v>
                </c:pt>
                <c:pt idx="176">
                  <c:v>0.87609999999999999</c:v>
                </c:pt>
                <c:pt idx="177">
                  <c:v>0.87660000000000005</c:v>
                </c:pt>
                <c:pt idx="178">
                  <c:v>0.87729999999999997</c:v>
                </c:pt>
                <c:pt idx="179">
                  <c:v>0.87829999999999997</c:v>
                </c:pt>
                <c:pt idx="180">
                  <c:v>0.87939999999999996</c:v>
                </c:pt>
                <c:pt idx="181">
                  <c:v>0.87960000000000005</c:v>
                </c:pt>
                <c:pt idx="182">
                  <c:v>0.88119999999999998</c:v>
                </c:pt>
                <c:pt idx="183">
                  <c:v>0.88219999999999998</c:v>
                </c:pt>
                <c:pt idx="184">
                  <c:v>0.88570000000000004</c:v>
                </c:pt>
                <c:pt idx="185">
                  <c:v>0.95030000000000003</c:v>
                </c:pt>
                <c:pt idx="186">
                  <c:v>0.95989999999999998</c:v>
                </c:pt>
                <c:pt idx="187">
                  <c:v>1.0202</c:v>
                </c:pt>
                <c:pt idx="188">
                  <c:v>1.0924</c:v>
                </c:pt>
                <c:pt idx="189">
                  <c:v>1.1061000000000001</c:v>
                </c:pt>
                <c:pt idx="190">
                  <c:v>1.1659999999999999</c:v>
                </c:pt>
                <c:pt idx="191">
                  <c:v>1.1737</c:v>
                </c:pt>
                <c:pt idx="192">
                  <c:v>1.2099</c:v>
                </c:pt>
                <c:pt idx="193">
                  <c:v>1.2128000000000001</c:v>
                </c:pt>
                <c:pt idx="194">
                  <c:v>1.2717000000000001</c:v>
                </c:pt>
                <c:pt idx="195">
                  <c:v>1.2718</c:v>
                </c:pt>
                <c:pt idx="196">
                  <c:v>1.2718</c:v>
                </c:pt>
                <c:pt idx="197">
                  <c:v>1.2836000000000001</c:v>
                </c:pt>
                <c:pt idx="198">
                  <c:v>1.31915</c:v>
                </c:pt>
                <c:pt idx="199">
                  <c:v>1.3532</c:v>
                </c:pt>
                <c:pt idx="200">
                  <c:v>1.3554999999999999</c:v>
                </c:pt>
                <c:pt idx="201">
                  <c:v>1.3672</c:v>
                </c:pt>
                <c:pt idx="202">
                  <c:v>1.3673999999999999</c:v>
                </c:pt>
                <c:pt idx="203">
                  <c:v>1.3674999999999999</c:v>
                </c:pt>
                <c:pt idx="204">
                  <c:v>1.3994500000000001</c:v>
                </c:pt>
                <c:pt idx="205">
                  <c:v>1.4237</c:v>
                </c:pt>
                <c:pt idx="206">
                  <c:v>1.4260999999999999</c:v>
                </c:pt>
                <c:pt idx="207">
                  <c:v>1.4260999999999999</c:v>
                </c:pt>
                <c:pt idx="208">
                  <c:v>1.4328000000000001</c:v>
                </c:pt>
                <c:pt idx="209">
                  <c:v>1.46485</c:v>
                </c:pt>
                <c:pt idx="210">
                  <c:v>1.46485</c:v>
                </c:pt>
              </c:numCache>
            </c:numRef>
          </c:xVal>
          <c:yVal>
            <c:numRef>
              <c:f>Q_fit!$E$21:$E$231</c:f>
              <c:numCache>
                <c:formatCode>General</c:formatCode>
                <c:ptCount val="211"/>
                <c:pt idx="0">
                  <c:v>-1.8734999976004474E-3</c:v>
                </c:pt>
                <c:pt idx="1">
                  <c:v>-7.3144999987562187E-3</c:v>
                </c:pt>
                <c:pt idx="2">
                  <c:v>-4.3145000017830171E-3</c:v>
                </c:pt>
                <c:pt idx="3">
                  <c:v>1.610000035725534E-4</c:v>
                </c:pt>
                <c:pt idx="4">
                  <c:v>2.4314999973285012E-3</c:v>
                </c:pt>
                <c:pt idx="5">
                  <c:v>3.4315000011702068E-3</c:v>
                </c:pt>
                <c:pt idx="6">
                  <c:v>-2.6665000041248277E-3</c:v>
                </c:pt>
                <c:pt idx="7">
                  <c:v>3.3334999970975332E-3</c:v>
                </c:pt>
                <c:pt idx="8">
                  <c:v>3.9414999992004596E-3</c:v>
                </c:pt>
                <c:pt idx="9">
                  <c:v>-6.9750000038766302E-3</c:v>
                </c:pt>
                <c:pt idx="10">
                  <c:v>1.0249999977531843E-3</c:v>
                </c:pt>
                <c:pt idx="11">
                  <c:v>-2.4995000057970174E-3</c:v>
                </c:pt>
                <c:pt idx="12">
                  <c:v>2.5004999988595955E-3</c:v>
                </c:pt>
                <c:pt idx="13">
                  <c:v>-1.2548500002594665E-2</c:v>
                </c:pt>
                <c:pt idx="14">
                  <c:v>-3.5484999971231446E-3</c:v>
                </c:pt>
                <c:pt idx="15">
                  <c:v>-1.0269000005791895E-2</c:v>
                </c:pt>
                <c:pt idx="16">
                  <c:v>5.7309999974677339E-3</c:v>
                </c:pt>
                <c:pt idx="17">
                  <c:v>8.7309999944409356E-3</c:v>
                </c:pt>
                <c:pt idx="18">
                  <c:v>1.5749999874969944E-4</c:v>
                </c:pt>
                <c:pt idx="19">
                  <c:v>1.4860000010230578E-3</c:v>
                </c:pt>
                <c:pt idx="20">
                  <c:v>-4.6120000042719766E-3</c:v>
                </c:pt>
                <c:pt idx="21">
                  <c:v>-2.3449999571312219E-4</c:v>
                </c:pt>
                <c:pt idx="22">
                  <c:v>1.4934999999240972E-3</c:v>
                </c:pt>
                <c:pt idx="23">
                  <c:v>-2.0309999963501468E-3</c:v>
                </c:pt>
                <c:pt idx="24">
                  <c:v>-3.4410000007483177E-3</c:v>
                </c:pt>
                <c:pt idx="25">
                  <c:v>1.985499999136664E-3</c:v>
                </c:pt>
                <c:pt idx="26">
                  <c:v>5.9364999979152344E-3</c:v>
                </c:pt>
                <c:pt idx="27">
                  <c:v>5.8385000011185184E-3</c:v>
                </c:pt>
                <c:pt idx="28">
                  <c:v>4.3139999979757704E-3</c:v>
                </c:pt>
                <c:pt idx="29">
                  <c:v>-3.1270000035874546E-3</c:v>
                </c:pt>
                <c:pt idx="30">
                  <c:v>-4.651499999454245E-3</c:v>
                </c:pt>
                <c:pt idx="31">
                  <c:v>-6.8475000080070458E-3</c:v>
                </c:pt>
                <c:pt idx="32">
                  <c:v>4.2849999954341911E-3</c:v>
                </c:pt>
                <c:pt idx="33">
                  <c:v>-3.3750000147847459E-4</c:v>
                </c:pt>
                <c:pt idx="34">
                  <c:v>-3.7999998312443495E-5</c:v>
                </c:pt>
                <c:pt idx="35">
                  <c:v>2.0944999996572733E-3</c:v>
                </c:pt>
                <c:pt idx="36">
                  <c:v>-9.5450000662822276E-4</c:v>
                </c:pt>
                <c:pt idx="37">
                  <c:v>-5.2499999583233148E-5</c:v>
                </c:pt>
                <c:pt idx="38">
                  <c:v>-3.4445000055711716E-3</c:v>
                </c:pt>
                <c:pt idx="39">
                  <c:v>1.3099999341648072E-4</c:v>
                </c:pt>
                <c:pt idx="40">
                  <c:v>5.8064999975613318E-3</c:v>
                </c:pt>
                <c:pt idx="41">
                  <c:v>1.781999999366235E-3</c:v>
                </c:pt>
                <c:pt idx="42">
                  <c:v>1.2960000021848828E-3</c:v>
                </c:pt>
                <c:pt idx="43">
                  <c:v>4.7224999943864532E-3</c:v>
                </c:pt>
                <c:pt idx="44">
                  <c:v>-1.8635000014910474E-3</c:v>
                </c:pt>
                <c:pt idx="45">
                  <c:v>9.8750000324798748E-4</c:v>
                </c:pt>
                <c:pt idx="46">
                  <c:v>-7.0615000076941215E-3</c:v>
                </c:pt>
                <c:pt idx="47">
                  <c:v>-1.5306499997677747E-2</c:v>
                </c:pt>
                <c:pt idx="48">
                  <c:v>-2.9014999963692389E-3</c:v>
                </c:pt>
                <c:pt idx="49">
                  <c:v>-1.2665499998547602E-2</c:v>
                </c:pt>
                <c:pt idx="50">
                  <c:v>-4.7720000002300367E-3</c:v>
                </c:pt>
                <c:pt idx="51">
                  <c:v>-4.8209999949904159E-3</c:v>
                </c:pt>
                <c:pt idx="52">
                  <c:v>-5.1149999999324791E-3</c:v>
                </c:pt>
                <c:pt idx="53">
                  <c:v>-3.7864999976591207E-3</c:v>
                </c:pt>
                <c:pt idx="54">
                  <c:v>-5.9334999968996271E-3</c:v>
                </c:pt>
                <c:pt idx="55">
                  <c:v>5.4200000158743933E-4</c:v>
                </c:pt>
                <c:pt idx="56">
                  <c:v>2.0520000034593977E-3</c:v>
                </c:pt>
                <c:pt idx="57">
                  <c:v>-1.6570500003581401E-2</c:v>
                </c:pt>
                <c:pt idx="58">
                  <c:v>3.3659999971860088E-3</c:v>
                </c:pt>
                <c:pt idx="59">
                  <c:v>-9.7700000333134085E-4</c:v>
                </c:pt>
                <c:pt idx="60">
                  <c:v>1.498500001616776E-3</c:v>
                </c:pt>
                <c:pt idx="61">
                  <c:v>4.0085000000544824E-3</c:v>
                </c:pt>
                <c:pt idx="62">
                  <c:v>5.4840000011608936E-3</c:v>
                </c:pt>
                <c:pt idx="63">
                  <c:v>6.4839999977266416E-3</c:v>
                </c:pt>
                <c:pt idx="64">
                  <c:v>2.9595000014523976E-3</c:v>
                </c:pt>
                <c:pt idx="65">
                  <c:v>2.9104999921401031E-3</c:v>
                </c:pt>
                <c:pt idx="66">
                  <c:v>3.8599999970756471E-4</c:v>
                </c:pt>
                <c:pt idx="67">
                  <c:v>-1.384999995934777E-4</c:v>
                </c:pt>
                <c:pt idx="68">
                  <c:v>5.3370000023278408E-3</c:v>
                </c:pt>
                <c:pt idx="69">
                  <c:v>6.7634999941219576E-3</c:v>
                </c:pt>
                <c:pt idx="70">
                  <c:v>2.3899999359855428E-4</c:v>
                </c:pt>
                <c:pt idx="71">
                  <c:v>1.1714499996742234E-2</c:v>
                </c:pt>
                <c:pt idx="72">
                  <c:v>2.2734999947715551E-3</c:v>
                </c:pt>
                <c:pt idx="73">
                  <c:v>5.2244999969843775E-3</c:v>
                </c:pt>
                <c:pt idx="74">
                  <c:v>8.6019999944255687E-3</c:v>
                </c:pt>
                <c:pt idx="75">
                  <c:v>4.4549999947776087E-3</c:v>
                </c:pt>
                <c:pt idx="76">
                  <c:v>9.9800000025425106E-3</c:v>
                </c:pt>
                <c:pt idx="77">
                  <c:v>3.510000002279412E-3</c:v>
                </c:pt>
                <c:pt idx="78">
                  <c:v>-6.1124999992898665E-3</c:v>
                </c:pt>
                <c:pt idx="79">
                  <c:v>1.3630000030389056E-3</c:v>
                </c:pt>
                <c:pt idx="80">
                  <c:v>7.838500001525972E-3</c:v>
                </c:pt>
                <c:pt idx="81">
                  <c:v>1.8215999996755272E-2</c:v>
                </c:pt>
                <c:pt idx="82">
                  <c:v>4.6424999964074232E-3</c:v>
                </c:pt>
                <c:pt idx="83">
                  <c:v>8.5934999951859936E-3</c:v>
                </c:pt>
                <c:pt idx="84">
                  <c:v>1.354449999780627E-2</c:v>
                </c:pt>
                <c:pt idx="85">
                  <c:v>1.5019999998912681E-2</c:v>
                </c:pt>
                <c:pt idx="86">
                  <c:v>-6.5149999863933772E-4</c:v>
                </c:pt>
                <c:pt idx="87">
                  <c:v>6.3484999991487712E-3</c:v>
                </c:pt>
                <c:pt idx="88">
                  <c:v>8.8239999968209304E-3</c:v>
                </c:pt>
                <c:pt idx="89">
                  <c:v>7.2994999936781824E-3</c:v>
                </c:pt>
                <c:pt idx="90">
                  <c:v>4.7749999939696863E-3</c:v>
                </c:pt>
                <c:pt idx="91">
                  <c:v>4.5790000003762543E-3</c:v>
                </c:pt>
                <c:pt idx="92">
                  <c:v>7.0544999980484135E-3</c:v>
                </c:pt>
                <c:pt idx="93">
                  <c:v>6.4320000019506551E-3</c:v>
                </c:pt>
                <c:pt idx="94">
                  <c:v>1.5333999996073544E-2</c:v>
                </c:pt>
                <c:pt idx="95">
                  <c:v>1.3799999578623101E-4</c:v>
                </c:pt>
                <c:pt idx="96">
                  <c:v>7.0889999988139607E-3</c:v>
                </c:pt>
                <c:pt idx="97">
                  <c:v>1.2780500001099426E-2</c:v>
                </c:pt>
                <c:pt idx="98">
                  <c:v>1.1045499995816499E-2</c:v>
                </c:pt>
                <c:pt idx="99">
                  <c:v>1.098199999978533E-2</c:v>
                </c:pt>
                <c:pt idx="100">
                  <c:v>-3.0665000012959354E-3</c:v>
                </c:pt>
                <c:pt idx="101">
                  <c:v>-3.1149999995250255E-4</c:v>
                </c:pt>
                <c:pt idx="102">
                  <c:v>9.3310000011115335E-3</c:v>
                </c:pt>
                <c:pt idx="103">
                  <c:v>3.1840000010561198E-3</c:v>
                </c:pt>
                <c:pt idx="104">
                  <c:v>1.0183999998844229E-2</c:v>
                </c:pt>
                <c:pt idx="105">
                  <c:v>2.9244999968796037E-3</c:v>
                </c:pt>
                <c:pt idx="106">
                  <c:v>-4.7125000055530109E-3</c:v>
                </c:pt>
                <c:pt idx="107">
                  <c:v>2.2874999995110556E-3</c:v>
                </c:pt>
                <c:pt idx="108">
                  <c:v>1.1287499997706618E-2</c:v>
                </c:pt>
                <c:pt idx="109">
                  <c:v>1.5287499998521525E-2</c:v>
                </c:pt>
                <c:pt idx="110">
                  <c:v>1.8287499995494727E-2</c:v>
                </c:pt>
                <c:pt idx="111">
                  <c:v>5.1750000056927092E-3</c:v>
                </c:pt>
                <c:pt idx="112">
                  <c:v>9.1749999992316589E-3</c:v>
                </c:pt>
                <c:pt idx="113">
                  <c:v>2.2155000042403117E-3</c:v>
                </c:pt>
                <c:pt idx="114">
                  <c:v>4.2155000046477653E-3</c:v>
                </c:pt>
                <c:pt idx="115">
                  <c:v>7.2155000016209669E-3</c:v>
                </c:pt>
                <c:pt idx="116">
                  <c:v>1.2215499999001622E-2</c:v>
                </c:pt>
                <c:pt idx="117">
                  <c:v>5.1664999991771765E-3</c:v>
                </c:pt>
                <c:pt idx="118">
                  <c:v>4.6765000006416813E-3</c:v>
                </c:pt>
                <c:pt idx="119">
                  <c:v>1.0676499994588085E-2</c:v>
                </c:pt>
                <c:pt idx="120">
                  <c:v>6.906999995408114E-3</c:v>
                </c:pt>
                <c:pt idx="121">
                  <c:v>1.6877999994903803E-2</c:v>
                </c:pt>
                <c:pt idx="122">
                  <c:v>9.3534999978146516E-3</c:v>
                </c:pt>
                <c:pt idx="123">
                  <c:v>2.5349999996251427E-3</c:v>
                </c:pt>
                <c:pt idx="124">
                  <c:v>5.3594999990309589E-3</c:v>
                </c:pt>
                <c:pt idx="125">
                  <c:v>8.4920000008423813E-3</c:v>
                </c:pt>
                <c:pt idx="126">
                  <c:v>1.2492000001657289E-2</c:v>
                </c:pt>
                <c:pt idx="127">
                  <c:v>1.3967499995487742E-2</c:v>
                </c:pt>
                <c:pt idx="128">
                  <c:v>1.1295999996946193E-2</c:v>
                </c:pt>
                <c:pt idx="129">
                  <c:v>-6.7530000014812686E-3</c:v>
                </c:pt>
                <c:pt idx="130">
                  <c:v>1.247000000148546E-3</c:v>
                </c:pt>
                <c:pt idx="131">
                  <c:v>1.4629999932367355E-3</c:v>
                </c:pt>
                <c:pt idx="132">
                  <c:v>6.7479999997885898E-3</c:v>
                </c:pt>
                <c:pt idx="133">
                  <c:v>6.4540000021224841E-3</c:v>
                </c:pt>
                <c:pt idx="134">
                  <c:v>1.088049999816576E-2</c:v>
                </c:pt>
                <c:pt idx="135">
                  <c:v>8.2654999932856299E-3</c:v>
                </c:pt>
                <c:pt idx="136">
                  <c:v>3.7754999939352274E-3</c:v>
                </c:pt>
                <c:pt idx="137">
                  <c:v>-1.3949999993201345E-3</c:v>
                </c:pt>
                <c:pt idx="138">
                  <c:v>6.60500000230968E-3</c:v>
                </c:pt>
                <c:pt idx="139">
                  <c:v>8.7484999967273325E-3</c:v>
                </c:pt>
                <c:pt idx="140">
                  <c:v>-1.0000003385357559E-6</c:v>
                </c:pt>
                <c:pt idx="141">
                  <c:v>-3.93000002077315E-4</c:v>
                </c:pt>
                <c:pt idx="142">
                  <c:v>6.0700000176439062E-4</c:v>
                </c:pt>
                <c:pt idx="143">
                  <c:v>2.312999997229781E-3</c:v>
                </c:pt>
                <c:pt idx="144">
                  <c:v>1.3116999994963408E-2</c:v>
                </c:pt>
                <c:pt idx="145">
                  <c:v>-6.5199999953620136E-3</c:v>
                </c:pt>
                <c:pt idx="146">
                  <c:v>5.1079999975627288E-3</c:v>
                </c:pt>
                <c:pt idx="147">
                  <c:v>-4.7029999986989424E-3</c:v>
                </c:pt>
                <c:pt idx="148">
                  <c:v>2.0030000014230609E-3</c:v>
                </c:pt>
                <c:pt idx="149">
                  <c:v>6.2824999986332841E-3</c:v>
                </c:pt>
                <c:pt idx="150">
                  <c:v>3.4985000020242296E-3</c:v>
                </c:pt>
                <c:pt idx="151">
                  <c:v>2.0575000016833656E-3</c:v>
                </c:pt>
                <c:pt idx="152">
                  <c:v>9.4499999977415428E-4</c:v>
                </c:pt>
                <c:pt idx="153">
                  <c:v>-5.7950000336859375E-4</c:v>
                </c:pt>
                <c:pt idx="154">
                  <c:v>3.7149999843677506E-4</c:v>
                </c:pt>
                <c:pt idx="155">
                  <c:v>-2.153000001271721E-3</c:v>
                </c:pt>
                <c:pt idx="156">
                  <c:v>-4.3490000025485642E-3</c:v>
                </c:pt>
                <c:pt idx="157">
                  <c:v>1.1503999994602054E-2</c:v>
                </c:pt>
                <c:pt idx="158">
                  <c:v>-1.2310000020079315E-3</c:v>
                </c:pt>
                <c:pt idx="159">
                  <c:v>1.0484999947948381E-3</c:v>
                </c:pt>
                <c:pt idx="160">
                  <c:v>-2.0985000010114163E-3</c:v>
                </c:pt>
                <c:pt idx="161">
                  <c:v>2.4120000016409904E-3</c:v>
                </c:pt>
                <c:pt idx="162">
                  <c:v>2.8239999955985695E-3</c:v>
                </c:pt>
                <c:pt idx="163">
                  <c:v>2.7259999915258959E-3</c:v>
                </c:pt>
                <c:pt idx="164">
                  <c:v>5.6769999937387183E-3</c:v>
                </c:pt>
                <c:pt idx="165">
                  <c:v>2.6280000020051375E-3</c:v>
                </c:pt>
                <c:pt idx="166">
                  <c:v>1.2360000037006103E-3</c:v>
                </c:pt>
                <c:pt idx="167">
                  <c:v>-5.4300000047078356E-3</c:v>
                </c:pt>
                <c:pt idx="168">
                  <c:v>-2.9544999997597188E-3</c:v>
                </c:pt>
                <c:pt idx="169">
                  <c:v>-1.542500001960434E-3</c:v>
                </c:pt>
                <c:pt idx="170">
                  <c:v>-6.8414999986998737E-3</c:v>
                </c:pt>
                <c:pt idx="171">
                  <c:v>-1.1409500002628192E-2</c:v>
                </c:pt>
                <c:pt idx="172">
                  <c:v>-5.605500002275221E-3</c:v>
                </c:pt>
                <c:pt idx="173">
                  <c:v>-9.1299999985494651E-3</c:v>
                </c:pt>
                <c:pt idx="174">
                  <c:v>-8.9484999989508651E-3</c:v>
                </c:pt>
                <c:pt idx="175">
                  <c:v>-9.5220000002882443E-3</c:v>
                </c:pt>
                <c:pt idx="176">
                  <c:v>-1.2144499996793456E-2</c:v>
                </c:pt>
                <c:pt idx="177">
                  <c:v>-7.7670000027865171E-3</c:v>
                </c:pt>
                <c:pt idx="178">
                  <c:v>-8.4385000009206124E-3</c:v>
                </c:pt>
                <c:pt idx="179">
                  <c:v>-8.6834999965503812E-3</c:v>
                </c:pt>
                <c:pt idx="180">
                  <c:v>-6.4530000017839484E-3</c:v>
                </c:pt>
                <c:pt idx="181">
                  <c:v>-8.5019999969517812E-3</c:v>
                </c:pt>
                <c:pt idx="182">
                  <c:v>-6.8939999982831068E-3</c:v>
                </c:pt>
                <c:pt idx="183">
                  <c:v>-7.1390000011888333E-3</c:v>
                </c:pt>
                <c:pt idx="184">
                  <c:v>-5.4965000017546117E-3</c:v>
                </c:pt>
                <c:pt idx="185">
                  <c:v>-1.3323500003025401E-2</c:v>
                </c:pt>
                <c:pt idx="186">
                  <c:v>-1.6675500002747867E-2</c:v>
                </c:pt>
                <c:pt idx="187">
                  <c:v>-2.2648999998637009E-2</c:v>
                </c:pt>
                <c:pt idx="188">
                  <c:v>-2.8138000001490582E-2</c:v>
                </c:pt>
                <c:pt idx="189">
                  <c:v>-3.2194500003242865E-2</c:v>
                </c:pt>
                <c:pt idx="190">
                  <c:v>-3.4769999998388812E-2</c:v>
                </c:pt>
                <c:pt idx="191">
                  <c:v>-3.8156500006152783E-2</c:v>
                </c:pt>
                <c:pt idx="192">
                  <c:v>-4.1925500001525506E-2</c:v>
                </c:pt>
                <c:pt idx="193">
                  <c:v>-4.3235999997705221E-2</c:v>
                </c:pt>
                <c:pt idx="194">
                  <c:v>-5.0066499999957159E-2</c:v>
                </c:pt>
                <c:pt idx="195">
                  <c:v>-5.3591000003507361E-2</c:v>
                </c:pt>
                <c:pt idx="196">
                  <c:v>-4.9990999999863561E-2</c:v>
                </c:pt>
                <c:pt idx="197">
                  <c:v>-5.3482000002986751E-2</c:v>
                </c:pt>
                <c:pt idx="198">
                  <c:v>-5.234175000077812E-2</c:v>
                </c:pt>
                <c:pt idx="199">
                  <c:v>-6.3734000003023539E-2</c:v>
                </c:pt>
                <c:pt idx="200">
                  <c:v>-6.4517500002693851E-2</c:v>
                </c:pt>
                <c:pt idx="201">
                  <c:v>-6.6264000000956003E-2</c:v>
                </c:pt>
                <c:pt idx="202">
                  <c:v>-6.6812999997637235E-2</c:v>
                </c:pt>
                <c:pt idx="203">
                  <c:v>-6.6937499999767169E-2</c:v>
                </c:pt>
                <c:pt idx="204">
                  <c:v>-7.1715250000124797E-2</c:v>
                </c:pt>
                <c:pt idx="205">
                  <c:v>-7.9306500003440306E-2</c:v>
                </c:pt>
                <c:pt idx="206">
                  <c:v>-7.7594500005943701E-2</c:v>
                </c:pt>
                <c:pt idx="207">
                  <c:v>-7.7594500005943701E-2</c:v>
                </c:pt>
                <c:pt idx="208">
                  <c:v>-7.9136000000289641E-2</c:v>
                </c:pt>
                <c:pt idx="209">
                  <c:v>-8.3438249996106606E-2</c:v>
                </c:pt>
                <c:pt idx="210">
                  <c:v>-8.1728249999287073E-2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ED-457E-A10F-C458C16F3457}"/>
            </c:ext>
          </c:extLst>
        </c:ser>
        <c:ser>
          <c:idx val="1"/>
          <c:order val="1"/>
          <c:tx>
            <c:strRef>
              <c:f>Q_fit!$M$20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Q_fit!$D$21:$D$231</c:f>
              <c:numCache>
                <c:formatCode>General</c:formatCode>
                <c:ptCount val="211"/>
                <c:pt idx="0">
                  <c:v>0.14030000000000001</c:v>
                </c:pt>
                <c:pt idx="1">
                  <c:v>0.1421</c:v>
                </c:pt>
                <c:pt idx="2">
                  <c:v>0.1421</c:v>
                </c:pt>
                <c:pt idx="3">
                  <c:v>0.14219999999999999</c:v>
                </c:pt>
                <c:pt idx="4">
                  <c:v>0.15129999999999999</c:v>
                </c:pt>
                <c:pt idx="5">
                  <c:v>0.15129999999999999</c:v>
                </c:pt>
                <c:pt idx="6">
                  <c:v>0.1517</c:v>
                </c:pt>
                <c:pt idx="7">
                  <c:v>0.1517</c:v>
                </c:pt>
                <c:pt idx="8">
                  <c:v>0.15329999999999999</c:v>
                </c:pt>
                <c:pt idx="9">
                  <c:v>0.155</c:v>
                </c:pt>
                <c:pt idx="10">
                  <c:v>0.155</c:v>
                </c:pt>
                <c:pt idx="11">
                  <c:v>0.15509999999999999</c:v>
                </c:pt>
                <c:pt idx="12">
                  <c:v>0.15509999999999999</c:v>
                </c:pt>
                <c:pt idx="13">
                  <c:v>0.15529999999999999</c:v>
                </c:pt>
                <c:pt idx="14">
                  <c:v>0.15529999999999999</c:v>
                </c:pt>
                <c:pt idx="15">
                  <c:v>0.15620000000000001</c:v>
                </c:pt>
                <c:pt idx="16">
                  <c:v>0.15620000000000001</c:v>
                </c:pt>
                <c:pt idx="17">
                  <c:v>0.15620000000000001</c:v>
                </c:pt>
                <c:pt idx="18">
                  <c:v>0.1565</c:v>
                </c:pt>
                <c:pt idx="19">
                  <c:v>0.15720000000000001</c:v>
                </c:pt>
                <c:pt idx="20">
                  <c:v>0.15759999999999999</c:v>
                </c:pt>
                <c:pt idx="21">
                  <c:v>0.15809999999999999</c:v>
                </c:pt>
                <c:pt idx="22">
                  <c:v>0.1837</c:v>
                </c:pt>
                <c:pt idx="23">
                  <c:v>0.18379999999999999</c:v>
                </c:pt>
                <c:pt idx="24">
                  <c:v>0.20180000000000001</c:v>
                </c:pt>
                <c:pt idx="25">
                  <c:v>0.2021</c:v>
                </c:pt>
                <c:pt idx="26">
                  <c:v>0.20230000000000001</c:v>
                </c:pt>
                <c:pt idx="27">
                  <c:v>0.20269999999999999</c:v>
                </c:pt>
                <c:pt idx="28">
                  <c:v>0.20280000000000001</c:v>
                </c:pt>
                <c:pt idx="29">
                  <c:v>0.2046</c:v>
                </c:pt>
                <c:pt idx="30">
                  <c:v>0.20469999999999999</c:v>
                </c:pt>
                <c:pt idx="31">
                  <c:v>0.20549999999999999</c:v>
                </c:pt>
                <c:pt idx="32">
                  <c:v>0.20699999999999999</c:v>
                </c:pt>
                <c:pt idx="33">
                  <c:v>0.20749999999999999</c:v>
                </c:pt>
                <c:pt idx="34">
                  <c:v>0.21240000000000001</c:v>
                </c:pt>
                <c:pt idx="35">
                  <c:v>0.21390000000000001</c:v>
                </c:pt>
                <c:pt idx="36">
                  <c:v>0.21410000000000001</c:v>
                </c:pt>
                <c:pt idx="37">
                  <c:v>0.2145</c:v>
                </c:pt>
                <c:pt idx="38">
                  <c:v>0.21609999999999999</c:v>
                </c:pt>
                <c:pt idx="39">
                  <c:v>0.2162</c:v>
                </c:pt>
                <c:pt idx="40">
                  <c:v>0.21629999999999999</c:v>
                </c:pt>
                <c:pt idx="41">
                  <c:v>0.21640000000000001</c:v>
                </c:pt>
                <c:pt idx="42">
                  <c:v>0.21920000000000001</c:v>
                </c:pt>
                <c:pt idx="43">
                  <c:v>0.2195</c:v>
                </c:pt>
                <c:pt idx="44">
                  <c:v>0.2223</c:v>
                </c:pt>
                <c:pt idx="45">
                  <c:v>0.2225</c:v>
                </c:pt>
                <c:pt idx="46">
                  <c:v>0.22270000000000001</c:v>
                </c:pt>
                <c:pt idx="47">
                  <c:v>0.22370000000000001</c:v>
                </c:pt>
                <c:pt idx="48">
                  <c:v>0.25469999999999998</c:v>
                </c:pt>
                <c:pt idx="49">
                  <c:v>0.26190000000000002</c:v>
                </c:pt>
                <c:pt idx="50">
                  <c:v>0.3256</c:v>
                </c:pt>
                <c:pt idx="51">
                  <c:v>0.32579999999999998</c:v>
                </c:pt>
                <c:pt idx="52">
                  <c:v>0.32700000000000001</c:v>
                </c:pt>
                <c:pt idx="53">
                  <c:v>0.32769999999999999</c:v>
                </c:pt>
                <c:pt idx="54">
                  <c:v>0.32829999999999998</c:v>
                </c:pt>
                <c:pt idx="55">
                  <c:v>0.32840000000000003</c:v>
                </c:pt>
                <c:pt idx="56">
                  <c:v>0.33040000000000003</c:v>
                </c:pt>
                <c:pt idx="57">
                  <c:v>0.33090000000000003</c:v>
                </c:pt>
                <c:pt idx="58">
                  <c:v>0.3332</c:v>
                </c:pt>
                <c:pt idx="59">
                  <c:v>0.33460000000000001</c:v>
                </c:pt>
                <c:pt idx="60">
                  <c:v>0.3347</c:v>
                </c:pt>
                <c:pt idx="61">
                  <c:v>0.3367</c:v>
                </c:pt>
                <c:pt idx="62">
                  <c:v>0.33679999999999999</c:v>
                </c:pt>
                <c:pt idx="63">
                  <c:v>0.33679999999999999</c:v>
                </c:pt>
                <c:pt idx="64">
                  <c:v>0.33689999999999998</c:v>
                </c:pt>
                <c:pt idx="65">
                  <c:v>0.33710000000000001</c:v>
                </c:pt>
                <c:pt idx="66">
                  <c:v>0.3372</c:v>
                </c:pt>
                <c:pt idx="67">
                  <c:v>0.33729999999999999</c:v>
                </c:pt>
                <c:pt idx="68">
                  <c:v>0.33739999999999998</c:v>
                </c:pt>
                <c:pt idx="69">
                  <c:v>0.3377</c:v>
                </c:pt>
                <c:pt idx="70">
                  <c:v>0.33779999999999999</c:v>
                </c:pt>
                <c:pt idx="71">
                  <c:v>0.33789999999999998</c:v>
                </c:pt>
                <c:pt idx="72">
                  <c:v>0.3397</c:v>
                </c:pt>
                <c:pt idx="73">
                  <c:v>0.33989999999999998</c:v>
                </c:pt>
                <c:pt idx="74">
                  <c:v>0.34039999999999998</c:v>
                </c:pt>
                <c:pt idx="75">
                  <c:v>0.34100000000000003</c:v>
                </c:pt>
                <c:pt idx="76">
                  <c:v>0.39600000000000002</c:v>
                </c:pt>
                <c:pt idx="77">
                  <c:v>0.40200000000000002</c:v>
                </c:pt>
                <c:pt idx="78">
                  <c:v>0.40250000000000002</c:v>
                </c:pt>
                <c:pt idx="79">
                  <c:v>0.40260000000000001</c:v>
                </c:pt>
                <c:pt idx="80">
                  <c:v>0.4027</c:v>
                </c:pt>
                <c:pt idx="81">
                  <c:v>0.4032</c:v>
                </c:pt>
                <c:pt idx="82">
                  <c:v>0.40350000000000003</c:v>
                </c:pt>
                <c:pt idx="83">
                  <c:v>0.4037</c:v>
                </c:pt>
                <c:pt idx="84">
                  <c:v>0.40389999999999998</c:v>
                </c:pt>
                <c:pt idx="85">
                  <c:v>0.40400000000000003</c:v>
                </c:pt>
                <c:pt idx="86">
                  <c:v>0.4047</c:v>
                </c:pt>
                <c:pt idx="87">
                  <c:v>0.4047</c:v>
                </c:pt>
                <c:pt idx="88">
                  <c:v>0.40479999999999999</c:v>
                </c:pt>
                <c:pt idx="89">
                  <c:v>0.40489999999999998</c:v>
                </c:pt>
                <c:pt idx="90">
                  <c:v>0.40500000000000003</c:v>
                </c:pt>
                <c:pt idx="91">
                  <c:v>0.40579999999999999</c:v>
                </c:pt>
                <c:pt idx="92">
                  <c:v>0.40589999999999998</c:v>
                </c:pt>
                <c:pt idx="93">
                  <c:v>0.40639999999999998</c:v>
                </c:pt>
                <c:pt idx="94">
                  <c:v>0.40679999999999999</c:v>
                </c:pt>
                <c:pt idx="95">
                  <c:v>0.40760000000000002</c:v>
                </c:pt>
                <c:pt idx="96">
                  <c:v>0.4078</c:v>
                </c:pt>
                <c:pt idx="97">
                  <c:v>0.41110000000000002</c:v>
                </c:pt>
                <c:pt idx="98">
                  <c:v>0.41410000000000002</c:v>
                </c:pt>
                <c:pt idx="99">
                  <c:v>0.41639999999999999</c:v>
                </c:pt>
                <c:pt idx="100">
                  <c:v>0.47170000000000001</c:v>
                </c:pt>
                <c:pt idx="101">
                  <c:v>0.47270000000000001</c:v>
                </c:pt>
                <c:pt idx="102">
                  <c:v>0.47620000000000001</c:v>
                </c:pt>
                <c:pt idx="103">
                  <c:v>0.4768</c:v>
                </c:pt>
                <c:pt idx="104">
                  <c:v>0.4768</c:v>
                </c:pt>
                <c:pt idx="105">
                  <c:v>0.47989999999999999</c:v>
                </c:pt>
                <c:pt idx="106">
                  <c:v>0.48249999999999998</c:v>
                </c:pt>
                <c:pt idx="107">
                  <c:v>0.48249999999999998</c:v>
                </c:pt>
                <c:pt idx="108">
                  <c:v>0.48249999999999998</c:v>
                </c:pt>
                <c:pt idx="109">
                  <c:v>0.48249999999999998</c:v>
                </c:pt>
                <c:pt idx="110">
                  <c:v>0.48249999999999998</c:v>
                </c:pt>
                <c:pt idx="111">
                  <c:v>0.48499999999999999</c:v>
                </c:pt>
                <c:pt idx="112">
                  <c:v>0.48499999999999999</c:v>
                </c:pt>
                <c:pt idx="113">
                  <c:v>0.54810000000000003</c:v>
                </c:pt>
                <c:pt idx="114">
                  <c:v>0.54810000000000003</c:v>
                </c:pt>
                <c:pt idx="115">
                  <c:v>0.54810000000000003</c:v>
                </c:pt>
                <c:pt idx="116">
                  <c:v>0.54810000000000003</c:v>
                </c:pt>
                <c:pt idx="117">
                  <c:v>0.54830000000000001</c:v>
                </c:pt>
                <c:pt idx="118">
                  <c:v>0.55030000000000001</c:v>
                </c:pt>
                <c:pt idx="119">
                  <c:v>0.55030000000000001</c:v>
                </c:pt>
                <c:pt idx="120">
                  <c:v>0.5514</c:v>
                </c:pt>
                <c:pt idx="121">
                  <c:v>0.55559999999999998</c:v>
                </c:pt>
                <c:pt idx="122">
                  <c:v>0.55569999999999997</c:v>
                </c:pt>
                <c:pt idx="123">
                  <c:v>0.55700000000000005</c:v>
                </c:pt>
                <c:pt idx="124">
                  <c:v>0.6169</c:v>
                </c:pt>
                <c:pt idx="125">
                  <c:v>0.61839999999999995</c:v>
                </c:pt>
                <c:pt idx="126">
                  <c:v>0.61839999999999995</c:v>
                </c:pt>
                <c:pt idx="127">
                  <c:v>0.61850000000000005</c:v>
                </c:pt>
                <c:pt idx="128">
                  <c:v>0.61919999999999997</c:v>
                </c:pt>
                <c:pt idx="129">
                  <c:v>0.61939999999999995</c:v>
                </c:pt>
                <c:pt idx="130">
                  <c:v>0.61939999999999995</c:v>
                </c:pt>
                <c:pt idx="131">
                  <c:v>0.62260000000000004</c:v>
                </c:pt>
                <c:pt idx="132">
                  <c:v>0.62960000000000005</c:v>
                </c:pt>
                <c:pt idx="133">
                  <c:v>0.63080000000000003</c:v>
                </c:pt>
                <c:pt idx="134">
                  <c:v>0.63109999999999999</c:v>
                </c:pt>
                <c:pt idx="135">
                  <c:v>0.65810000000000002</c:v>
                </c:pt>
                <c:pt idx="136">
                  <c:v>0.66010000000000002</c:v>
                </c:pt>
                <c:pt idx="137">
                  <c:v>0.67100000000000004</c:v>
                </c:pt>
                <c:pt idx="138">
                  <c:v>0.67100000000000004</c:v>
                </c:pt>
                <c:pt idx="139">
                  <c:v>0.68469999999999998</c:v>
                </c:pt>
                <c:pt idx="140">
                  <c:v>0.68979999999999997</c:v>
                </c:pt>
                <c:pt idx="141">
                  <c:v>0.69140000000000001</c:v>
                </c:pt>
                <c:pt idx="142">
                  <c:v>0.69140000000000001</c:v>
                </c:pt>
                <c:pt idx="143">
                  <c:v>0.69259999999999999</c:v>
                </c:pt>
                <c:pt idx="144">
                  <c:v>0.69340000000000002</c:v>
                </c:pt>
                <c:pt idx="145">
                  <c:v>0.69599999999999995</c:v>
                </c:pt>
                <c:pt idx="146">
                  <c:v>0.7016</c:v>
                </c:pt>
                <c:pt idx="147">
                  <c:v>0.72940000000000005</c:v>
                </c:pt>
                <c:pt idx="148">
                  <c:v>0.73060000000000003</c:v>
                </c:pt>
                <c:pt idx="149">
                  <c:v>0.73150000000000004</c:v>
                </c:pt>
                <c:pt idx="150">
                  <c:v>0.73470000000000002</c:v>
                </c:pt>
                <c:pt idx="151">
                  <c:v>0.73650000000000004</c:v>
                </c:pt>
                <c:pt idx="152">
                  <c:v>0.73899999999999999</c:v>
                </c:pt>
                <c:pt idx="153">
                  <c:v>0.73909999999999998</c:v>
                </c:pt>
                <c:pt idx="154">
                  <c:v>0.73929999999999996</c:v>
                </c:pt>
                <c:pt idx="155">
                  <c:v>0.73939999999999995</c:v>
                </c:pt>
                <c:pt idx="156">
                  <c:v>0.74019999999999997</c:v>
                </c:pt>
                <c:pt idx="157">
                  <c:v>0.74080000000000001</c:v>
                </c:pt>
                <c:pt idx="158">
                  <c:v>0.74380000000000002</c:v>
                </c:pt>
                <c:pt idx="159">
                  <c:v>0.74470000000000003</c:v>
                </c:pt>
                <c:pt idx="160">
                  <c:v>0.74529999999999996</c:v>
                </c:pt>
                <c:pt idx="161">
                  <c:v>0.8024</c:v>
                </c:pt>
                <c:pt idx="162">
                  <c:v>0.80479999999999996</c:v>
                </c:pt>
                <c:pt idx="163">
                  <c:v>0.80520000000000003</c:v>
                </c:pt>
                <c:pt idx="164">
                  <c:v>0.8054</c:v>
                </c:pt>
                <c:pt idx="165">
                  <c:v>0.80559999999999998</c:v>
                </c:pt>
                <c:pt idx="166">
                  <c:v>0.80720000000000003</c:v>
                </c:pt>
                <c:pt idx="167">
                  <c:v>0.81399999999999995</c:v>
                </c:pt>
                <c:pt idx="168">
                  <c:v>0.81410000000000005</c:v>
                </c:pt>
                <c:pt idx="169">
                  <c:v>0.8165</c:v>
                </c:pt>
                <c:pt idx="170">
                  <c:v>0.86670000000000003</c:v>
                </c:pt>
                <c:pt idx="171">
                  <c:v>0.87309999999999999</c:v>
                </c:pt>
                <c:pt idx="172">
                  <c:v>0.87390000000000001</c:v>
                </c:pt>
                <c:pt idx="173">
                  <c:v>0.874</c:v>
                </c:pt>
                <c:pt idx="174">
                  <c:v>0.87529999999999997</c:v>
                </c:pt>
                <c:pt idx="175">
                  <c:v>0.87560000000000004</c:v>
                </c:pt>
                <c:pt idx="176">
                  <c:v>0.87609999999999999</c:v>
                </c:pt>
                <c:pt idx="177">
                  <c:v>0.87660000000000005</c:v>
                </c:pt>
                <c:pt idx="178">
                  <c:v>0.87729999999999997</c:v>
                </c:pt>
                <c:pt idx="179">
                  <c:v>0.87829999999999997</c:v>
                </c:pt>
                <c:pt idx="180">
                  <c:v>0.87939999999999996</c:v>
                </c:pt>
                <c:pt idx="181">
                  <c:v>0.87960000000000005</c:v>
                </c:pt>
                <c:pt idx="182">
                  <c:v>0.88119999999999998</c:v>
                </c:pt>
                <c:pt idx="183">
                  <c:v>0.88219999999999998</c:v>
                </c:pt>
                <c:pt idx="184">
                  <c:v>0.88570000000000004</c:v>
                </c:pt>
                <c:pt idx="185">
                  <c:v>0.95030000000000003</c:v>
                </c:pt>
                <c:pt idx="186">
                  <c:v>0.95989999999999998</c:v>
                </c:pt>
                <c:pt idx="187">
                  <c:v>1.0202</c:v>
                </c:pt>
                <c:pt idx="188">
                  <c:v>1.0924</c:v>
                </c:pt>
                <c:pt idx="189">
                  <c:v>1.1061000000000001</c:v>
                </c:pt>
                <c:pt idx="190">
                  <c:v>1.1659999999999999</c:v>
                </c:pt>
                <c:pt idx="191">
                  <c:v>1.1737</c:v>
                </c:pt>
                <c:pt idx="192">
                  <c:v>1.2099</c:v>
                </c:pt>
                <c:pt idx="193">
                  <c:v>1.2128000000000001</c:v>
                </c:pt>
                <c:pt idx="194">
                  <c:v>1.2717000000000001</c:v>
                </c:pt>
                <c:pt idx="195">
                  <c:v>1.2718</c:v>
                </c:pt>
                <c:pt idx="196">
                  <c:v>1.2718</c:v>
                </c:pt>
                <c:pt idx="197">
                  <c:v>1.2836000000000001</c:v>
                </c:pt>
                <c:pt idx="198">
                  <c:v>1.31915</c:v>
                </c:pt>
                <c:pt idx="199">
                  <c:v>1.3532</c:v>
                </c:pt>
                <c:pt idx="200">
                  <c:v>1.3554999999999999</c:v>
                </c:pt>
                <c:pt idx="201">
                  <c:v>1.3672</c:v>
                </c:pt>
                <c:pt idx="202">
                  <c:v>1.3673999999999999</c:v>
                </c:pt>
                <c:pt idx="203">
                  <c:v>1.3674999999999999</c:v>
                </c:pt>
                <c:pt idx="204">
                  <c:v>1.3994500000000001</c:v>
                </c:pt>
                <c:pt idx="205">
                  <c:v>1.4237</c:v>
                </c:pt>
                <c:pt idx="206">
                  <c:v>1.4260999999999999</c:v>
                </c:pt>
                <c:pt idx="207">
                  <c:v>1.4260999999999999</c:v>
                </c:pt>
                <c:pt idx="208">
                  <c:v>1.4328000000000001</c:v>
                </c:pt>
                <c:pt idx="209">
                  <c:v>1.46485</c:v>
                </c:pt>
                <c:pt idx="210">
                  <c:v>1.46485</c:v>
                </c:pt>
              </c:numCache>
            </c:numRef>
          </c:xVal>
          <c:yVal>
            <c:numRef>
              <c:f>Q_fit!$M$21:$M$231</c:f>
              <c:numCache>
                <c:formatCode>General</c:formatCode>
                <c:ptCount val="211"/>
                <c:pt idx="0">
                  <c:v>-4.0065940354663369E-3</c:v>
                </c:pt>
                <c:pt idx="1">
                  <c:v>-3.8911924198130176E-3</c:v>
                </c:pt>
                <c:pt idx="2">
                  <c:v>-3.8911924198130176E-3</c:v>
                </c:pt>
                <c:pt idx="3">
                  <c:v>-3.8847990496544238E-3</c:v>
                </c:pt>
                <c:pt idx="4">
                  <c:v>-3.310859139579278E-3</c:v>
                </c:pt>
                <c:pt idx="5">
                  <c:v>-3.310859139579278E-3</c:v>
                </c:pt>
                <c:pt idx="6">
                  <c:v>-3.2859876258845787E-3</c:v>
                </c:pt>
                <c:pt idx="7">
                  <c:v>-3.2859876258845787E-3</c:v>
                </c:pt>
                <c:pt idx="8">
                  <c:v>-3.1868018778179429E-3</c:v>
                </c:pt>
                <c:pt idx="9">
                  <c:v>-3.0819434957019007E-3</c:v>
                </c:pt>
                <c:pt idx="10">
                  <c:v>-3.0819434957019007E-3</c:v>
                </c:pt>
                <c:pt idx="11">
                  <c:v>-3.0757922478299874E-3</c:v>
                </c:pt>
                <c:pt idx="12">
                  <c:v>-3.0757922478299874E-3</c:v>
                </c:pt>
                <c:pt idx="13">
                  <c:v>-3.0634953828370115E-3</c:v>
                </c:pt>
                <c:pt idx="14">
                  <c:v>-3.0634953828370115E-3</c:v>
                </c:pt>
                <c:pt idx="15">
                  <c:v>-3.0082523977576991E-3</c:v>
                </c:pt>
                <c:pt idx="16">
                  <c:v>-3.0082523977576991E-3</c:v>
                </c:pt>
                <c:pt idx="17">
                  <c:v>-3.0082523977576991E-3</c:v>
                </c:pt>
                <c:pt idx="18">
                  <c:v>-2.9898718539030462E-3</c:v>
                </c:pt>
                <c:pt idx="19">
                  <c:v>-2.9470496103354746E-3</c:v>
                </c:pt>
                <c:pt idx="20">
                  <c:v>-2.9226210490412158E-3</c:v>
                </c:pt>
                <c:pt idx="21">
                  <c:v>-2.8921275780547876E-3</c:v>
                </c:pt>
                <c:pt idx="22">
                  <c:v>-1.3935659050489701E-3</c:v>
                </c:pt>
                <c:pt idx="23">
                  <c:v>-1.3879533323419946E-3</c:v>
                </c:pt>
                <c:pt idx="24">
                  <c:v>-4.0826522221857437E-4</c:v>
                </c:pt>
                <c:pt idx="25">
                  <c:v>-3.9245230075290061E-4</c:v>
                </c:pt>
                <c:pt idx="26">
                  <c:v>-3.8191973769387743E-4</c:v>
                </c:pt>
                <c:pt idx="27">
                  <c:v>-3.6087713457923784E-4</c:v>
                </c:pt>
                <c:pt idx="28">
                  <c:v>-3.556211760929553E-4</c:v>
                </c:pt>
                <c:pt idx="29">
                  <c:v>-2.613348761384927E-4</c:v>
                </c:pt>
                <c:pt idx="30">
                  <c:v>-2.5611457907427811E-4</c:v>
                </c:pt>
                <c:pt idx="31">
                  <c:v>-2.1441977157081026E-4</c:v>
                </c:pt>
                <c:pt idx="32">
                  <c:v>-1.3656577567585509E-4</c:v>
                </c:pt>
                <c:pt idx="33">
                  <c:v>-1.1070828955841994E-4</c:v>
                </c:pt>
                <c:pt idx="34">
                  <c:v>1.4021191326626155E-4</c:v>
                </c:pt>
                <c:pt idx="35">
                  <c:v>2.1612330011692212E-4</c:v>
                </c:pt>
                <c:pt idx="36">
                  <c:v>2.2621291077551137E-4</c:v>
                </c:pt>
                <c:pt idx="37">
                  <c:v>2.4636960908927443E-4</c:v>
                </c:pt>
                <c:pt idx="38">
                  <c:v>3.266960956321667E-4</c:v>
                </c:pt>
                <c:pt idx="39">
                  <c:v>3.3170054724701321E-4</c:v>
                </c:pt>
                <c:pt idx="40">
                  <c:v>3.3670312194490713E-4</c:v>
                </c:pt>
                <c:pt idx="41">
                  <c:v>3.4170381972585626E-4</c:v>
                </c:pt>
                <c:pt idx="42">
                  <c:v>4.8096132931020781E-4</c:v>
                </c:pt>
                <c:pt idx="43">
                  <c:v>4.9579450012745413E-4</c:v>
                </c:pt>
                <c:pt idx="44">
                  <c:v>6.3342284579833395E-4</c:v>
                </c:pt>
                <c:pt idx="45">
                  <c:v>6.4319713440914861E-4</c:v>
                </c:pt>
                <c:pt idx="46">
                  <c:v>6.5296391535216419E-4</c:v>
                </c:pt>
                <c:pt idx="47">
                  <c:v>7.0168520505017352E-4</c:v>
                </c:pt>
                <c:pt idx="48">
                  <c:v>2.1189501049184139E-3</c:v>
                </c:pt>
                <c:pt idx="49">
                  <c:v>2.422309945558177E-3</c:v>
                </c:pt>
                <c:pt idx="50">
                  <c:v>4.6823630523284195E-3</c:v>
                </c:pt>
                <c:pt idx="51">
                  <c:v>4.6882596305184519E-3</c:v>
                </c:pt>
                <c:pt idx="52">
                  <c:v>4.7234814386347638E-3</c:v>
                </c:pt>
                <c:pt idx="53">
                  <c:v>4.7439026783920347E-3</c:v>
                </c:pt>
                <c:pt idx="54">
                  <c:v>4.7613333984228897E-3</c:v>
                </c:pt>
                <c:pt idx="55">
                  <c:v>4.7642319492187061E-3</c:v>
                </c:pt>
                <c:pt idx="56">
                  <c:v>4.8218088125752869E-3</c:v>
                </c:pt>
                <c:pt idx="57">
                  <c:v>4.8360857211049938E-3</c:v>
                </c:pt>
                <c:pt idx="58">
                  <c:v>4.9011551330834183E-3</c:v>
                </c:pt>
                <c:pt idx="59">
                  <c:v>4.940276479753888E-3</c:v>
                </c:pt>
                <c:pt idx="60">
                  <c:v>4.9430567847817859E-3</c:v>
                </c:pt>
                <c:pt idx="61">
                  <c:v>4.998268732780092E-3</c:v>
                </c:pt>
                <c:pt idx="62">
                  <c:v>5.0010096225520228E-3</c:v>
                </c:pt>
                <c:pt idx="63">
                  <c:v>5.0010096225520228E-3</c:v>
                </c:pt>
                <c:pt idx="64">
                  <c:v>5.0037486354070019E-3</c:v>
                </c:pt>
                <c:pt idx="65">
                  <c:v>5.0092210303661067E-3</c:v>
                </c:pt>
                <c:pt idx="66">
                  <c:v>5.0119544124702323E-3</c:v>
                </c:pt>
                <c:pt idx="67">
                  <c:v>5.0146859176574046E-3</c:v>
                </c:pt>
                <c:pt idx="68">
                  <c:v>5.0174155459276303E-3</c:v>
                </c:pt>
                <c:pt idx="69">
                  <c:v>5.0255931692365953E-3</c:v>
                </c:pt>
                <c:pt idx="70">
                  <c:v>5.0283152898390141E-3</c:v>
                </c:pt>
                <c:pt idx="71">
                  <c:v>5.0310355335244829E-3</c:v>
                </c:pt>
                <c:pt idx="72">
                  <c:v>5.0796789670642939E-3</c:v>
                </c:pt>
                <c:pt idx="73">
                  <c:v>5.0850462546741422E-3</c:v>
                </c:pt>
                <c:pt idx="74">
                  <c:v>5.0984316276521183E-3</c:v>
                </c:pt>
                <c:pt idx="75">
                  <c:v>5.1144321369663084E-3</c:v>
                </c:pt>
                <c:pt idx="76">
                  <c:v>6.2941648889576207E-3</c:v>
                </c:pt>
                <c:pt idx="77">
                  <c:v>6.3885154271532008E-3</c:v>
                </c:pt>
                <c:pt idx="78">
                  <c:v>6.3960729729982905E-3</c:v>
                </c:pt>
                <c:pt idx="79">
                  <c:v>6.3975788514164557E-3</c:v>
                </c:pt>
                <c:pt idx="80">
                  <c:v>6.3990828529176744E-3</c:v>
                </c:pt>
                <c:pt idx="81">
                  <c:v>6.4065747066694833E-3</c:v>
                </c:pt>
                <c:pt idx="82">
                  <c:v>6.4110472959171567E-3</c:v>
                </c:pt>
                <c:pt idx="83">
                  <c:v>6.4140196374975113E-3</c:v>
                </c:pt>
                <c:pt idx="84">
                  <c:v>6.4169844714100713E-3</c:v>
                </c:pt>
                <c:pt idx="85">
                  <c:v>6.4184640729909176E-3</c:v>
                </c:pt>
                <c:pt idx="86">
                  <c:v>6.4287687303822508E-3</c:v>
                </c:pt>
                <c:pt idx="87">
                  <c:v>6.4287687303822508E-3</c:v>
                </c:pt>
                <c:pt idx="88">
                  <c:v>6.4302333166274938E-3</c:v>
                </c:pt>
                <c:pt idx="89">
                  <c:v>6.4316960259557885E-3</c:v>
                </c:pt>
                <c:pt idx="90">
                  <c:v>6.4331568583671245E-3</c:v>
                </c:pt>
                <c:pt idx="91">
                  <c:v>6.4447759486476221E-3</c:v>
                </c:pt>
                <c:pt idx="92">
                  <c:v>6.4462198888064048E-3</c:v>
                </c:pt>
                <c:pt idx="93">
                  <c:v>6.4534114358460442E-3</c:v>
                </c:pt>
                <c:pt idx="94">
                  <c:v>6.4591308889726442E-3</c:v>
                </c:pt>
                <c:pt idx="95">
                  <c:v>6.4704797032121963E-3</c:v>
                </c:pt>
                <c:pt idx="96">
                  <c:v>6.4732981376025688E-3</c:v>
                </c:pt>
                <c:pt idx="97">
                  <c:v>6.5187183855045863E-3</c:v>
                </c:pt>
                <c:pt idx="98">
                  <c:v>6.5582358334422552E-3</c:v>
                </c:pt>
                <c:pt idx="99">
                  <c:v>6.5873885626461584E-3</c:v>
                </c:pt>
                <c:pt idx="100">
                  <c:v>6.9893962722197417E-3</c:v>
                </c:pt>
                <c:pt idx="101">
                  <c:v>6.9913823298376129E-3</c:v>
                </c:pt>
                <c:pt idx="102">
                  <c:v>6.9968554594012529E-3</c:v>
                </c:pt>
                <c:pt idx="103">
                  <c:v>6.9975628493986163E-3</c:v>
                </c:pt>
                <c:pt idx="104">
                  <c:v>6.9975628493986163E-3</c:v>
                </c:pt>
                <c:pt idx="105">
                  <c:v>7.0001412858469204E-3</c:v>
                </c:pt>
                <c:pt idx="106">
                  <c:v>7.0009130499880355E-3</c:v>
                </c:pt>
                <c:pt idx="107">
                  <c:v>7.0009130499880355E-3</c:v>
                </c:pt>
                <c:pt idx="108">
                  <c:v>7.0009130499880355E-3</c:v>
                </c:pt>
                <c:pt idx="109">
                  <c:v>7.0009130499880355E-3</c:v>
                </c:pt>
                <c:pt idx="110">
                  <c:v>7.0009130499880355E-3</c:v>
                </c:pt>
                <c:pt idx="111">
                  <c:v>7.000458596336679E-3</c:v>
                </c:pt>
                <c:pt idx="112">
                  <c:v>7.000458596336679E-3</c:v>
                </c:pt>
                <c:pt idx="113">
                  <c:v>6.6005264386599094E-3</c:v>
                </c:pt>
                <c:pt idx="114">
                  <c:v>6.6005264386599094E-3</c:v>
                </c:pt>
                <c:pt idx="115">
                  <c:v>6.6005264386599094E-3</c:v>
                </c:pt>
                <c:pt idx="116">
                  <c:v>6.6005264386599094E-3</c:v>
                </c:pt>
                <c:pt idx="117">
                  <c:v>6.5980707364179554E-3</c:v>
                </c:pt>
                <c:pt idx="118">
                  <c:v>6.5731007922691341E-3</c:v>
                </c:pt>
                <c:pt idx="119">
                  <c:v>6.5731007922691341E-3</c:v>
                </c:pt>
                <c:pt idx="120">
                  <c:v>6.5590473086471444E-3</c:v>
                </c:pt>
                <c:pt idx="121">
                  <c:v>6.5032995444330444E-3</c:v>
                </c:pt>
                <c:pt idx="122">
                  <c:v>6.5019318629992127E-3</c:v>
                </c:pt>
                <c:pt idx="123">
                  <c:v>6.4839812049168818E-3</c:v>
                </c:pt>
                <c:pt idx="124">
                  <c:v>5.3128424976587457E-3</c:v>
                </c:pt>
                <c:pt idx="125">
                  <c:v>5.2748719485069054E-3</c:v>
                </c:pt>
                <c:pt idx="126">
                  <c:v>5.2748719485069054E-3</c:v>
                </c:pt>
                <c:pt idx="127">
                  <c:v>5.2723255632278337E-3</c:v>
                </c:pt>
                <c:pt idx="128">
                  <c:v>5.2544483125997674E-3</c:v>
                </c:pt>
                <c:pt idx="129">
                  <c:v>5.2493236344534691E-3</c:v>
                </c:pt>
                <c:pt idx="130">
                  <c:v>5.2493236344534691E-3</c:v>
                </c:pt>
                <c:pt idx="131">
                  <c:v>5.1663077412913844E-3</c:v>
                </c:pt>
                <c:pt idx="132">
                  <c:v>4.9780098814842522E-3</c:v>
                </c:pt>
                <c:pt idx="133">
                  <c:v>4.9448068052345695E-3</c:v>
                </c:pt>
                <c:pt idx="134">
                  <c:v>4.9364638055407403E-3</c:v>
                </c:pt>
                <c:pt idx="135">
                  <c:v>4.1164200588674274E-3</c:v>
                </c:pt>
                <c:pt idx="136">
                  <c:v>4.0502330184744376E-3</c:v>
                </c:pt>
                <c:pt idx="137">
                  <c:v>3.6763179837085783E-3</c:v>
                </c:pt>
                <c:pt idx="138">
                  <c:v>3.6763179837085783E-3</c:v>
                </c:pt>
                <c:pt idx="139">
                  <c:v>3.1747234528375703E-3</c:v>
                </c:pt>
                <c:pt idx="140">
                  <c:v>2.9790005416282864E-3</c:v>
                </c:pt>
                <c:pt idx="141">
                  <c:v>2.9165912478807954E-3</c:v>
                </c:pt>
                <c:pt idx="142">
                  <c:v>2.9165912478807954E-3</c:v>
                </c:pt>
                <c:pt idx="143">
                  <c:v>2.8694689555224112E-3</c:v>
                </c:pt>
                <c:pt idx="144">
                  <c:v>2.8379039405940845E-3</c:v>
                </c:pt>
                <c:pt idx="145">
                  <c:v>2.7344880447846623E-3</c:v>
                </c:pt>
                <c:pt idx="146">
                  <c:v>2.5074367140294485E-3</c:v>
                </c:pt>
                <c:pt idx="147">
                  <c:v>1.2931512899842304E-3</c:v>
                </c:pt>
                <c:pt idx="148">
                  <c:v>1.237470256329247E-3</c:v>
                </c:pt>
                <c:pt idx="149">
                  <c:v>1.1955321124361498E-3</c:v>
                </c:pt>
                <c:pt idx="150">
                  <c:v>1.0451874544074521E-3</c:v>
                </c:pt>
                <c:pt idx="151">
                  <c:v>9.5977397163837797E-4</c:v>
                </c:pt>
                <c:pt idx="152">
                  <c:v>8.4013529159791128E-4</c:v>
                </c:pt>
                <c:pt idx="153">
                  <c:v>8.3532534447593176E-4</c:v>
                </c:pt>
                <c:pt idx="154">
                  <c:v>8.2569981948112103E-4</c:v>
                </c:pt>
                <c:pt idx="155">
                  <c:v>8.2088424160828982E-4</c:v>
                </c:pt>
                <c:pt idx="156">
                  <c:v>7.8229204961537818E-4</c:v>
                </c:pt>
                <c:pt idx="157">
                  <c:v>7.5326907510874647E-4</c:v>
                </c:pt>
                <c:pt idx="158">
                  <c:v>6.0714066742206113E-4</c:v>
                </c:pt>
                <c:pt idx="159">
                  <c:v>5.6297274619115933E-4</c:v>
                </c:pt>
                <c:pt idx="160">
                  <c:v>5.334430041077573E-4</c:v>
                </c:pt>
                <c:pt idx="161">
                  <c:v>-2.5859952160448771E-3</c:v>
                </c:pt>
                <c:pt idx="162">
                  <c:v>-2.7305111443774593E-3</c:v>
                </c:pt>
                <c:pt idx="163">
                  <c:v>-2.7547022397821641E-3</c:v>
                </c:pt>
                <c:pt idx="164">
                  <c:v>-2.7668090489861991E-3</c:v>
                </c:pt>
                <c:pt idx="165">
                  <c:v>-2.7789233658580617E-3</c:v>
                </c:pt>
                <c:pt idx="166">
                  <c:v>-2.8761081768738442E-3</c:v>
                </c:pt>
                <c:pt idx="167">
                  <c:v>-3.2945040985029941E-3</c:v>
                </c:pt>
                <c:pt idx="168">
                  <c:v>-3.3007217333382369E-3</c:v>
                </c:pt>
                <c:pt idx="169">
                  <c:v>-3.4505080444692665E-3</c:v>
                </c:pt>
                <c:pt idx="170">
                  <c:v>-6.8313402230006232E-3</c:v>
                </c:pt>
                <c:pt idx="171">
                  <c:v>-7.2963573719527774E-3</c:v>
                </c:pt>
                <c:pt idx="172">
                  <c:v>-7.3550250676536755E-3</c:v>
                </c:pt>
                <c:pt idx="173">
                  <c:v>-7.3623669757425653E-3</c:v>
                </c:pt>
                <c:pt idx="174">
                  <c:v>-7.4579825803407218E-3</c:v>
                </c:pt>
                <c:pt idx="175">
                  <c:v>-7.4800927658702082E-3</c:v>
                </c:pt>
                <c:pt idx="176">
                  <c:v>-7.5169806134250117E-3</c:v>
                </c:pt>
                <c:pt idx="177">
                  <c:v>-7.5539153839036116E-3</c:v>
                </c:pt>
                <c:pt idx="178">
                  <c:v>-7.6057028930855697E-3</c:v>
                </c:pt>
                <c:pt idx="179">
                  <c:v>-7.6798445870006476E-3</c:v>
                </c:pt>
                <c:pt idx="180">
                  <c:v>-7.7616172342150624E-3</c:v>
                </c:pt>
                <c:pt idx="181">
                  <c:v>-7.7765093881744241E-3</c:v>
                </c:pt>
                <c:pt idx="182">
                  <c:v>-7.8959168958901566E-3</c:v>
                </c:pt>
                <c:pt idx="183">
                  <c:v>-7.9707905874161072E-3</c:v>
                </c:pt>
                <c:pt idx="184">
                  <c:v>-8.2343265798559134E-3</c:v>
                </c:pt>
                <c:pt idx="185">
                  <c:v>-1.35113003236111E-2</c:v>
                </c:pt>
                <c:pt idx="186">
                  <c:v>-1.4362342838296308E-2</c:v>
                </c:pt>
                <c:pt idx="187">
                  <c:v>-2.0103511065712537E-2</c:v>
                </c:pt>
                <c:pt idx="188">
                  <c:v>-2.7875455625333251E-2</c:v>
                </c:pt>
                <c:pt idx="189">
                  <c:v>-2.9460628096527192E-2</c:v>
                </c:pt>
                <c:pt idx="190">
                  <c:v>-3.6805151239603165E-2</c:v>
                </c:pt>
                <c:pt idx="191">
                  <c:v>-3.779812055131683E-2</c:v>
                </c:pt>
                <c:pt idx="192">
                  <c:v>-4.2615503830915905E-2</c:v>
                </c:pt>
                <c:pt idx="193">
                  <c:v>-4.3012067981482299E-2</c:v>
                </c:pt>
                <c:pt idx="194">
                  <c:v>-5.1408023387745014E-2</c:v>
                </c:pt>
                <c:pt idx="195">
                  <c:v>-5.1422831671465011E-2</c:v>
                </c:pt>
                <c:pt idx="196">
                  <c:v>-5.1422831671465011E-2</c:v>
                </c:pt>
                <c:pt idx="197">
                  <c:v>-5.3183386984339137E-2</c:v>
                </c:pt>
                <c:pt idx="198">
                  <c:v>-5.8645402874717201E-2</c:v>
                </c:pt>
                <c:pt idx="199">
                  <c:v>-6.4099357356786998E-2</c:v>
                </c:pt>
                <c:pt idx="200">
                  <c:v>-6.4475605550582488E-2</c:v>
                </c:pt>
                <c:pt idx="201">
                  <c:v>-6.6404935703631776E-2</c:v>
                </c:pt>
                <c:pt idx="202">
                  <c:v>-6.6438139059365173E-2</c:v>
                </c:pt>
                <c:pt idx="203">
                  <c:v>-6.645474355260729E-2</c:v>
                </c:pt>
                <c:pt idx="204">
                  <c:v>-7.1855977056743375E-2</c:v>
                </c:pt>
                <c:pt idx="205">
                  <c:v>-7.6083402647082216E-2</c:v>
                </c:pt>
                <c:pt idx="206">
                  <c:v>-7.650778941581371E-2</c:v>
                </c:pt>
                <c:pt idx="207">
                  <c:v>-7.650778941581371E-2</c:v>
                </c:pt>
                <c:pt idx="208">
                  <c:v>-7.769825759318108E-2</c:v>
                </c:pt>
                <c:pt idx="209">
                  <c:v>-8.3509510521909469E-2</c:v>
                </c:pt>
                <c:pt idx="210">
                  <c:v>-8.3509510521909469E-2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ED-457E-A10F-C458C16F3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648504"/>
        <c:axId val="1"/>
      </c:scatterChart>
      <c:valAx>
        <c:axId val="897648504"/>
        <c:scaling>
          <c:orientation val="minMax"/>
          <c:max val="1.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68498245411631231"/>
              <c:y val="0.93350491035167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6.105006105006105E-3"/>
              <c:y val="0.46547368279732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64850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379731379731379"/>
          <c:y val="0.93350383631713552"/>
          <c:w val="0.44444444444444442"/>
          <c:h val="0.987212276214833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95250</xdr:colOff>
      <xdr:row>18</xdr:row>
      <xdr:rowOff>19050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A56A1223-4BD3-210D-D77F-57E08E226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514350</xdr:colOff>
      <xdr:row>0</xdr:row>
      <xdr:rowOff>9525</xdr:rowOff>
    </xdr:from>
    <xdr:to>
      <xdr:col>27</xdr:col>
      <xdr:colOff>314325</xdr:colOff>
      <xdr:row>18</xdr:row>
      <xdr:rowOff>38100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ED140444-D7B4-9066-EDD1-4613F78D9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8</xdr:row>
      <xdr:rowOff>85725</xdr:rowOff>
    </xdr:from>
    <xdr:to>
      <xdr:col>21</xdr:col>
      <xdr:colOff>571500</xdr:colOff>
      <xdr:row>31</xdr:row>
      <xdr:rowOff>57150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02AF6AE6-EF26-0F91-2684-C1C87FAFF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5" TargetMode="External"/><Relationship Id="rId3" Type="http://schemas.openxmlformats.org/officeDocument/2006/relationships/hyperlink" Target="http://www.bav-astro.de/sfs/BAVM_link.php?BAVMnr=15" TargetMode="External"/><Relationship Id="rId7" Type="http://schemas.openxmlformats.org/officeDocument/2006/relationships/hyperlink" Target="http://www.bav-astro.de/sfs/BAVM_link.php?BAVMnr=15" TargetMode="External"/><Relationship Id="rId2" Type="http://schemas.openxmlformats.org/officeDocument/2006/relationships/hyperlink" Target="http://www.bav-astro.de/sfs/BAVM_link.php?BAVMnr=15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bav-astro.de/sfs/BAVM_link.php?BAVMnr=15" TargetMode="External"/><Relationship Id="rId11" Type="http://schemas.openxmlformats.org/officeDocument/2006/relationships/hyperlink" Target="http://www.konkoly.hu/cgi-bin/IBVS?328" TargetMode="External"/><Relationship Id="rId5" Type="http://schemas.openxmlformats.org/officeDocument/2006/relationships/hyperlink" Target="http://www.bav-astro.de/sfs/BAVM_link.php?BAVMnr=15" TargetMode="External"/><Relationship Id="rId10" Type="http://schemas.openxmlformats.org/officeDocument/2006/relationships/hyperlink" Target="http://www.konkoly.hu/cgi-bin/IBVS?795" TargetMode="External"/><Relationship Id="rId4" Type="http://schemas.openxmlformats.org/officeDocument/2006/relationships/hyperlink" Target="http://www.bav-astro.de/sfs/BAVM_link.php?BAVMnr=15" TargetMode="External"/><Relationship Id="rId9" Type="http://schemas.openxmlformats.org/officeDocument/2006/relationships/hyperlink" Target="http://www.bav-astro.de/sfs/BAVM_link.php?BAVMnr=1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9"/>
  <sheetViews>
    <sheetView tabSelected="1" workbookViewId="0">
      <pane xSplit="14" ySplit="21" topLeftCell="O320" activePane="bottomRight" state="frozen"/>
      <selection pane="topRight" activeCell="O1" sqref="O1"/>
      <selection pane="bottomLeft" activeCell="A22" sqref="A22"/>
      <selection pane="bottomRight" activeCell="A320" sqref="A320"/>
    </sheetView>
  </sheetViews>
  <sheetFormatPr defaultColWidth="10.28515625" defaultRowHeight="12.75" x14ac:dyDescent="0.2"/>
  <cols>
    <col min="1" max="1" width="15" customWidth="1"/>
    <col min="2" max="2" width="5.140625" customWidth="1"/>
    <col min="3" max="3" width="11.85546875" customWidth="1"/>
    <col min="4" max="4" width="11.42578125" customWidth="1"/>
    <col min="5" max="5" width="10.7109375" customWidth="1"/>
    <col min="6" max="6" width="15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10.28515625" customWidth="1"/>
    <col min="19" max="19" width="5.28515625" customWidth="1"/>
  </cols>
  <sheetData>
    <row r="1" spans="1:9" ht="20.25" x14ac:dyDescent="0.3">
      <c r="A1" s="1" t="s">
        <v>85</v>
      </c>
    </row>
    <row r="2" spans="1:9" x14ac:dyDescent="0.2">
      <c r="A2" t="s">
        <v>25</v>
      </c>
      <c r="B2" s="11" t="s">
        <v>83</v>
      </c>
    </row>
    <row r="3" spans="1:9" ht="13.5" thickBot="1" x14ac:dyDescent="0.25"/>
    <row r="4" spans="1:9" ht="14.25" thickTop="1" thickBot="1" x14ac:dyDescent="0.25">
      <c r="A4" s="6" t="s">
        <v>1</v>
      </c>
      <c r="C4" s="3">
        <v>40854.597000000002</v>
      </c>
      <c r="D4" s="4">
        <v>0.99852450000000004</v>
      </c>
    </row>
    <row r="5" spans="1:9" ht="13.5" thickTop="1" x14ac:dyDescent="0.2">
      <c r="A5" s="16" t="s">
        <v>87</v>
      </c>
      <c r="B5" s="17"/>
      <c r="C5" s="18">
        <v>-9.5</v>
      </c>
      <c r="D5" s="17" t="s">
        <v>88</v>
      </c>
    </row>
    <row r="6" spans="1:9" x14ac:dyDescent="0.2">
      <c r="A6" s="6" t="s">
        <v>2</v>
      </c>
    </row>
    <row r="7" spans="1:9" x14ac:dyDescent="0.2">
      <c r="A7" t="s">
        <v>3</v>
      </c>
      <c r="C7">
        <v>40854.597000000002</v>
      </c>
    </row>
    <row r="8" spans="1:9" x14ac:dyDescent="0.2">
      <c r="A8" t="s">
        <v>4</v>
      </c>
      <c r="C8">
        <v>0.99852450000000004</v>
      </c>
    </row>
    <row r="9" spans="1:9" x14ac:dyDescent="0.2">
      <c r="A9" s="31" t="s">
        <v>94</v>
      </c>
      <c r="B9" s="32">
        <v>285</v>
      </c>
      <c r="C9" s="38" t="str">
        <f>"F"&amp;B9</f>
        <v>F285</v>
      </c>
      <c r="D9" s="39" t="str">
        <f>"G"&amp;B9</f>
        <v>G285</v>
      </c>
    </row>
    <row r="10" spans="1:9" ht="13.5" thickBot="1" x14ac:dyDescent="0.25">
      <c r="A10" s="17"/>
      <c r="B10" s="17"/>
      <c r="C10" s="5" t="s">
        <v>21</v>
      </c>
      <c r="D10" s="5" t="s">
        <v>22</v>
      </c>
      <c r="E10" s="17"/>
      <c r="H10" s="5" t="s">
        <v>192</v>
      </c>
      <c r="I10" s="5" t="s">
        <v>193</v>
      </c>
    </row>
    <row r="11" spans="1:9" ht="13.5" thickTop="1" x14ac:dyDescent="0.2">
      <c r="A11" s="17" t="s">
        <v>17</v>
      </c>
      <c r="B11" s="17"/>
      <c r="C11" s="19">
        <f ca="1">INTERCEPT(INDIRECT($D$9):G990,INDIRECT($C$9):F990)</f>
        <v>0.16402507709848874</v>
      </c>
      <c r="D11" s="14">
        <f>E11*F11</f>
        <v>-1.4360170613351804E-2</v>
      </c>
      <c r="E11" s="40">
        <v>-1.4360170613351804E-2</v>
      </c>
      <c r="F11" s="41">
        <v>1</v>
      </c>
      <c r="H11">
        <v>-1.5001079048681755E-2</v>
      </c>
      <c r="I11">
        <v>-1.487247879520576E-2</v>
      </c>
    </row>
    <row r="12" spans="1:9" x14ac:dyDescent="0.2">
      <c r="A12" s="17" t="s">
        <v>18</v>
      </c>
      <c r="B12" s="17"/>
      <c r="C12" s="19">
        <f ca="1">SLOPE(INDIRECT($D$9):G990,INDIRECT($C$9):F990)</f>
        <v>-1.692503846569235E-5</v>
      </c>
      <c r="D12" s="14">
        <f>E12*F12</f>
        <v>8.8848804496543134E-6</v>
      </c>
      <c r="E12" s="42">
        <v>8.884880449654313E-2</v>
      </c>
      <c r="F12" s="41">
        <v>1E-4</v>
      </c>
      <c r="H12">
        <v>9.14338227657642E-2</v>
      </c>
      <c r="I12">
        <v>9.0614076044542066E-2</v>
      </c>
    </row>
    <row r="13" spans="1:9" ht="13.5" thickBot="1" x14ac:dyDescent="0.25">
      <c r="A13" s="17" t="s">
        <v>20</v>
      </c>
      <c r="B13" s="17"/>
      <c r="C13" s="20" t="s">
        <v>15</v>
      </c>
      <c r="D13" s="14">
        <f>E13*F13</f>
        <v>-9.267947413310769E-10</v>
      </c>
      <c r="E13" s="43">
        <v>-9.2679474133107689E-2</v>
      </c>
      <c r="F13" s="41">
        <v>1E-8</v>
      </c>
      <c r="H13">
        <v>-9.43833761553622E-2</v>
      </c>
      <c r="I13">
        <v>-9.3845847550474926E-2</v>
      </c>
    </row>
    <row r="14" spans="1:9" ht="13.5" thickTop="1" x14ac:dyDescent="0.2">
      <c r="A14" s="17"/>
      <c r="B14" s="17"/>
      <c r="C14" s="17"/>
      <c r="E14">
        <f>SUM(T21:T1015)</f>
        <v>2.2557763468875253E-3</v>
      </c>
      <c r="H14">
        <v>6.9166947131438672E-4</v>
      </c>
      <c r="I14">
        <v>6.9207606502280151E-4</v>
      </c>
    </row>
    <row r="15" spans="1:9" x14ac:dyDescent="0.2">
      <c r="A15" s="22" t="s">
        <v>19</v>
      </c>
      <c r="B15" s="17"/>
      <c r="C15" s="23">
        <f ca="1">(C7+C11)+(C8+C12)*INT(MAX(F21:F3531))</f>
        <v>59894.303464443641</v>
      </c>
      <c r="D15" s="44">
        <f>+C7+INT(MAX(F21:F1615))*C8+D11+D12*INT(MAX(F21:F4050))+D13*INT(MAX(F21:F4077)^2)</f>
        <v>59894.280250705066</v>
      </c>
      <c r="E15" s="24" t="s">
        <v>101</v>
      </c>
      <c r="F15" s="18">
        <v>1</v>
      </c>
    </row>
    <row r="16" spans="1:9" x14ac:dyDescent="0.2">
      <c r="A16" s="26" t="s">
        <v>5</v>
      </c>
      <c r="B16" s="17"/>
      <c r="C16" s="27">
        <f ca="1">+C8+C12</f>
        <v>0.99850757496153431</v>
      </c>
      <c r="D16" s="44">
        <f>+C8+D12+2*D13*MAX(F21:F150)</f>
        <v>0.9985270752618508</v>
      </c>
      <c r="E16" s="24" t="s">
        <v>89</v>
      </c>
      <c r="F16" s="25">
        <f ca="1">NOW()+15018.5+$C$5/24</f>
        <v>60328.74452025463</v>
      </c>
    </row>
    <row r="17" spans="1:21" ht="13.5" thickBot="1" x14ac:dyDescent="0.25">
      <c r="A17" s="24" t="s">
        <v>84</v>
      </c>
      <c r="B17" s="17"/>
      <c r="C17" s="17">
        <f>COUNT(C21:C2189)</f>
        <v>316</v>
      </c>
      <c r="E17" s="24" t="s">
        <v>102</v>
      </c>
      <c r="F17" s="25">
        <f ca="1">ROUND(2*(F16-$C$7)/$C$8,0)/2+F15</f>
        <v>19504</v>
      </c>
    </row>
    <row r="18" spans="1:21" ht="14.25" thickTop="1" thickBot="1" x14ac:dyDescent="0.25">
      <c r="A18" s="26" t="s">
        <v>6</v>
      </c>
      <c r="B18" s="17"/>
      <c r="C18" s="29">
        <f ca="1">+C15</f>
        <v>59894.303464443641</v>
      </c>
      <c r="D18" s="30">
        <f ca="1">+C16</f>
        <v>0.99850757496153431</v>
      </c>
      <c r="E18" s="24" t="s">
        <v>90</v>
      </c>
      <c r="F18" s="21">
        <f ca="1">ROUND(2*(F16-$C$15)/$C$16,0)/2+F15</f>
        <v>436</v>
      </c>
    </row>
    <row r="19" spans="1:21" ht="13.5" thickTop="1" x14ac:dyDescent="0.2">
      <c r="E19" s="24" t="s">
        <v>91</v>
      </c>
      <c r="F19" s="28">
        <f ca="1">+$C$15+$C$16*F18-15018.5-$C$5/24</f>
        <v>45311.548600460206</v>
      </c>
    </row>
    <row r="20" spans="1:21" ht="15" thickBot="1" x14ac:dyDescent="0.25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200</v>
      </c>
      <c r="I20" s="8" t="s">
        <v>96</v>
      </c>
      <c r="J20" s="8" t="s">
        <v>198</v>
      </c>
      <c r="K20" s="8" t="s">
        <v>197</v>
      </c>
      <c r="L20" s="8" t="s">
        <v>689</v>
      </c>
      <c r="M20" s="8" t="s">
        <v>690</v>
      </c>
      <c r="N20" s="8" t="s">
        <v>691</v>
      </c>
      <c r="O20" s="8" t="s">
        <v>24</v>
      </c>
      <c r="P20" s="7" t="s">
        <v>23</v>
      </c>
      <c r="Q20" s="5" t="s">
        <v>16</v>
      </c>
      <c r="R20" s="7" t="s">
        <v>105</v>
      </c>
      <c r="S20" s="7" t="s">
        <v>107</v>
      </c>
      <c r="T20" s="7" t="s">
        <v>106</v>
      </c>
      <c r="U20" s="46" t="s">
        <v>108</v>
      </c>
    </row>
    <row r="21" spans="1:21" x14ac:dyDescent="0.2">
      <c r="A21" s="99" t="s">
        <v>209</v>
      </c>
      <c r="B21" s="100" t="s">
        <v>100</v>
      </c>
      <c r="C21" s="99">
        <v>16708.439999999999</v>
      </c>
      <c r="D21" s="99" t="s">
        <v>96</v>
      </c>
      <c r="E21" s="80">
        <f t="shared" ref="E21:E84" si="0">+(C21-C$7)/C$8</f>
        <v>-24181.837300937535</v>
      </c>
      <c r="F21">
        <f t="shared" ref="F21:F84" si="1">ROUND(2*E21,0)/2</f>
        <v>-24182</v>
      </c>
      <c r="G21">
        <f t="shared" ref="G21:G52" si="2">+C21-(C$7+F21*C$8)</f>
        <v>0.16245899999921676</v>
      </c>
      <c r="H21">
        <f t="shared" ref="H21:H42" si="3">G21</f>
        <v>0.16245899999921676</v>
      </c>
      <c r="Q21" s="2">
        <f t="shared" ref="Q21:Q84" si="4">+C21-15018.5</f>
        <v>1689.9399999999987</v>
      </c>
      <c r="R21">
        <f t="shared" ref="R21:R52" si="5">+(P21-G21)^2</f>
        <v>2.6392926680745509E-2</v>
      </c>
      <c r="T21">
        <f t="shared" ref="T21:T84" si="6">S21*R21</f>
        <v>0</v>
      </c>
    </row>
    <row r="22" spans="1:21" x14ac:dyDescent="0.2">
      <c r="A22" s="99" t="s">
        <v>209</v>
      </c>
      <c r="B22" s="100" t="s">
        <v>100</v>
      </c>
      <c r="C22" s="99">
        <v>16730.41</v>
      </c>
      <c r="D22" s="99" t="s">
        <v>96</v>
      </c>
      <c r="E22" s="80">
        <f t="shared" si="0"/>
        <v>-24159.834836300965</v>
      </c>
      <c r="F22">
        <f t="shared" si="1"/>
        <v>-24160</v>
      </c>
      <c r="G22">
        <f t="shared" si="2"/>
        <v>0.16491999999925611</v>
      </c>
      <c r="H22">
        <f t="shared" si="3"/>
        <v>0.16491999999925611</v>
      </c>
      <c r="Q22" s="2">
        <f t="shared" si="4"/>
        <v>1711.9099999999999</v>
      </c>
      <c r="R22">
        <f t="shared" si="5"/>
        <v>2.7198606399754632E-2</v>
      </c>
      <c r="T22">
        <f t="shared" si="6"/>
        <v>0</v>
      </c>
    </row>
    <row r="23" spans="1:21" x14ac:dyDescent="0.2">
      <c r="A23" s="99" t="s">
        <v>216</v>
      </c>
      <c r="B23" s="100" t="s">
        <v>100</v>
      </c>
      <c r="C23" s="99">
        <v>16730.433000000001</v>
      </c>
      <c r="D23" s="99" t="s">
        <v>96</v>
      </c>
      <c r="E23" s="80">
        <f t="shared" si="0"/>
        <v>-24159.811802314314</v>
      </c>
      <c r="F23">
        <f t="shared" si="1"/>
        <v>-24160</v>
      </c>
      <c r="G23">
        <f t="shared" si="2"/>
        <v>0.18792000000030384</v>
      </c>
      <c r="H23">
        <f t="shared" si="3"/>
        <v>0.18792000000030384</v>
      </c>
      <c r="Q23" s="2">
        <f t="shared" si="4"/>
        <v>1711.9330000000009</v>
      </c>
      <c r="R23">
        <f t="shared" si="5"/>
        <v>3.5313926400114194E-2</v>
      </c>
      <c r="T23">
        <f t="shared" si="6"/>
        <v>0</v>
      </c>
    </row>
    <row r="24" spans="1:21" x14ac:dyDescent="0.2">
      <c r="A24" s="99" t="s">
        <v>221</v>
      </c>
      <c r="B24" s="100" t="s">
        <v>100</v>
      </c>
      <c r="C24" s="99">
        <v>16880.21</v>
      </c>
      <c r="D24" s="99" t="s">
        <v>96</v>
      </c>
      <c r="E24" s="80">
        <f t="shared" si="0"/>
        <v>-24009.813479789431</v>
      </c>
      <c r="F24">
        <f t="shared" si="1"/>
        <v>-24010</v>
      </c>
      <c r="G24">
        <f t="shared" si="2"/>
        <v>0.18624499999714317</v>
      </c>
      <c r="H24">
        <f t="shared" si="3"/>
        <v>0.18624499999714317</v>
      </c>
      <c r="Q24" s="2">
        <f t="shared" si="4"/>
        <v>1861.7099999999991</v>
      </c>
      <c r="R24">
        <f t="shared" si="5"/>
        <v>3.4687200023935862E-2</v>
      </c>
      <c r="T24">
        <f t="shared" si="6"/>
        <v>0</v>
      </c>
    </row>
    <row r="25" spans="1:21" x14ac:dyDescent="0.2">
      <c r="A25" s="99" t="s">
        <v>209</v>
      </c>
      <c r="B25" s="100" t="s">
        <v>100</v>
      </c>
      <c r="C25" s="99">
        <v>17472.37</v>
      </c>
      <c r="D25" s="99" t="s">
        <v>96</v>
      </c>
      <c r="E25" s="80">
        <f t="shared" si="0"/>
        <v>-23416.778456612734</v>
      </c>
      <c r="F25">
        <f t="shared" si="1"/>
        <v>-23417</v>
      </c>
      <c r="G25">
        <f t="shared" si="2"/>
        <v>0.22121649999826332</v>
      </c>
      <c r="H25">
        <f t="shared" si="3"/>
        <v>0.22121649999826332</v>
      </c>
      <c r="Q25" s="2">
        <f t="shared" si="4"/>
        <v>2453.869999999999</v>
      </c>
      <c r="R25">
        <f t="shared" si="5"/>
        <v>4.8936739871481637E-2</v>
      </c>
      <c r="T25">
        <f t="shared" si="6"/>
        <v>0</v>
      </c>
    </row>
    <row r="26" spans="1:21" x14ac:dyDescent="0.2">
      <c r="A26" s="99" t="s">
        <v>209</v>
      </c>
      <c r="B26" s="100" t="s">
        <v>100</v>
      </c>
      <c r="C26" s="99">
        <v>17474.28</v>
      </c>
      <c r="D26" s="99" t="s">
        <v>96</v>
      </c>
      <c r="E26" s="80">
        <f t="shared" si="0"/>
        <v>-23414.865634243328</v>
      </c>
      <c r="F26">
        <f t="shared" si="1"/>
        <v>-23415</v>
      </c>
      <c r="G26">
        <f t="shared" si="2"/>
        <v>0.13416749999669264</v>
      </c>
      <c r="H26">
        <f t="shared" si="3"/>
        <v>0.13416749999669264</v>
      </c>
      <c r="Q26" s="2">
        <f t="shared" si="4"/>
        <v>2455.7799999999988</v>
      </c>
      <c r="R26">
        <f t="shared" si="5"/>
        <v>1.8000918055362521E-2</v>
      </c>
      <c r="T26">
        <f t="shared" si="6"/>
        <v>0</v>
      </c>
    </row>
    <row r="27" spans="1:21" x14ac:dyDescent="0.2">
      <c r="A27" s="99" t="s">
        <v>216</v>
      </c>
      <c r="B27" s="100" t="s">
        <v>100</v>
      </c>
      <c r="C27" s="99">
        <v>17474.338</v>
      </c>
      <c r="D27" s="99" t="s">
        <v>96</v>
      </c>
      <c r="E27" s="80">
        <f t="shared" si="0"/>
        <v>-23414.807548537869</v>
      </c>
      <c r="F27">
        <f t="shared" si="1"/>
        <v>-23415</v>
      </c>
      <c r="G27">
        <f t="shared" si="2"/>
        <v>0.19216749999759486</v>
      </c>
      <c r="H27">
        <f t="shared" si="3"/>
        <v>0.19216749999759486</v>
      </c>
      <c r="Q27" s="2">
        <f t="shared" si="4"/>
        <v>2455.8379999999997</v>
      </c>
      <c r="R27">
        <f t="shared" si="5"/>
        <v>3.6928348055325619E-2</v>
      </c>
      <c r="T27">
        <f t="shared" si="6"/>
        <v>0</v>
      </c>
    </row>
    <row r="28" spans="1:21" x14ac:dyDescent="0.2">
      <c r="A28" s="99" t="s">
        <v>209</v>
      </c>
      <c r="B28" s="100" t="s">
        <v>100</v>
      </c>
      <c r="C28" s="99">
        <v>17550.18</v>
      </c>
      <c r="D28" s="99" t="s">
        <v>96</v>
      </c>
      <c r="E28" s="80">
        <f t="shared" si="0"/>
        <v>-23338.853478307243</v>
      </c>
      <c r="F28">
        <f t="shared" si="1"/>
        <v>-23339</v>
      </c>
      <c r="G28">
        <f t="shared" si="2"/>
        <v>0.14630549999856157</v>
      </c>
      <c r="H28">
        <f t="shared" si="3"/>
        <v>0.14630549999856157</v>
      </c>
      <c r="Q28" s="2">
        <f t="shared" si="4"/>
        <v>2531.6800000000003</v>
      </c>
      <c r="R28">
        <f t="shared" si="5"/>
        <v>2.1405299329829101E-2</v>
      </c>
      <c r="T28">
        <f t="shared" si="6"/>
        <v>0</v>
      </c>
    </row>
    <row r="29" spans="1:21" x14ac:dyDescent="0.2">
      <c r="A29" s="99" t="s">
        <v>216</v>
      </c>
      <c r="B29" s="100" t="s">
        <v>79</v>
      </c>
      <c r="C29" s="99">
        <v>28290.403999999999</v>
      </c>
      <c r="D29" s="99" t="s">
        <v>96</v>
      </c>
      <c r="E29" s="80">
        <f t="shared" si="0"/>
        <v>-12582.758860698963</v>
      </c>
      <c r="F29">
        <f t="shared" si="1"/>
        <v>-12583</v>
      </c>
      <c r="G29">
        <f t="shared" si="2"/>
        <v>0.24078349999763304</v>
      </c>
      <c r="H29">
        <f t="shared" si="3"/>
        <v>0.24078349999763304</v>
      </c>
      <c r="Q29" s="2">
        <f t="shared" si="4"/>
        <v>13271.903999999999</v>
      </c>
      <c r="R29">
        <f t="shared" si="5"/>
        <v>5.7976693871110152E-2</v>
      </c>
      <c r="T29">
        <f t="shared" si="6"/>
        <v>0</v>
      </c>
    </row>
    <row r="30" spans="1:21" x14ac:dyDescent="0.2">
      <c r="A30" s="99" t="s">
        <v>209</v>
      </c>
      <c r="B30" s="100" t="s">
        <v>79</v>
      </c>
      <c r="C30" s="99">
        <v>28805.5</v>
      </c>
      <c r="D30" s="99" t="s">
        <v>96</v>
      </c>
      <c r="E30" s="80">
        <f t="shared" si="0"/>
        <v>-12066.901713478239</v>
      </c>
      <c r="F30">
        <f t="shared" si="1"/>
        <v>-12067</v>
      </c>
      <c r="G30">
        <f t="shared" si="2"/>
        <v>9.814149999874644E-2</v>
      </c>
      <c r="H30">
        <f t="shared" si="3"/>
        <v>9.814149999874644E-2</v>
      </c>
      <c r="Q30" s="2">
        <f t="shared" si="4"/>
        <v>13787</v>
      </c>
      <c r="R30">
        <f t="shared" si="5"/>
        <v>9.6317540220039466E-3</v>
      </c>
      <c r="T30">
        <f t="shared" si="6"/>
        <v>0</v>
      </c>
    </row>
    <row r="31" spans="1:21" x14ac:dyDescent="0.2">
      <c r="A31" s="99" t="s">
        <v>209</v>
      </c>
      <c r="B31" s="100" t="s">
        <v>79</v>
      </c>
      <c r="C31" s="99">
        <v>28920.35</v>
      </c>
      <c r="D31" s="99" t="s">
        <v>96</v>
      </c>
      <c r="E31" s="80">
        <f t="shared" si="0"/>
        <v>-11951.882001893797</v>
      </c>
      <c r="F31">
        <f t="shared" si="1"/>
        <v>-11952</v>
      </c>
      <c r="G31">
        <f t="shared" si="2"/>
        <v>0.11782399999719928</v>
      </c>
      <c r="H31">
        <f t="shared" si="3"/>
        <v>0.11782399999719928</v>
      </c>
      <c r="Q31" s="2">
        <f t="shared" si="4"/>
        <v>13901.849999999999</v>
      </c>
      <c r="R31">
        <f t="shared" si="5"/>
        <v>1.3882494975340016E-2</v>
      </c>
      <c r="T31">
        <f t="shared" si="6"/>
        <v>0</v>
      </c>
    </row>
    <row r="32" spans="1:21" x14ac:dyDescent="0.2">
      <c r="A32" s="99" t="s">
        <v>221</v>
      </c>
      <c r="B32" s="100" t="s">
        <v>79</v>
      </c>
      <c r="C32" s="99">
        <v>28982.34</v>
      </c>
      <c r="D32" s="99" t="s">
        <v>96</v>
      </c>
      <c r="E32" s="80">
        <f t="shared" si="0"/>
        <v>-11889.800400490925</v>
      </c>
      <c r="F32">
        <f t="shared" si="1"/>
        <v>-11890</v>
      </c>
      <c r="G32">
        <f t="shared" si="2"/>
        <v>0.19930499999827589</v>
      </c>
      <c r="H32">
        <f t="shared" si="3"/>
        <v>0.19930499999827589</v>
      </c>
      <c r="Q32" s="2">
        <f t="shared" si="4"/>
        <v>13963.84</v>
      </c>
      <c r="R32">
        <f t="shared" si="5"/>
        <v>3.9722483024312749E-2</v>
      </c>
      <c r="T32">
        <f t="shared" si="6"/>
        <v>0</v>
      </c>
    </row>
    <row r="33" spans="1:20" x14ac:dyDescent="0.2">
      <c r="A33" s="99" t="s">
        <v>209</v>
      </c>
      <c r="B33" s="100" t="s">
        <v>79</v>
      </c>
      <c r="C33" s="99">
        <v>28991.279999999999</v>
      </c>
      <c r="D33" s="99" t="s">
        <v>96</v>
      </c>
      <c r="E33" s="80">
        <f t="shared" si="0"/>
        <v>-11880.84719002889</v>
      </c>
      <c r="F33">
        <f t="shared" si="1"/>
        <v>-11881</v>
      </c>
      <c r="G33">
        <f t="shared" si="2"/>
        <v>0.15258449999964796</v>
      </c>
      <c r="H33">
        <f t="shared" si="3"/>
        <v>0.15258449999964796</v>
      </c>
      <c r="Q33" s="2">
        <f t="shared" si="4"/>
        <v>13972.779999999999</v>
      </c>
      <c r="R33">
        <f t="shared" si="5"/>
        <v>2.3282029640142567E-2</v>
      </c>
      <c r="T33">
        <f t="shared" si="6"/>
        <v>0</v>
      </c>
    </row>
    <row r="34" spans="1:20" x14ac:dyDescent="0.2">
      <c r="A34" s="99" t="s">
        <v>209</v>
      </c>
      <c r="B34" s="100" t="s">
        <v>79</v>
      </c>
      <c r="C34" s="99">
        <v>29495.49</v>
      </c>
      <c r="D34" s="99" t="s">
        <v>96</v>
      </c>
      <c r="E34" s="80">
        <f t="shared" si="0"/>
        <v>-11375.892128836098</v>
      </c>
      <c r="F34">
        <f t="shared" si="1"/>
        <v>-11376</v>
      </c>
      <c r="G34">
        <f t="shared" si="2"/>
        <v>0.10771200000090175</v>
      </c>
      <c r="H34">
        <f t="shared" si="3"/>
        <v>0.10771200000090175</v>
      </c>
      <c r="Q34" s="2">
        <f t="shared" si="4"/>
        <v>14476.990000000002</v>
      </c>
      <c r="R34">
        <f t="shared" si="5"/>
        <v>1.1601874944194259E-2</v>
      </c>
      <c r="T34">
        <f t="shared" si="6"/>
        <v>0</v>
      </c>
    </row>
    <row r="35" spans="1:20" x14ac:dyDescent="0.2">
      <c r="A35" s="99" t="s">
        <v>209</v>
      </c>
      <c r="B35" s="100" t="s">
        <v>79</v>
      </c>
      <c r="C35" s="99">
        <v>29547.45</v>
      </c>
      <c r="D35" s="99" t="s">
        <v>96</v>
      </c>
      <c r="E35" s="80">
        <f t="shared" si="0"/>
        <v>-11323.855348566811</v>
      </c>
      <c r="F35">
        <f t="shared" si="1"/>
        <v>-11324</v>
      </c>
      <c r="G35">
        <f t="shared" si="2"/>
        <v>0.14443799999935436</v>
      </c>
      <c r="H35">
        <f t="shared" si="3"/>
        <v>0.14443799999935436</v>
      </c>
      <c r="Q35" s="2">
        <f t="shared" si="4"/>
        <v>14528.95</v>
      </c>
      <c r="R35">
        <f t="shared" si="5"/>
        <v>2.0862335843813491E-2</v>
      </c>
      <c r="T35">
        <f t="shared" si="6"/>
        <v>0</v>
      </c>
    </row>
    <row r="36" spans="1:20" x14ac:dyDescent="0.2">
      <c r="A36" s="99" t="s">
        <v>216</v>
      </c>
      <c r="B36" s="100" t="s">
        <v>79</v>
      </c>
      <c r="C36" s="99">
        <v>29547.487000000001</v>
      </c>
      <c r="D36" s="99" t="s">
        <v>96</v>
      </c>
      <c r="E36" s="80">
        <f t="shared" si="0"/>
        <v>-11323.818293892638</v>
      </c>
      <c r="F36">
        <f t="shared" si="1"/>
        <v>-11324</v>
      </c>
      <c r="G36">
        <f t="shared" si="2"/>
        <v>0.1814379999996163</v>
      </c>
      <c r="H36">
        <f t="shared" si="3"/>
        <v>0.1814379999996163</v>
      </c>
      <c r="Q36" s="2">
        <f t="shared" si="4"/>
        <v>14528.987000000001</v>
      </c>
      <c r="R36">
        <f t="shared" si="5"/>
        <v>3.2919747843860765E-2</v>
      </c>
      <c r="T36">
        <f t="shared" si="6"/>
        <v>0</v>
      </c>
    </row>
    <row r="37" spans="1:20" x14ac:dyDescent="0.2">
      <c r="A37" s="99" t="s">
        <v>221</v>
      </c>
      <c r="B37" s="100" t="s">
        <v>79</v>
      </c>
      <c r="C37" s="99">
        <v>29558.46</v>
      </c>
      <c r="D37" s="99" t="s">
        <v>96</v>
      </c>
      <c r="E37" s="80">
        <f t="shared" si="0"/>
        <v>-11312.829079306519</v>
      </c>
      <c r="F37">
        <f t="shared" si="1"/>
        <v>-11313</v>
      </c>
      <c r="G37">
        <f t="shared" si="2"/>
        <v>0.17066849999537226</v>
      </c>
      <c r="H37">
        <f t="shared" si="3"/>
        <v>0.17066849999537226</v>
      </c>
      <c r="Q37" s="2">
        <f t="shared" si="4"/>
        <v>14539.96</v>
      </c>
      <c r="R37">
        <f t="shared" si="5"/>
        <v>2.9127736890670379E-2</v>
      </c>
      <c r="T37">
        <f t="shared" si="6"/>
        <v>0</v>
      </c>
    </row>
    <row r="38" spans="1:20" x14ac:dyDescent="0.2">
      <c r="A38" s="99" t="s">
        <v>216</v>
      </c>
      <c r="B38" s="100" t="s">
        <v>79</v>
      </c>
      <c r="C38" s="99">
        <v>30696.743999999999</v>
      </c>
      <c r="D38" s="99" t="s">
        <v>96</v>
      </c>
      <c r="E38" s="80">
        <f t="shared" si="0"/>
        <v>-10172.863059444213</v>
      </c>
      <c r="F38">
        <f t="shared" si="1"/>
        <v>-10173</v>
      </c>
      <c r="G38">
        <f t="shared" si="2"/>
        <v>0.13673849999759113</v>
      </c>
      <c r="H38">
        <f t="shared" si="3"/>
        <v>0.13673849999759113</v>
      </c>
      <c r="Q38" s="2">
        <f t="shared" si="4"/>
        <v>15678.243999999999</v>
      </c>
      <c r="R38">
        <f t="shared" si="5"/>
        <v>1.8697417381591232E-2</v>
      </c>
      <c r="T38">
        <f t="shared" si="6"/>
        <v>0</v>
      </c>
    </row>
    <row r="39" spans="1:20" x14ac:dyDescent="0.2">
      <c r="A39" s="99" t="s">
        <v>216</v>
      </c>
      <c r="B39" s="100" t="s">
        <v>79</v>
      </c>
      <c r="C39" s="99">
        <v>31375.738000000001</v>
      </c>
      <c r="D39" s="99" t="s">
        <v>96</v>
      </c>
      <c r="E39" s="80">
        <f t="shared" si="0"/>
        <v>-9492.8657233748399</v>
      </c>
      <c r="F39">
        <f t="shared" si="1"/>
        <v>-9493</v>
      </c>
      <c r="G39">
        <f t="shared" si="2"/>
        <v>0.13407849999930477</v>
      </c>
      <c r="H39">
        <f t="shared" si="3"/>
        <v>0.13407849999930477</v>
      </c>
      <c r="Q39" s="2">
        <f t="shared" si="4"/>
        <v>16357.238000000001</v>
      </c>
      <c r="R39">
        <f t="shared" si="5"/>
        <v>1.7977044162063568E-2</v>
      </c>
      <c r="T39">
        <f t="shared" si="6"/>
        <v>0</v>
      </c>
    </row>
    <row r="40" spans="1:20" x14ac:dyDescent="0.2">
      <c r="A40" s="99" t="s">
        <v>216</v>
      </c>
      <c r="B40" s="100" t="s">
        <v>79</v>
      </c>
      <c r="C40" s="99">
        <v>31404.696</v>
      </c>
      <c r="D40" s="99" t="s">
        <v>96</v>
      </c>
      <c r="E40" s="80">
        <f t="shared" si="0"/>
        <v>-9463.864932708213</v>
      </c>
      <c r="F40">
        <f t="shared" si="1"/>
        <v>-9464</v>
      </c>
      <c r="G40">
        <f t="shared" si="2"/>
        <v>0.13486799999736832</v>
      </c>
      <c r="H40">
        <f t="shared" si="3"/>
        <v>0.13486799999736832</v>
      </c>
      <c r="Q40" s="2">
        <f t="shared" si="4"/>
        <v>16386.196</v>
      </c>
      <c r="R40">
        <f t="shared" si="5"/>
        <v>1.8189377423290139E-2</v>
      </c>
      <c r="T40">
        <f t="shared" si="6"/>
        <v>0</v>
      </c>
    </row>
    <row r="41" spans="1:20" x14ac:dyDescent="0.2">
      <c r="A41" s="99" t="s">
        <v>216</v>
      </c>
      <c r="B41" s="100" t="s">
        <v>79</v>
      </c>
      <c r="C41" s="99">
        <v>31438.646000000001</v>
      </c>
      <c r="D41" s="99" t="s">
        <v>96</v>
      </c>
      <c r="E41" s="80">
        <f t="shared" si="0"/>
        <v>-9429.8647654614397</v>
      </c>
      <c r="F41">
        <f t="shared" si="1"/>
        <v>-9430</v>
      </c>
      <c r="G41">
        <f t="shared" si="2"/>
        <v>0.1350349999993341</v>
      </c>
      <c r="H41">
        <f t="shared" si="3"/>
        <v>0.1350349999993341</v>
      </c>
      <c r="Q41" s="2">
        <f t="shared" si="4"/>
        <v>16420.146000000001</v>
      </c>
      <c r="R41">
        <f t="shared" si="5"/>
        <v>1.8234451224820161E-2</v>
      </c>
      <c r="T41">
        <f t="shared" si="6"/>
        <v>0</v>
      </c>
    </row>
    <row r="42" spans="1:20" x14ac:dyDescent="0.2">
      <c r="A42" s="99" t="s">
        <v>216</v>
      </c>
      <c r="B42" s="100" t="s">
        <v>79</v>
      </c>
      <c r="C42" s="99">
        <v>31468.602999999999</v>
      </c>
      <c r="D42" s="99" t="s">
        <v>96</v>
      </c>
      <c r="E42" s="80">
        <f t="shared" si="0"/>
        <v>-9399.8634985921744</v>
      </c>
      <c r="F42">
        <f t="shared" si="1"/>
        <v>-9400</v>
      </c>
      <c r="G42">
        <f t="shared" si="2"/>
        <v>0.13629999999830034</v>
      </c>
      <c r="H42">
        <f t="shared" si="3"/>
        <v>0.13629999999830034</v>
      </c>
      <c r="Q42" s="2">
        <f t="shared" si="4"/>
        <v>16450.102999999999</v>
      </c>
      <c r="R42">
        <f t="shared" si="5"/>
        <v>1.857768999953667E-2</v>
      </c>
      <c r="T42">
        <f t="shared" si="6"/>
        <v>0</v>
      </c>
    </row>
    <row r="43" spans="1:20" x14ac:dyDescent="0.2">
      <c r="A43" s="99" t="s">
        <v>280</v>
      </c>
      <c r="B43" s="100" t="s">
        <v>79</v>
      </c>
      <c r="C43" s="99">
        <v>31701.243999999999</v>
      </c>
      <c r="D43" s="99" t="s">
        <v>96</v>
      </c>
      <c r="E43" s="80">
        <f t="shared" si="0"/>
        <v>-9166.8787295654765</v>
      </c>
      <c r="F43">
        <f t="shared" si="1"/>
        <v>-9167</v>
      </c>
      <c r="G43">
        <f t="shared" si="2"/>
        <v>0.12109149999741931</v>
      </c>
      <c r="I43">
        <f>G43</f>
        <v>0.12109149999741931</v>
      </c>
      <c r="Q43" s="2">
        <f t="shared" si="4"/>
        <v>16682.743999999999</v>
      </c>
      <c r="R43">
        <f t="shared" si="5"/>
        <v>1.4663151371624999E-2</v>
      </c>
      <c r="T43">
        <f t="shared" si="6"/>
        <v>0</v>
      </c>
    </row>
    <row r="44" spans="1:20" x14ac:dyDescent="0.2">
      <c r="A44" s="99" t="s">
        <v>216</v>
      </c>
      <c r="B44" s="100" t="s">
        <v>79</v>
      </c>
      <c r="C44" s="99">
        <v>32033.755000000001</v>
      </c>
      <c r="D44" s="99" t="s">
        <v>96</v>
      </c>
      <c r="E44" s="80">
        <f t="shared" si="0"/>
        <v>-8833.8763846054862</v>
      </c>
      <c r="F44">
        <f t="shared" si="1"/>
        <v>-8834</v>
      </c>
      <c r="G44">
        <f t="shared" si="2"/>
        <v>0.12343300000065938</v>
      </c>
      <c r="H44">
        <f t="shared" ref="H44:H49" si="7">G44</f>
        <v>0.12343300000065938</v>
      </c>
      <c r="Q44" s="2">
        <f t="shared" si="4"/>
        <v>17015.255000000001</v>
      </c>
      <c r="R44">
        <f t="shared" si="5"/>
        <v>1.5235705489162778E-2</v>
      </c>
      <c r="T44">
        <f t="shared" si="6"/>
        <v>0</v>
      </c>
    </row>
    <row r="45" spans="1:20" x14ac:dyDescent="0.2">
      <c r="A45" s="99" t="s">
        <v>216</v>
      </c>
      <c r="B45" s="100" t="s">
        <v>79</v>
      </c>
      <c r="C45" s="99">
        <v>32108.646000000001</v>
      </c>
      <c r="D45" s="99" t="s">
        <v>96</v>
      </c>
      <c r="E45" s="80">
        <f t="shared" si="0"/>
        <v>-8758.8747196488421</v>
      </c>
      <c r="F45">
        <f t="shared" si="1"/>
        <v>-8759</v>
      </c>
      <c r="G45">
        <f t="shared" si="2"/>
        <v>0.12509549999958836</v>
      </c>
      <c r="H45">
        <f t="shared" si="7"/>
        <v>0.12509549999958836</v>
      </c>
      <c r="Q45" s="2">
        <f t="shared" si="4"/>
        <v>17090.146000000001</v>
      </c>
      <c r="R45">
        <f t="shared" si="5"/>
        <v>1.5648884120147009E-2</v>
      </c>
      <c r="T45">
        <f t="shared" si="6"/>
        <v>0</v>
      </c>
    </row>
    <row r="46" spans="1:20" x14ac:dyDescent="0.2">
      <c r="A46" s="99" t="s">
        <v>216</v>
      </c>
      <c r="B46" s="100" t="s">
        <v>79</v>
      </c>
      <c r="C46" s="99">
        <v>32800.612000000001</v>
      </c>
      <c r="D46" s="99" t="s">
        <v>96</v>
      </c>
      <c r="E46" s="80">
        <f t="shared" si="0"/>
        <v>-8065.8862151103958</v>
      </c>
      <c r="F46">
        <f t="shared" si="1"/>
        <v>-8066</v>
      </c>
      <c r="G46">
        <f t="shared" si="2"/>
        <v>0.11361700000270503</v>
      </c>
      <c r="H46">
        <f t="shared" si="7"/>
        <v>0.11361700000270503</v>
      </c>
      <c r="Q46" s="2">
        <f t="shared" si="4"/>
        <v>17782.112000000001</v>
      </c>
      <c r="R46">
        <f t="shared" si="5"/>
        <v>1.2908822689614675E-2</v>
      </c>
      <c r="T46">
        <f t="shared" si="6"/>
        <v>0</v>
      </c>
    </row>
    <row r="47" spans="1:20" x14ac:dyDescent="0.2">
      <c r="A47" s="99" t="s">
        <v>216</v>
      </c>
      <c r="B47" s="100" t="s">
        <v>79</v>
      </c>
      <c r="C47" s="99">
        <v>33919.936999999998</v>
      </c>
      <c r="D47" s="99" t="s">
        <v>96</v>
      </c>
      <c r="E47" s="80">
        <f t="shared" si="0"/>
        <v>-6944.9072105892274</v>
      </c>
      <c r="F47">
        <f t="shared" si="1"/>
        <v>-6945</v>
      </c>
      <c r="G47">
        <f t="shared" si="2"/>
        <v>9.2652499995892867E-2</v>
      </c>
      <c r="H47">
        <f t="shared" si="7"/>
        <v>9.2652499995892867E-2</v>
      </c>
      <c r="Q47" s="2">
        <f t="shared" si="4"/>
        <v>18901.436999999998</v>
      </c>
      <c r="R47">
        <f t="shared" si="5"/>
        <v>8.5844857554889277E-3</v>
      </c>
      <c r="T47">
        <f t="shared" si="6"/>
        <v>0</v>
      </c>
    </row>
    <row r="48" spans="1:20" x14ac:dyDescent="0.2">
      <c r="A48" s="99" t="s">
        <v>216</v>
      </c>
      <c r="B48" s="100" t="s">
        <v>79</v>
      </c>
      <c r="C48" s="99">
        <v>34625.875999999997</v>
      </c>
      <c r="D48" s="99" t="s">
        <v>96</v>
      </c>
      <c r="E48" s="80">
        <f t="shared" si="0"/>
        <v>-6237.9250584237088</v>
      </c>
      <c r="F48">
        <f t="shared" si="1"/>
        <v>-6238</v>
      </c>
      <c r="G48">
        <f t="shared" si="2"/>
        <v>7.4830999998084735E-2</v>
      </c>
      <c r="H48">
        <f t="shared" si="7"/>
        <v>7.4830999998084735E-2</v>
      </c>
      <c r="Q48" s="2">
        <f t="shared" si="4"/>
        <v>19607.375999999997</v>
      </c>
      <c r="R48">
        <f t="shared" si="5"/>
        <v>5.599678560713358E-3</v>
      </c>
      <c r="T48">
        <f t="shared" si="6"/>
        <v>0</v>
      </c>
    </row>
    <row r="49" spans="1:32" x14ac:dyDescent="0.2">
      <c r="A49" s="99" t="s">
        <v>216</v>
      </c>
      <c r="B49" s="100" t="s">
        <v>79</v>
      </c>
      <c r="C49" s="99">
        <v>36048.745000000003</v>
      </c>
      <c r="D49" s="99" t="s">
        <v>96</v>
      </c>
      <c r="E49" s="80">
        <f t="shared" si="0"/>
        <v>-4812.9535129082951</v>
      </c>
      <c r="F49">
        <f t="shared" si="1"/>
        <v>-4813</v>
      </c>
      <c r="G49">
        <f t="shared" si="2"/>
        <v>4.6418500001891516E-2</v>
      </c>
      <c r="H49">
        <f t="shared" si="7"/>
        <v>4.6418500001891516E-2</v>
      </c>
      <c r="Q49" s="2">
        <f t="shared" si="4"/>
        <v>21030.245000000003</v>
      </c>
      <c r="R49">
        <f t="shared" si="5"/>
        <v>2.1546771424256028E-3</v>
      </c>
      <c r="T49">
        <f t="shared" si="6"/>
        <v>0</v>
      </c>
    </row>
    <row r="50" spans="1:32" x14ac:dyDescent="0.2">
      <c r="A50" s="99" t="s">
        <v>303</v>
      </c>
      <c r="B50" s="100" t="s">
        <v>79</v>
      </c>
      <c r="C50" s="99">
        <v>37566.483</v>
      </c>
      <c r="D50" s="99" t="s">
        <v>96</v>
      </c>
      <c r="E50" s="80">
        <f t="shared" si="0"/>
        <v>-3292.9727813388668</v>
      </c>
      <c r="F50">
        <f t="shared" si="1"/>
        <v>-3293</v>
      </c>
      <c r="G50">
        <f t="shared" si="2"/>
        <v>2.7178500000445638E-2</v>
      </c>
      <c r="I50">
        <f t="shared" ref="I50:I58" si="8">G50</f>
        <v>2.7178500000445638E-2</v>
      </c>
      <c r="Q50" s="2">
        <f t="shared" si="4"/>
        <v>22547.983</v>
      </c>
      <c r="R50">
        <f t="shared" si="5"/>
        <v>7.3867086227422357E-4</v>
      </c>
      <c r="T50">
        <f t="shared" si="6"/>
        <v>0</v>
      </c>
    </row>
    <row r="51" spans="1:32" x14ac:dyDescent="0.2">
      <c r="A51" s="99" t="s">
        <v>303</v>
      </c>
      <c r="B51" s="100" t="s">
        <v>79</v>
      </c>
      <c r="C51" s="99">
        <v>37566.485000000001</v>
      </c>
      <c r="D51" s="99" t="s">
        <v>96</v>
      </c>
      <c r="E51" s="80">
        <f t="shared" si="0"/>
        <v>-3292.9707783835056</v>
      </c>
      <c r="F51">
        <f t="shared" si="1"/>
        <v>-3293</v>
      </c>
      <c r="G51">
        <f t="shared" si="2"/>
        <v>2.9178500000853091E-2</v>
      </c>
      <c r="I51">
        <f t="shared" si="8"/>
        <v>2.9178500000853091E-2</v>
      </c>
      <c r="Q51" s="2">
        <f t="shared" si="4"/>
        <v>22547.985000000001</v>
      </c>
      <c r="R51">
        <f t="shared" si="5"/>
        <v>8.5138486229978383E-4</v>
      </c>
      <c r="T51">
        <f t="shared" si="6"/>
        <v>0</v>
      </c>
    </row>
    <row r="52" spans="1:32" x14ac:dyDescent="0.2">
      <c r="A52" s="99" t="s">
        <v>303</v>
      </c>
      <c r="B52" s="100" t="s">
        <v>79</v>
      </c>
      <c r="C52" s="99">
        <v>37566.487000000001</v>
      </c>
      <c r="D52" s="99" t="s">
        <v>96</v>
      </c>
      <c r="E52" s="80">
        <f t="shared" si="0"/>
        <v>-3292.9687754281449</v>
      </c>
      <c r="F52">
        <f t="shared" si="1"/>
        <v>-3293</v>
      </c>
      <c r="G52">
        <f t="shared" si="2"/>
        <v>3.1178500001260545E-2</v>
      </c>
      <c r="I52">
        <f t="shared" si="8"/>
        <v>3.1178500001260545E-2</v>
      </c>
      <c r="Q52" s="2">
        <f t="shared" si="4"/>
        <v>22547.987000000001</v>
      </c>
      <c r="R52">
        <f t="shared" si="5"/>
        <v>9.7209886232860383E-4</v>
      </c>
      <c r="T52">
        <f t="shared" si="6"/>
        <v>0</v>
      </c>
    </row>
    <row r="53" spans="1:32" x14ac:dyDescent="0.2">
      <c r="A53" s="99" t="s">
        <v>303</v>
      </c>
      <c r="B53" s="100" t="s">
        <v>79</v>
      </c>
      <c r="C53" s="99">
        <v>37566.487999999998</v>
      </c>
      <c r="D53" s="99" t="s">
        <v>96</v>
      </c>
      <c r="E53" s="80">
        <f t="shared" si="0"/>
        <v>-3292.9677739504677</v>
      </c>
      <c r="F53">
        <f t="shared" si="1"/>
        <v>-3293</v>
      </c>
      <c r="G53">
        <f t="shared" ref="G53:G84" si="9">+C53-(C$7+F53*C$8)</f>
        <v>3.2178499997826293E-2</v>
      </c>
      <c r="I53">
        <f t="shared" si="8"/>
        <v>3.2178499997826293E-2</v>
      </c>
      <c r="Q53" s="2">
        <f t="shared" si="4"/>
        <v>22547.987999999998</v>
      </c>
      <c r="R53">
        <f t="shared" ref="R53:R84" si="10">+(P53-G53)^2</f>
        <v>1.0354558621101068E-3</v>
      </c>
      <c r="T53">
        <f t="shared" si="6"/>
        <v>0</v>
      </c>
    </row>
    <row r="54" spans="1:32" x14ac:dyDescent="0.2">
      <c r="A54" s="99" t="s">
        <v>303</v>
      </c>
      <c r="B54" s="100" t="s">
        <v>79</v>
      </c>
      <c r="C54" s="99">
        <v>37626.39</v>
      </c>
      <c r="D54" s="99" t="s">
        <v>96</v>
      </c>
      <c r="E54" s="80">
        <f t="shared" si="0"/>
        <v>-3232.9772579440987</v>
      </c>
      <c r="F54">
        <f t="shared" si="1"/>
        <v>-3233</v>
      </c>
      <c r="G54">
        <f t="shared" si="9"/>
        <v>2.2708500000589993E-2</v>
      </c>
      <c r="I54">
        <f t="shared" si="8"/>
        <v>2.2708500000589993E-2</v>
      </c>
      <c r="Q54" s="2">
        <f t="shared" si="4"/>
        <v>22607.89</v>
      </c>
      <c r="R54">
        <f t="shared" si="10"/>
        <v>5.1567597227679569E-4</v>
      </c>
      <c r="T54">
        <f t="shared" si="6"/>
        <v>0</v>
      </c>
    </row>
    <row r="55" spans="1:32" x14ac:dyDescent="0.2">
      <c r="A55" s="99" t="s">
        <v>303</v>
      </c>
      <c r="B55" s="100" t="s">
        <v>79</v>
      </c>
      <c r="C55" s="99">
        <v>37650.351999999999</v>
      </c>
      <c r="D55" s="99" t="s">
        <v>96</v>
      </c>
      <c r="E55" s="80">
        <f t="shared" si="0"/>
        <v>-3208.9798497683355</v>
      </c>
      <c r="F55">
        <f t="shared" si="1"/>
        <v>-3209</v>
      </c>
      <c r="G55">
        <f t="shared" si="9"/>
        <v>2.012049999757437E-2</v>
      </c>
      <c r="I55">
        <f t="shared" si="8"/>
        <v>2.012049999757437E-2</v>
      </c>
      <c r="Q55" s="2">
        <f t="shared" si="4"/>
        <v>22631.851999999999</v>
      </c>
      <c r="R55">
        <f t="shared" si="10"/>
        <v>4.0483452015239026E-4</v>
      </c>
      <c r="T55">
        <f t="shared" si="6"/>
        <v>0</v>
      </c>
    </row>
    <row r="56" spans="1:32" x14ac:dyDescent="0.2">
      <c r="A56" s="99" t="s">
        <v>303</v>
      </c>
      <c r="B56" s="100" t="s">
        <v>79</v>
      </c>
      <c r="C56" s="99">
        <v>37659.338000000003</v>
      </c>
      <c r="D56" s="99" t="s">
        <v>96</v>
      </c>
      <c r="E56" s="80">
        <f t="shared" si="0"/>
        <v>-3199.9805713329997</v>
      </c>
      <c r="F56">
        <f t="shared" si="1"/>
        <v>-3200</v>
      </c>
      <c r="G56">
        <f t="shared" si="9"/>
        <v>1.9400000004679896E-2</v>
      </c>
      <c r="I56">
        <f t="shared" si="8"/>
        <v>1.9400000004679896E-2</v>
      </c>
      <c r="Q56" s="2">
        <f t="shared" si="4"/>
        <v>22640.838000000003</v>
      </c>
      <c r="R56">
        <f t="shared" si="10"/>
        <v>3.7636000018157997E-4</v>
      </c>
      <c r="T56">
        <f t="shared" si="6"/>
        <v>0</v>
      </c>
    </row>
    <row r="57" spans="1:32" x14ac:dyDescent="0.2">
      <c r="A57" s="99" t="s">
        <v>303</v>
      </c>
      <c r="B57" s="100" t="s">
        <v>79</v>
      </c>
      <c r="C57" s="99">
        <v>37659.339</v>
      </c>
      <c r="D57" s="99" t="s">
        <v>96</v>
      </c>
      <c r="E57" s="80">
        <f t="shared" si="0"/>
        <v>-3199.979569855323</v>
      </c>
      <c r="F57">
        <f t="shared" si="1"/>
        <v>-3200</v>
      </c>
      <c r="G57">
        <f t="shared" si="9"/>
        <v>2.0400000001245644E-2</v>
      </c>
      <c r="I57">
        <f t="shared" si="8"/>
        <v>2.0400000001245644E-2</v>
      </c>
      <c r="Q57" s="2">
        <f t="shared" si="4"/>
        <v>22640.839</v>
      </c>
      <c r="R57">
        <f t="shared" si="10"/>
        <v>4.1616000005082225E-4</v>
      </c>
      <c r="T57">
        <f t="shared" si="6"/>
        <v>0</v>
      </c>
    </row>
    <row r="58" spans="1:32" x14ac:dyDescent="0.2">
      <c r="A58" s="10" t="s">
        <v>80</v>
      </c>
      <c r="B58" s="9" t="s">
        <v>79</v>
      </c>
      <c r="C58" s="13">
        <v>40097.716</v>
      </c>
      <c r="D58" s="13"/>
      <c r="E58">
        <f t="shared" si="0"/>
        <v>-757.9994281562457</v>
      </c>
      <c r="F58">
        <f t="shared" si="1"/>
        <v>-758</v>
      </c>
      <c r="G58">
        <f t="shared" si="9"/>
        <v>5.7099999685306102E-4</v>
      </c>
      <c r="I58">
        <f t="shared" si="8"/>
        <v>5.7099999685306102E-4</v>
      </c>
      <c r="Q58" s="2">
        <f t="shared" si="4"/>
        <v>25079.216</v>
      </c>
      <c r="R58">
        <f t="shared" si="10"/>
        <v>3.260409964061957E-7</v>
      </c>
      <c r="T58">
        <f t="shared" si="6"/>
        <v>0</v>
      </c>
    </row>
    <row r="59" spans="1:32" x14ac:dyDescent="0.2">
      <c r="A59" t="s">
        <v>81</v>
      </c>
      <c r="B59" s="20"/>
      <c r="C59" s="15">
        <v>40206.553999999996</v>
      </c>
      <c r="D59" s="14"/>
      <c r="E59">
        <f t="shared" si="0"/>
        <v>-649.00060038587446</v>
      </c>
      <c r="F59">
        <f t="shared" si="1"/>
        <v>-649</v>
      </c>
      <c r="G59">
        <f t="shared" si="9"/>
        <v>-5.9950000286335126E-4</v>
      </c>
      <c r="I59">
        <f t="shared" ref="I59:I64" si="11">+G59</f>
        <v>-5.9950000286335126E-4</v>
      </c>
      <c r="P59">
        <f t="shared" ref="P59:P122" si="12">+D$11+D$12*F59+D$13*F59^2</f>
        <v>-2.0516824897020846E-2</v>
      </c>
      <c r="Q59" s="2">
        <f t="shared" si="4"/>
        <v>25188.053999999996</v>
      </c>
      <c r="R59">
        <f t="shared" si="10"/>
        <v>3.9669983093942586E-4</v>
      </c>
      <c r="T59">
        <f t="shared" si="6"/>
        <v>0</v>
      </c>
      <c r="AA59" t="s">
        <v>26</v>
      </c>
      <c r="AF59" t="s">
        <v>27</v>
      </c>
    </row>
    <row r="60" spans="1:32" x14ac:dyDescent="0.2">
      <c r="A60" t="s">
        <v>13</v>
      </c>
      <c r="B60" s="20"/>
      <c r="C60" s="15">
        <v>40854.597000000002</v>
      </c>
      <c r="D60" s="14" t="s">
        <v>15</v>
      </c>
      <c r="E60">
        <f t="shared" si="0"/>
        <v>0</v>
      </c>
      <c r="F60">
        <f t="shared" si="1"/>
        <v>0</v>
      </c>
      <c r="G60">
        <f t="shared" si="9"/>
        <v>0</v>
      </c>
      <c r="I60">
        <f t="shared" si="11"/>
        <v>0</v>
      </c>
      <c r="P60">
        <f t="shared" si="12"/>
        <v>-1.4360170613351804E-2</v>
      </c>
      <c r="Q60" s="2">
        <f t="shared" si="4"/>
        <v>25836.097000000002</v>
      </c>
      <c r="R60">
        <f t="shared" si="10"/>
        <v>2.0621450004457273E-4</v>
      </c>
      <c r="T60">
        <f t="shared" si="6"/>
        <v>0</v>
      </c>
    </row>
    <row r="61" spans="1:32" x14ac:dyDescent="0.2">
      <c r="A61" t="s">
        <v>30</v>
      </c>
      <c r="B61" s="20"/>
      <c r="C61" s="15">
        <v>42255.525000000001</v>
      </c>
      <c r="D61" s="14"/>
      <c r="E61">
        <f t="shared" si="0"/>
        <v>1402.9981237315658</v>
      </c>
      <c r="F61">
        <f t="shared" si="1"/>
        <v>1403</v>
      </c>
      <c r="G61">
        <f t="shared" si="9"/>
        <v>-1.8734999976004474E-3</v>
      </c>
      <c r="I61">
        <f t="shared" si="11"/>
        <v>-1.8734999976004474E-3</v>
      </c>
      <c r="P61">
        <f t="shared" si="12"/>
        <v>-3.7189944524755659E-3</v>
      </c>
      <c r="Q61" s="2">
        <f t="shared" si="4"/>
        <v>27237.025000000001</v>
      </c>
      <c r="R61">
        <f t="shared" si="10"/>
        <v>3.4058497829748109E-6</v>
      </c>
      <c r="S61">
        <v>0.1</v>
      </c>
      <c r="T61">
        <f t="shared" si="6"/>
        <v>3.405849782974811E-7</v>
      </c>
      <c r="AA61" t="s">
        <v>26</v>
      </c>
      <c r="AB61">
        <v>13</v>
      </c>
      <c r="AD61" t="s">
        <v>28</v>
      </c>
      <c r="AF61" t="s">
        <v>29</v>
      </c>
    </row>
    <row r="62" spans="1:32" x14ac:dyDescent="0.2">
      <c r="A62" t="s">
        <v>31</v>
      </c>
      <c r="B62" s="20"/>
      <c r="C62" s="15">
        <v>42273.493000000002</v>
      </c>
      <c r="D62" s="14"/>
      <c r="E62">
        <f t="shared" si="0"/>
        <v>1420.992674691508</v>
      </c>
      <c r="F62">
        <f t="shared" si="1"/>
        <v>1421</v>
      </c>
      <c r="G62">
        <f t="shared" si="9"/>
        <v>-7.3144999987562187E-3</v>
      </c>
      <c r="I62">
        <f t="shared" si="11"/>
        <v>-7.3144999987562187E-3</v>
      </c>
      <c r="P62">
        <f t="shared" si="12"/>
        <v>-3.6061774346731294E-3</v>
      </c>
      <c r="Q62" s="2">
        <f t="shared" si="4"/>
        <v>27254.993000000002</v>
      </c>
      <c r="R62">
        <f t="shared" si="10"/>
        <v>1.3751656239287777E-5</v>
      </c>
      <c r="S62">
        <v>0.1</v>
      </c>
      <c r="T62">
        <f t="shared" si="6"/>
        <v>1.3751656239287779E-6</v>
      </c>
      <c r="AA62" t="s">
        <v>26</v>
      </c>
      <c r="AB62">
        <v>10</v>
      </c>
      <c r="AD62" t="s">
        <v>28</v>
      </c>
      <c r="AF62" t="s">
        <v>29</v>
      </c>
    </row>
    <row r="63" spans="1:32" x14ac:dyDescent="0.2">
      <c r="A63" t="s">
        <v>31</v>
      </c>
      <c r="B63" s="20"/>
      <c r="C63" s="15">
        <v>42273.495999999999</v>
      </c>
      <c r="D63" s="14"/>
      <c r="E63">
        <f t="shared" si="0"/>
        <v>1420.9956791245459</v>
      </c>
      <c r="F63">
        <f t="shared" si="1"/>
        <v>1421</v>
      </c>
      <c r="G63">
        <f t="shared" si="9"/>
        <v>-4.3145000017830171E-3</v>
      </c>
      <c r="I63">
        <f t="shared" si="11"/>
        <v>-4.3145000017830171E-3</v>
      </c>
      <c r="P63">
        <f t="shared" si="12"/>
        <v>-3.6061774346731294E-3</v>
      </c>
      <c r="Q63" s="2">
        <f t="shared" si="4"/>
        <v>27254.995999999999</v>
      </c>
      <c r="R63">
        <f t="shared" si="10"/>
        <v>5.0172085907714126E-7</v>
      </c>
      <c r="S63">
        <v>0.1</v>
      </c>
      <c r="T63">
        <f t="shared" si="6"/>
        <v>5.0172085907714128E-8</v>
      </c>
      <c r="AA63" t="s">
        <v>26</v>
      </c>
      <c r="AB63">
        <v>8</v>
      </c>
      <c r="AD63" t="s">
        <v>32</v>
      </c>
      <c r="AF63" t="s">
        <v>29</v>
      </c>
    </row>
    <row r="64" spans="1:32" x14ac:dyDescent="0.2">
      <c r="A64" t="s">
        <v>31</v>
      </c>
      <c r="B64" s="20"/>
      <c r="C64" s="15">
        <v>42274.499000000003</v>
      </c>
      <c r="D64" s="14"/>
      <c r="E64">
        <f t="shared" si="0"/>
        <v>1422.0001612379083</v>
      </c>
      <c r="F64">
        <f t="shared" si="1"/>
        <v>1422</v>
      </c>
      <c r="G64">
        <f t="shared" si="9"/>
        <v>1.610000035725534E-4</v>
      </c>
      <c r="I64">
        <f t="shared" si="11"/>
        <v>1.610000035725534E-4</v>
      </c>
      <c r="P64">
        <f t="shared" si="12"/>
        <v>-3.5999274316730785E-3</v>
      </c>
      <c r="Q64" s="2">
        <f t="shared" si="4"/>
        <v>27255.999000000003</v>
      </c>
      <c r="R64">
        <f t="shared" si="10"/>
        <v>1.4144575173183287E-5</v>
      </c>
      <c r="S64">
        <v>0.1</v>
      </c>
      <c r="T64">
        <f t="shared" si="6"/>
        <v>1.4144575173183289E-6</v>
      </c>
      <c r="AA64" t="s">
        <v>26</v>
      </c>
      <c r="AB64">
        <v>7</v>
      </c>
      <c r="AD64" t="s">
        <v>32</v>
      </c>
      <c r="AF64" t="s">
        <v>29</v>
      </c>
    </row>
    <row r="65" spans="1:32" x14ac:dyDescent="0.2">
      <c r="A65" s="99" t="s">
        <v>360</v>
      </c>
      <c r="B65" s="100" t="s">
        <v>79</v>
      </c>
      <c r="C65" s="99">
        <v>42298.445</v>
      </c>
      <c r="D65" s="99" t="s">
        <v>96</v>
      </c>
      <c r="E65" s="80">
        <f t="shared" si="0"/>
        <v>1445.981545770783</v>
      </c>
      <c r="F65">
        <f t="shared" si="1"/>
        <v>1446</v>
      </c>
      <c r="G65">
        <f t="shared" si="9"/>
        <v>-1.8427000002702698E-2</v>
      </c>
      <c r="I65">
        <f t="shared" ref="I65:I72" si="13">G65</f>
        <v>-1.8427000002702698E-2</v>
      </c>
      <c r="P65">
        <f t="shared" si="12"/>
        <v>-3.4504834365166755E-3</v>
      </c>
      <c r="Q65" s="2">
        <f t="shared" si="4"/>
        <v>27279.945</v>
      </c>
      <c r="R65">
        <f t="shared" si="10"/>
        <v>2.2429604845724437E-4</v>
      </c>
      <c r="T65">
        <f t="shared" si="6"/>
        <v>0</v>
      </c>
    </row>
    <row r="66" spans="1:32" x14ac:dyDescent="0.2">
      <c r="A66" s="99" t="s">
        <v>360</v>
      </c>
      <c r="B66" s="100" t="s">
        <v>79</v>
      </c>
      <c r="C66" s="99">
        <v>42304.447999999997</v>
      </c>
      <c r="D66" s="99" t="s">
        <v>96</v>
      </c>
      <c r="E66" s="80">
        <f t="shared" si="0"/>
        <v>1451.9934162857246</v>
      </c>
      <c r="F66">
        <f t="shared" si="1"/>
        <v>1452</v>
      </c>
      <c r="G66">
        <f t="shared" si="9"/>
        <v>-6.5740000063669868E-3</v>
      </c>
      <c r="I66">
        <f t="shared" si="13"/>
        <v>-6.5740000063669868E-3</v>
      </c>
      <c r="P66">
        <f t="shared" si="12"/>
        <v>-3.4132892607810147E-3</v>
      </c>
      <c r="Q66" s="2">
        <f t="shared" si="4"/>
        <v>27285.947999999997</v>
      </c>
      <c r="R66">
        <f t="shared" si="10"/>
        <v>9.9900924172626321E-6</v>
      </c>
      <c r="T66">
        <f t="shared" si="6"/>
        <v>0</v>
      </c>
    </row>
    <row r="67" spans="1:32" x14ac:dyDescent="0.2">
      <c r="A67" s="99" t="s">
        <v>360</v>
      </c>
      <c r="B67" s="100" t="s">
        <v>79</v>
      </c>
      <c r="C67" s="99">
        <v>42304.447999999997</v>
      </c>
      <c r="D67" s="99" t="s">
        <v>96</v>
      </c>
      <c r="E67" s="80">
        <f t="shared" si="0"/>
        <v>1451.9934162857246</v>
      </c>
      <c r="F67">
        <f t="shared" si="1"/>
        <v>1452</v>
      </c>
      <c r="G67">
        <f t="shared" si="9"/>
        <v>-6.5740000063669868E-3</v>
      </c>
      <c r="I67">
        <f t="shared" si="13"/>
        <v>-6.5740000063669868E-3</v>
      </c>
      <c r="P67">
        <f t="shared" si="12"/>
        <v>-3.4132892607810147E-3</v>
      </c>
      <c r="Q67" s="2">
        <f t="shared" si="4"/>
        <v>27285.947999999997</v>
      </c>
      <c r="R67">
        <f t="shared" si="10"/>
        <v>9.9900924172626321E-6</v>
      </c>
      <c r="T67">
        <f t="shared" si="6"/>
        <v>0</v>
      </c>
    </row>
    <row r="68" spans="1:32" x14ac:dyDescent="0.2">
      <c r="A68" s="99" t="s">
        <v>360</v>
      </c>
      <c r="B68" s="100" t="s">
        <v>79</v>
      </c>
      <c r="C68" s="99">
        <v>42304.449000000001</v>
      </c>
      <c r="D68" s="99" t="s">
        <v>96</v>
      </c>
      <c r="E68" s="80">
        <f t="shared" si="0"/>
        <v>1451.9944177634088</v>
      </c>
      <c r="F68">
        <f t="shared" si="1"/>
        <v>1452</v>
      </c>
      <c r="G68">
        <f t="shared" si="9"/>
        <v>-5.5740000025252812E-3</v>
      </c>
      <c r="I68">
        <f t="shared" si="13"/>
        <v>-5.5740000025252812E-3</v>
      </c>
      <c r="P68">
        <f t="shared" si="12"/>
        <v>-3.4132892607810147E-3</v>
      </c>
      <c r="Q68" s="2">
        <f t="shared" si="4"/>
        <v>27285.949000000001</v>
      </c>
      <c r="R68">
        <f t="shared" si="10"/>
        <v>4.6686709094890583E-6</v>
      </c>
      <c r="T68">
        <f t="shared" si="6"/>
        <v>0</v>
      </c>
    </row>
    <row r="69" spans="1:32" x14ac:dyDescent="0.2">
      <c r="A69" s="99" t="s">
        <v>360</v>
      </c>
      <c r="B69" s="100" t="s">
        <v>79</v>
      </c>
      <c r="C69" s="99">
        <v>42304.451000000001</v>
      </c>
      <c r="D69" s="99" t="s">
        <v>96</v>
      </c>
      <c r="E69" s="80">
        <f t="shared" si="0"/>
        <v>1451.9964207187697</v>
      </c>
      <c r="F69">
        <f t="shared" si="1"/>
        <v>1452</v>
      </c>
      <c r="G69">
        <f t="shared" si="9"/>
        <v>-3.5740000021178275E-3</v>
      </c>
      <c r="I69">
        <f t="shared" si="13"/>
        <v>-3.5740000021178275E-3</v>
      </c>
      <c r="P69">
        <f t="shared" si="12"/>
        <v>-3.4132892607810147E-3</v>
      </c>
      <c r="Q69" s="2">
        <f t="shared" si="4"/>
        <v>27285.951000000001</v>
      </c>
      <c r="R69">
        <f t="shared" si="10"/>
        <v>2.5827942381027947E-8</v>
      </c>
      <c r="T69">
        <f t="shared" si="6"/>
        <v>0</v>
      </c>
    </row>
    <row r="70" spans="1:32" x14ac:dyDescent="0.2">
      <c r="A70" s="99" t="s">
        <v>360</v>
      </c>
      <c r="B70" s="100" t="s">
        <v>79</v>
      </c>
      <c r="C70" s="99">
        <v>42304.453000000001</v>
      </c>
      <c r="D70" s="99" t="s">
        <v>96</v>
      </c>
      <c r="E70" s="80">
        <f t="shared" si="0"/>
        <v>1451.9984236741309</v>
      </c>
      <c r="F70">
        <f t="shared" si="1"/>
        <v>1452</v>
      </c>
      <c r="G70">
        <f t="shared" si="9"/>
        <v>-1.5740000017103739E-3</v>
      </c>
      <c r="I70">
        <f t="shared" si="13"/>
        <v>-1.5740000017103739E-3</v>
      </c>
      <c r="P70">
        <f t="shared" si="12"/>
        <v>-3.4132892607810147E-3</v>
      </c>
      <c r="Q70" s="2">
        <f t="shared" si="4"/>
        <v>27285.953000000001</v>
      </c>
      <c r="R70">
        <f t="shared" si="10"/>
        <v>3.382984978532627E-6</v>
      </c>
      <c r="T70">
        <f t="shared" si="6"/>
        <v>0</v>
      </c>
    </row>
    <row r="71" spans="1:32" x14ac:dyDescent="0.2">
      <c r="A71" s="99" t="s">
        <v>360</v>
      </c>
      <c r="B71" s="100" t="s">
        <v>79</v>
      </c>
      <c r="C71" s="99">
        <v>42304.453000000001</v>
      </c>
      <c r="D71" s="99" t="s">
        <v>96</v>
      </c>
      <c r="E71" s="80">
        <f t="shared" si="0"/>
        <v>1451.9984236741309</v>
      </c>
      <c r="F71">
        <f t="shared" si="1"/>
        <v>1452</v>
      </c>
      <c r="G71">
        <f t="shared" si="9"/>
        <v>-1.5740000017103739E-3</v>
      </c>
      <c r="I71">
        <f t="shared" si="13"/>
        <v>-1.5740000017103739E-3</v>
      </c>
      <c r="P71">
        <f t="shared" si="12"/>
        <v>-3.4132892607810147E-3</v>
      </c>
      <c r="Q71" s="2">
        <f t="shared" si="4"/>
        <v>27285.953000000001</v>
      </c>
      <c r="R71">
        <f t="shared" si="10"/>
        <v>3.382984978532627E-6</v>
      </c>
      <c r="T71">
        <f t="shared" si="6"/>
        <v>0</v>
      </c>
    </row>
    <row r="72" spans="1:32" x14ac:dyDescent="0.2">
      <c r="A72" s="99" t="s">
        <v>360</v>
      </c>
      <c r="B72" s="100" t="s">
        <v>79</v>
      </c>
      <c r="C72" s="99">
        <v>42314.425000000003</v>
      </c>
      <c r="D72" s="99" t="s">
        <v>96</v>
      </c>
      <c r="E72" s="80">
        <f t="shared" si="0"/>
        <v>1461.9851591022566</v>
      </c>
      <c r="F72">
        <f t="shared" si="1"/>
        <v>1462</v>
      </c>
      <c r="G72">
        <f t="shared" si="9"/>
        <v>-1.4818999996350612E-2</v>
      </c>
      <c r="I72">
        <f t="shared" si="13"/>
        <v>-1.4818999996350612E-2</v>
      </c>
      <c r="P72">
        <f t="shared" si="12"/>
        <v>-3.3514472550468595E-3</v>
      </c>
      <c r="Q72" s="2">
        <f t="shared" si="4"/>
        <v>27295.925000000003</v>
      </c>
      <c r="R72">
        <f t="shared" si="10"/>
        <v>1.3150476587458324E-4</v>
      </c>
      <c r="T72">
        <f t="shared" si="6"/>
        <v>0</v>
      </c>
    </row>
    <row r="73" spans="1:32" x14ac:dyDescent="0.2">
      <c r="A73" t="s">
        <v>33</v>
      </c>
      <c r="B73" s="20"/>
      <c r="C73" s="15">
        <v>42365.366999999998</v>
      </c>
      <c r="D73" s="14"/>
      <c r="E73">
        <f t="shared" si="0"/>
        <v>1513.0024350929764</v>
      </c>
      <c r="F73">
        <f t="shared" si="1"/>
        <v>1513</v>
      </c>
      <c r="G73">
        <f t="shared" si="9"/>
        <v>2.4314999973285012E-3</v>
      </c>
      <c r="I73">
        <f t="shared" ref="I73:I90" si="14">+G73</f>
        <v>2.4314999973285012E-3</v>
      </c>
      <c r="P73">
        <f t="shared" si="12"/>
        <v>-3.0389362842429468E-3</v>
      </c>
      <c r="Q73" s="2">
        <f t="shared" si="4"/>
        <v>27346.866999999998</v>
      </c>
      <c r="R73">
        <f t="shared" si="10"/>
        <v>2.9925673110733251E-5</v>
      </c>
      <c r="S73">
        <v>0.1</v>
      </c>
      <c r="T73">
        <f t="shared" si="6"/>
        <v>2.9925673110733252E-6</v>
      </c>
      <c r="AA73" t="s">
        <v>26</v>
      </c>
      <c r="AB73">
        <v>10</v>
      </c>
      <c r="AD73" t="s">
        <v>28</v>
      </c>
      <c r="AF73" t="s">
        <v>29</v>
      </c>
    </row>
    <row r="74" spans="1:32" x14ac:dyDescent="0.2">
      <c r="A74" t="s">
        <v>33</v>
      </c>
      <c r="B74" s="20"/>
      <c r="C74" s="15">
        <v>42365.368000000002</v>
      </c>
      <c r="D74" s="14"/>
      <c r="E74">
        <f t="shared" si="0"/>
        <v>1513.0034365706606</v>
      </c>
      <c r="F74">
        <f t="shared" si="1"/>
        <v>1513</v>
      </c>
      <c r="G74">
        <f t="shared" si="9"/>
        <v>3.4315000011702068E-3</v>
      </c>
      <c r="I74">
        <f t="shared" si="14"/>
        <v>3.4315000011702068E-3</v>
      </c>
      <c r="P74">
        <f t="shared" si="12"/>
        <v>-3.0389362842429468E-3</v>
      </c>
      <c r="Q74" s="2">
        <f t="shared" si="4"/>
        <v>27346.868000000002</v>
      </c>
      <c r="R74">
        <f t="shared" si="10"/>
        <v>4.1866545723591169E-5</v>
      </c>
      <c r="S74">
        <v>0.1</v>
      </c>
      <c r="T74">
        <f t="shared" si="6"/>
        <v>4.1866545723591174E-6</v>
      </c>
      <c r="AA74" t="s">
        <v>26</v>
      </c>
      <c r="AB74">
        <v>10</v>
      </c>
      <c r="AD74" t="s">
        <v>32</v>
      </c>
      <c r="AF74" t="s">
        <v>29</v>
      </c>
    </row>
    <row r="75" spans="1:32" x14ac:dyDescent="0.2">
      <c r="A75" t="s">
        <v>33</v>
      </c>
      <c r="B75" s="20"/>
      <c r="C75" s="15">
        <v>42369.356</v>
      </c>
      <c r="D75" s="14"/>
      <c r="E75">
        <f t="shared" si="0"/>
        <v>1516.9973295597636</v>
      </c>
      <c r="F75">
        <f t="shared" si="1"/>
        <v>1517</v>
      </c>
      <c r="G75">
        <f t="shared" si="9"/>
        <v>-2.6665000041248277E-3</v>
      </c>
      <c r="I75">
        <f t="shared" si="14"/>
        <v>-2.6665000041248277E-3</v>
      </c>
      <c r="P75">
        <f t="shared" si="12"/>
        <v>-3.0146295147092622E-3</v>
      </c>
      <c r="Q75" s="2">
        <f t="shared" si="4"/>
        <v>27350.856</v>
      </c>
      <c r="R75">
        <f t="shared" si="10"/>
        <v>1.211941561397579E-7</v>
      </c>
      <c r="S75">
        <v>0.1</v>
      </c>
      <c r="T75">
        <f t="shared" si="6"/>
        <v>1.211941561397579E-8</v>
      </c>
      <c r="AA75" t="s">
        <v>26</v>
      </c>
      <c r="AB75">
        <v>6</v>
      </c>
      <c r="AD75" t="s">
        <v>28</v>
      </c>
      <c r="AF75" t="s">
        <v>29</v>
      </c>
    </row>
    <row r="76" spans="1:32" x14ac:dyDescent="0.2">
      <c r="A76" t="s">
        <v>33</v>
      </c>
      <c r="B76" s="20"/>
      <c r="C76" s="15">
        <v>42369.362000000001</v>
      </c>
      <c r="D76" s="14"/>
      <c r="E76">
        <f t="shared" si="0"/>
        <v>1517.0033384258468</v>
      </c>
      <c r="F76">
        <f t="shared" si="1"/>
        <v>1517</v>
      </c>
      <c r="G76">
        <f t="shared" si="9"/>
        <v>3.3334999970975332E-3</v>
      </c>
      <c r="I76">
        <f t="shared" si="14"/>
        <v>3.3334999970975332E-3</v>
      </c>
      <c r="P76">
        <f t="shared" si="12"/>
        <v>-3.0146295147092622E-3</v>
      </c>
      <c r="Q76" s="2">
        <f t="shared" si="4"/>
        <v>27350.862000000001</v>
      </c>
      <c r="R76">
        <f t="shared" si="10"/>
        <v>4.0298748298672388E-5</v>
      </c>
      <c r="S76">
        <v>0.1</v>
      </c>
      <c r="T76">
        <f t="shared" si="6"/>
        <v>4.0298748298672391E-6</v>
      </c>
      <c r="AA76" t="s">
        <v>26</v>
      </c>
      <c r="AB76">
        <v>6</v>
      </c>
      <c r="AD76" t="s">
        <v>32</v>
      </c>
      <c r="AF76" t="s">
        <v>29</v>
      </c>
    </row>
    <row r="77" spans="1:32" x14ac:dyDescent="0.2">
      <c r="A77" t="s">
        <v>34</v>
      </c>
      <c r="B77" s="20"/>
      <c r="C77" s="15">
        <v>42385.339</v>
      </c>
      <c r="D77" s="14"/>
      <c r="E77">
        <f t="shared" si="0"/>
        <v>1533.0039473242753</v>
      </c>
      <c r="F77">
        <f t="shared" si="1"/>
        <v>1533</v>
      </c>
      <c r="G77">
        <f t="shared" si="9"/>
        <v>3.9414999992004596E-3</v>
      </c>
      <c r="I77">
        <f t="shared" si="14"/>
        <v>3.9414999992004596E-3</v>
      </c>
      <c r="P77">
        <f t="shared" si="12"/>
        <v>-2.9176990108917499E-3</v>
      </c>
      <c r="Q77" s="2">
        <f t="shared" si="4"/>
        <v>27366.839</v>
      </c>
      <c r="R77">
        <f t="shared" si="10"/>
        <v>4.7048611060049952E-5</v>
      </c>
      <c r="S77">
        <v>0.1</v>
      </c>
      <c r="T77">
        <f t="shared" si="6"/>
        <v>4.7048611060049956E-6</v>
      </c>
      <c r="AA77" t="s">
        <v>26</v>
      </c>
      <c r="AB77">
        <v>5</v>
      </c>
      <c r="AD77" t="s">
        <v>28</v>
      </c>
      <c r="AF77" t="s">
        <v>29</v>
      </c>
    </row>
    <row r="78" spans="1:32" x14ac:dyDescent="0.2">
      <c r="A78" t="s">
        <v>34</v>
      </c>
      <c r="B78" s="20"/>
      <c r="C78" s="15">
        <v>42402.303</v>
      </c>
      <c r="D78" s="14"/>
      <c r="E78">
        <f t="shared" si="0"/>
        <v>1549.9930146931781</v>
      </c>
      <c r="F78">
        <f t="shared" si="1"/>
        <v>1550</v>
      </c>
      <c r="G78">
        <f t="shared" si="9"/>
        <v>-6.9750000038766302E-3</v>
      </c>
      <c r="I78">
        <f t="shared" si="14"/>
        <v>-6.9750000038766302E-3</v>
      </c>
      <c r="P78">
        <f t="shared" si="12"/>
        <v>-2.81523028243553E-3</v>
      </c>
      <c r="Q78" s="2">
        <f t="shared" si="4"/>
        <v>27383.803</v>
      </c>
      <c r="R78">
        <f t="shared" si="10"/>
        <v>1.7303684135418167E-5</v>
      </c>
      <c r="S78">
        <v>0.1</v>
      </c>
      <c r="T78">
        <f t="shared" si="6"/>
        <v>1.7303684135418168E-6</v>
      </c>
      <c r="AA78" t="s">
        <v>26</v>
      </c>
      <c r="AB78">
        <v>9</v>
      </c>
      <c r="AD78" t="s">
        <v>32</v>
      </c>
      <c r="AF78" t="s">
        <v>29</v>
      </c>
    </row>
    <row r="79" spans="1:32" x14ac:dyDescent="0.2">
      <c r="A79" s="80" t="s">
        <v>34</v>
      </c>
      <c r="B79" s="35"/>
      <c r="C79" s="34">
        <v>42402.311000000002</v>
      </c>
      <c r="D79" s="34"/>
      <c r="E79" s="80">
        <f t="shared" si="0"/>
        <v>1550.0010265146223</v>
      </c>
      <c r="F79">
        <f t="shared" si="1"/>
        <v>1550</v>
      </c>
      <c r="G79">
        <f t="shared" si="9"/>
        <v>1.0249999977531843E-3</v>
      </c>
      <c r="I79">
        <f t="shared" si="14"/>
        <v>1.0249999977531843E-3</v>
      </c>
      <c r="P79">
        <f t="shared" si="12"/>
        <v>-2.81523028243553E-3</v>
      </c>
      <c r="Q79" s="2">
        <f t="shared" si="4"/>
        <v>27383.811000000002</v>
      </c>
      <c r="R79">
        <f t="shared" si="10"/>
        <v>1.4747368604878291E-5</v>
      </c>
      <c r="S79">
        <v>0.1</v>
      </c>
      <c r="T79">
        <f t="shared" si="6"/>
        <v>1.4747368604878291E-6</v>
      </c>
      <c r="AA79" t="s">
        <v>26</v>
      </c>
      <c r="AB79">
        <v>10</v>
      </c>
      <c r="AD79" t="s">
        <v>28</v>
      </c>
      <c r="AF79" t="s">
        <v>29</v>
      </c>
    </row>
    <row r="80" spans="1:32" x14ac:dyDescent="0.2">
      <c r="A80" s="80" t="s">
        <v>34</v>
      </c>
      <c r="B80" s="35"/>
      <c r="C80" s="34">
        <v>42403.305999999997</v>
      </c>
      <c r="D80" s="34"/>
      <c r="E80" s="80">
        <f t="shared" si="0"/>
        <v>1550.9974968065333</v>
      </c>
      <c r="F80">
        <f t="shared" si="1"/>
        <v>1551</v>
      </c>
      <c r="G80">
        <f t="shared" si="9"/>
        <v>-2.4995000057970174E-3</v>
      </c>
      <c r="I80">
        <f t="shared" si="14"/>
        <v>-2.4995000057970174E-3</v>
      </c>
      <c r="P80">
        <f t="shared" si="12"/>
        <v>-2.8092193924787426E-3</v>
      </c>
      <c r="Q80" s="2">
        <f t="shared" si="4"/>
        <v>27384.805999999997</v>
      </c>
      <c r="R80">
        <f t="shared" si="10"/>
        <v>9.5926098486504034E-8</v>
      </c>
      <c r="S80">
        <v>0.1</v>
      </c>
      <c r="T80">
        <f t="shared" si="6"/>
        <v>9.5926098486504044E-9</v>
      </c>
      <c r="AA80" t="s">
        <v>26</v>
      </c>
      <c r="AB80">
        <v>8</v>
      </c>
      <c r="AD80" t="s">
        <v>32</v>
      </c>
      <c r="AF80" t="s">
        <v>29</v>
      </c>
    </row>
    <row r="81" spans="1:32" x14ac:dyDescent="0.2">
      <c r="A81" s="80" t="s">
        <v>34</v>
      </c>
      <c r="B81" s="35"/>
      <c r="C81" s="34">
        <v>42403.311000000002</v>
      </c>
      <c r="D81" s="34"/>
      <c r="E81" s="80">
        <f t="shared" si="0"/>
        <v>1551.0025041949395</v>
      </c>
      <c r="F81">
        <f t="shared" si="1"/>
        <v>1551</v>
      </c>
      <c r="G81">
        <f t="shared" si="9"/>
        <v>2.5004999988595955E-3</v>
      </c>
      <c r="I81">
        <f t="shared" si="14"/>
        <v>2.5004999988595955E-3</v>
      </c>
      <c r="P81">
        <f t="shared" si="12"/>
        <v>-2.8092193924787426E-3</v>
      </c>
      <c r="Q81" s="2">
        <f t="shared" si="4"/>
        <v>27384.811000000002</v>
      </c>
      <c r="R81">
        <f t="shared" si="10"/>
        <v>2.8193120014754366E-5</v>
      </c>
      <c r="S81">
        <v>0.1</v>
      </c>
      <c r="T81">
        <f t="shared" si="6"/>
        <v>2.8193120014754367E-6</v>
      </c>
      <c r="AA81" t="s">
        <v>26</v>
      </c>
      <c r="AB81">
        <v>11</v>
      </c>
      <c r="AD81" t="s">
        <v>28</v>
      </c>
      <c r="AF81" t="s">
        <v>29</v>
      </c>
    </row>
    <row r="82" spans="1:32" x14ac:dyDescent="0.2">
      <c r="A82" s="80" t="s">
        <v>34</v>
      </c>
      <c r="B82" s="35"/>
      <c r="C82" s="34">
        <v>42405.292999999998</v>
      </c>
      <c r="D82" s="34"/>
      <c r="E82" s="80">
        <f t="shared" si="0"/>
        <v>1552.9874329573247</v>
      </c>
      <c r="F82">
        <f t="shared" si="1"/>
        <v>1553</v>
      </c>
      <c r="G82">
        <f t="shared" si="9"/>
        <v>-1.2548500002594665E-2</v>
      </c>
      <c r="I82">
        <f t="shared" si="14"/>
        <v>-1.2548500002594665E-2</v>
      </c>
      <c r="P82">
        <f t="shared" si="12"/>
        <v>-2.7972031733336181E-3</v>
      </c>
      <c r="Q82" s="2">
        <f t="shared" si="4"/>
        <v>27386.792999999998</v>
      </c>
      <c r="R82">
        <f t="shared" si="10"/>
        <v>9.508778985235654E-5</v>
      </c>
      <c r="S82">
        <v>0.1</v>
      </c>
      <c r="T82">
        <f t="shared" si="6"/>
        <v>9.5087789852356554E-6</v>
      </c>
      <c r="AA82" t="s">
        <v>26</v>
      </c>
      <c r="AB82">
        <v>8</v>
      </c>
      <c r="AD82" t="s">
        <v>32</v>
      </c>
      <c r="AF82" t="s">
        <v>29</v>
      </c>
    </row>
    <row r="83" spans="1:32" x14ac:dyDescent="0.2">
      <c r="A83" s="80" t="s">
        <v>34</v>
      </c>
      <c r="B83" s="35"/>
      <c r="C83" s="34">
        <v>42405.302000000003</v>
      </c>
      <c r="D83" s="34"/>
      <c r="E83" s="80">
        <f t="shared" si="0"/>
        <v>1552.9964462564531</v>
      </c>
      <c r="F83">
        <f t="shared" si="1"/>
        <v>1553</v>
      </c>
      <c r="G83">
        <f t="shared" si="9"/>
        <v>-3.5484999971231446E-3</v>
      </c>
      <c r="I83">
        <f t="shared" si="14"/>
        <v>-3.5484999971231446E-3</v>
      </c>
      <c r="P83">
        <f t="shared" si="12"/>
        <v>-2.7972031733336181E-3</v>
      </c>
      <c r="Q83" s="2">
        <f t="shared" si="4"/>
        <v>27386.802000000003</v>
      </c>
      <c r="R83">
        <f t="shared" si="10"/>
        <v>5.6444691743623074E-7</v>
      </c>
      <c r="S83">
        <v>0.1</v>
      </c>
      <c r="T83">
        <f t="shared" si="6"/>
        <v>5.644469174362308E-8</v>
      </c>
      <c r="AA83" t="s">
        <v>26</v>
      </c>
      <c r="AB83">
        <v>9</v>
      </c>
      <c r="AD83" t="s">
        <v>28</v>
      </c>
      <c r="AF83" t="s">
        <v>29</v>
      </c>
    </row>
    <row r="84" spans="1:32" x14ac:dyDescent="0.2">
      <c r="A84" s="80" t="s">
        <v>35</v>
      </c>
      <c r="B84" s="35"/>
      <c r="C84" s="34">
        <v>42414.281999999999</v>
      </c>
      <c r="D84" s="34"/>
      <c r="E84" s="80">
        <f t="shared" si="0"/>
        <v>1561.9897158256983</v>
      </c>
      <c r="F84">
        <f t="shared" si="1"/>
        <v>1562</v>
      </c>
      <c r="G84">
        <f t="shared" si="9"/>
        <v>-1.0269000005791895E-2</v>
      </c>
      <c r="I84">
        <f t="shared" si="14"/>
        <v>-1.0269000005791895E-2</v>
      </c>
      <c r="P84">
        <f t="shared" si="12"/>
        <v>-2.7432219398599465E-3</v>
      </c>
      <c r="Q84" s="2">
        <f t="shared" si="4"/>
        <v>27395.781999999999</v>
      </c>
      <c r="R84">
        <f t="shared" si="10"/>
        <v>5.6637335497662421E-5</v>
      </c>
      <c r="S84">
        <v>0.1</v>
      </c>
      <c r="T84">
        <f t="shared" si="6"/>
        <v>5.6637335497662422E-6</v>
      </c>
      <c r="AA84" t="s">
        <v>26</v>
      </c>
      <c r="AB84">
        <v>6</v>
      </c>
      <c r="AD84" t="s">
        <v>32</v>
      </c>
      <c r="AF84" t="s">
        <v>29</v>
      </c>
    </row>
    <row r="85" spans="1:32" x14ac:dyDescent="0.2">
      <c r="A85" s="80" t="s">
        <v>35</v>
      </c>
      <c r="B85" s="35"/>
      <c r="C85" s="34">
        <v>42414.298000000003</v>
      </c>
      <c r="D85" s="34"/>
      <c r="E85" s="80">
        <f t="shared" ref="E85:E148" si="15">+(C85-C$7)/C$8</f>
        <v>1562.0057394685869</v>
      </c>
      <c r="F85">
        <f t="shared" ref="F85:F148" si="16">ROUND(2*E85,0)/2</f>
        <v>1562</v>
      </c>
      <c r="G85">
        <f t="shared" ref="G85:G116" si="17">+C85-(C$7+F85*C$8)</f>
        <v>5.7309999974677339E-3</v>
      </c>
      <c r="I85">
        <f t="shared" si="14"/>
        <v>5.7309999974677339E-3</v>
      </c>
      <c r="P85">
        <f t="shared" si="12"/>
        <v>-2.7432219398599465E-3</v>
      </c>
      <c r="Q85" s="2">
        <f t="shared" ref="Q85:Q148" si="18">+C85-15018.5</f>
        <v>27395.798000000003</v>
      </c>
      <c r="R85">
        <f t="shared" ref="R85:R116" si="19">+(P85-G85)^2</f>
        <v>7.1812437443085725E-5</v>
      </c>
      <c r="S85">
        <v>0.1</v>
      </c>
      <c r="T85">
        <f t="shared" ref="T85:T148" si="20">S85*R85</f>
        <v>7.1812437443085727E-6</v>
      </c>
      <c r="AA85" t="s">
        <v>26</v>
      </c>
      <c r="AB85">
        <v>8</v>
      </c>
      <c r="AD85" t="s">
        <v>28</v>
      </c>
      <c r="AF85" t="s">
        <v>29</v>
      </c>
    </row>
    <row r="86" spans="1:32" x14ac:dyDescent="0.2">
      <c r="A86" s="80" t="s">
        <v>35</v>
      </c>
      <c r="B86" s="35"/>
      <c r="C86" s="34">
        <v>42414.300999999999</v>
      </c>
      <c r="D86" s="34"/>
      <c r="E86" s="80">
        <f t="shared" si="15"/>
        <v>1562.0087439016247</v>
      </c>
      <c r="F86">
        <f t="shared" si="16"/>
        <v>1562</v>
      </c>
      <c r="G86">
        <f t="shared" si="17"/>
        <v>8.7309999944409356E-3</v>
      </c>
      <c r="I86">
        <f t="shared" si="14"/>
        <v>8.7309999944409356E-3</v>
      </c>
      <c r="P86">
        <f t="shared" si="12"/>
        <v>-2.7432219398599465E-3</v>
      </c>
      <c r="Q86" s="2">
        <f t="shared" si="18"/>
        <v>27395.800999999999</v>
      </c>
      <c r="R86">
        <f t="shared" si="19"/>
        <v>1.3165776899759149E-4</v>
      </c>
      <c r="S86">
        <v>0.1</v>
      </c>
      <c r="T86">
        <f t="shared" si="20"/>
        <v>1.316577689975915E-5</v>
      </c>
      <c r="AA86" t="s">
        <v>26</v>
      </c>
      <c r="AB86">
        <v>9</v>
      </c>
      <c r="AD86" t="s">
        <v>36</v>
      </c>
      <c r="AF86" t="s">
        <v>29</v>
      </c>
    </row>
    <row r="87" spans="1:32" x14ac:dyDescent="0.2">
      <c r="A87" s="80" t="s">
        <v>35</v>
      </c>
      <c r="B87" s="35"/>
      <c r="C87" s="34">
        <v>42417.288</v>
      </c>
      <c r="D87" s="34"/>
      <c r="E87" s="80">
        <f t="shared" si="15"/>
        <v>1565.0001577327334</v>
      </c>
      <c r="F87">
        <f t="shared" si="16"/>
        <v>1565</v>
      </c>
      <c r="G87">
        <f t="shared" si="17"/>
        <v>1.5749999874969944E-4</v>
      </c>
      <c r="I87">
        <f t="shared" si="14"/>
        <v>1.5749999874969944E-4</v>
      </c>
      <c r="P87">
        <f t="shared" si="12"/>
        <v>-2.7252615599794106E-3</v>
      </c>
      <c r="Q87" s="2">
        <f t="shared" si="18"/>
        <v>27398.788</v>
      </c>
      <c r="R87">
        <f t="shared" si="19"/>
        <v>8.3103142044862885E-6</v>
      </c>
      <c r="S87">
        <v>0.1</v>
      </c>
      <c r="T87">
        <f t="shared" si="20"/>
        <v>8.310314204486289E-7</v>
      </c>
      <c r="AA87" t="s">
        <v>26</v>
      </c>
      <c r="AB87">
        <v>7</v>
      </c>
      <c r="AD87" t="s">
        <v>32</v>
      </c>
      <c r="AF87" t="s">
        <v>29</v>
      </c>
    </row>
    <row r="88" spans="1:32" x14ac:dyDescent="0.2">
      <c r="A88" s="80" t="s">
        <v>35</v>
      </c>
      <c r="B88" s="35"/>
      <c r="C88" s="34">
        <v>42424.279000000002</v>
      </c>
      <c r="D88" s="34"/>
      <c r="E88" s="80">
        <f t="shared" si="15"/>
        <v>1572.0014881958336</v>
      </c>
      <c r="F88">
        <f t="shared" si="16"/>
        <v>1572</v>
      </c>
      <c r="G88">
        <f t="shared" si="17"/>
        <v>1.4860000010230578E-3</v>
      </c>
      <c r="I88">
        <f t="shared" si="14"/>
        <v>1.4860000010230578E-3</v>
      </c>
      <c r="P88">
        <f t="shared" si="12"/>
        <v>-2.6834188825567195E-3</v>
      </c>
      <c r="Q88" s="2">
        <f t="shared" si="18"/>
        <v>27405.779000000002</v>
      </c>
      <c r="R88">
        <f t="shared" si="19"/>
        <v>1.7384053826751638E-5</v>
      </c>
      <c r="S88">
        <v>0.1</v>
      </c>
      <c r="T88">
        <f t="shared" si="20"/>
        <v>1.7384053826751638E-6</v>
      </c>
      <c r="AA88" t="s">
        <v>26</v>
      </c>
      <c r="AB88">
        <v>11</v>
      </c>
      <c r="AD88" t="s">
        <v>36</v>
      </c>
      <c r="AF88" t="s">
        <v>29</v>
      </c>
    </row>
    <row r="89" spans="1:32" x14ac:dyDescent="0.2">
      <c r="A89" s="80" t="s">
        <v>35</v>
      </c>
      <c r="B89" s="35"/>
      <c r="C89" s="34">
        <v>42428.267</v>
      </c>
      <c r="D89" s="34"/>
      <c r="E89" s="80">
        <f t="shared" si="15"/>
        <v>1575.9953811849366</v>
      </c>
      <c r="F89">
        <f t="shared" si="16"/>
        <v>1576</v>
      </c>
      <c r="G89">
        <f t="shared" si="17"/>
        <v>-4.6120000042719766E-3</v>
      </c>
      <c r="I89">
        <f t="shared" si="14"/>
        <v>-4.6120000042719766E-3</v>
      </c>
      <c r="P89">
        <f t="shared" si="12"/>
        <v>-2.6595495601409429E-3</v>
      </c>
      <c r="Q89" s="2">
        <f t="shared" si="18"/>
        <v>27409.767</v>
      </c>
      <c r="R89">
        <f t="shared" si="19"/>
        <v>3.8120627367874707E-6</v>
      </c>
      <c r="S89">
        <v>0.1</v>
      </c>
      <c r="T89">
        <f t="shared" si="20"/>
        <v>3.8120627367874708E-7</v>
      </c>
      <c r="AA89" t="s">
        <v>26</v>
      </c>
      <c r="AB89">
        <v>6</v>
      </c>
      <c r="AD89" t="s">
        <v>32</v>
      </c>
      <c r="AF89" t="s">
        <v>29</v>
      </c>
    </row>
    <row r="90" spans="1:32" x14ac:dyDescent="0.2">
      <c r="A90" s="80" t="s">
        <v>35</v>
      </c>
      <c r="B90" s="35"/>
      <c r="C90" s="34">
        <v>42433.264000000003</v>
      </c>
      <c r="D90" s="34"/>
      <c r="E90" s="80">
        <f t="shared" si="15"/>
        <v>1580.9997651534852</v>
      </c>
      <c r="F90">
        <f t="shared" si="16"/>
        <v>1581</v>
      </c>
      <c r="G90">
        <f t="shared" si="17"/>
        <v>-2.3449999571312219E-4</v>
      </c>
      <c r="I90">
        <f t="shared" si="14"/>
        <v>-2.3449999571312219E-4</v>
      </c>
      <c r="P90">
        <f t="shared" si="12"/>
        <v>-2.6297546128845814E-3</v>
      </c>
      <c r="Q90" s="2">
        <f t="shared" si="18"/>
        <v>27414.764000000003</v>
      </c>
      <c r="R90">
        <f t="shared" si="19"/>
        <v>5.7372446810811937E-6</v>
      </c>
      <c r="S90">
        <v>0.1</v>
      </c>
      <c r="T90">
        <f t="shared" si="20"/>
        <v>5.7372446810811945E-7</v>
      </c>
      <c r="AA90" t="s">
        <v>26</v>
      </c>
      <c r="AB90">
        <v>10</v>
      </c>
      <c r="AD90" t="s">
        <v>36</v>
      </c>
      <c r="AF90" t="s">
        <v>29</v>
      </c>
    </row>
    <row r="91" spans="1:32" x14ac:dyDescent="0.2">
      <c r="A91" s="80" t="s">
        <v>37</v>
      </c>
      <c r="B91" s="35"/>
      <c r="C91" s="34">
        <v>42688.887999999999</v>
      </c>
      <c r="D91" s="34"/>
      <c r="E91" s="80">
        <f t="shared" si="15"/>
        <v>1837.0014957069129</v>
      </c>
      <c r="F91">
        <f t="shared" si="16"/>
        <v>1837</v>
      </c>
      <c r="G91">
        <f t="shared" si="17"/>
        <v>1.4934999999240972E-3</v>
      </c>
      <c r="J91">
        <f>+G91</f>
        <v>1.4934999999240972E-3</v>
      </c>
      <c r="P91">
        <f t="shared" si="12"/>
        <v>-1.166178030795701E-3</v>
      </c>
      <c r="Q91" s="2">
        <f t="shared" si="18"/>
        <v>27670.387999999999</v>
      </c>
      <c r="R91">
        <f t="shared" si="19"/>
        <v>7.0738872270935434E-6</v>
      </c>
      <c r="S91">
        <v>0.1</v>
      </c>
      <c r="T91">
        <f t="shared" si="20"/>
        <v>7.0738872270935437E-7</v>
      </c>
      <c r="AA91" t="s">
        <v>26</v>
      </c>
      <c r="AF91" t="s">
        <v>27</v>
      </c>
    </row>
    <row r="92" spans="1:32" x14ac:dyDescent="0.2">
      <c r="A92" s="80" t="s">
        <v>37</v>
      </c>
      <c r="B92" s="35"/>
      <c r="C92" s="34">
        <v>42689.883000000002</v>
      </c>
      <c r="D92" s="34"/>
      <c r="E92" s="80">
        <f t="shared" si="15"/>
        <v>1837.9979659988312</v>
      </c>
      <c r="F92">
        <f t="shared" si="16"/>
        <v>1838</v>
      </c>
      <c r="G92">
        <f t="shared" si="17"/>
        <v>-2.0309999963501468E-3</v>
      </c>
      <c r="J92">
        <f>+G92</f>
        <v>-2.0309999963501468E-3</v>
      </c>
      <c r="P92">
        <f t="shared" si="12"/>
        <v>-1.1606991210204379E-3</v>
      </c>
      <c r="Q92" s="2">
        <f t="shared" si="18"/>
        <v>27671.383000000002</v>
      </c>
      <c r="R92">
        <f t="shared" si="19"/>
        <v>7.5742361359965766E-7</v>
      </c>
      <c r="S92">
        <v>0.1</v>
      </c>
      <c r="T92">
        <f t="shared" si="20"/>
        <v>7.5742361359965766E-8</v>
      </c>
      <c r="AA92" t="s">
        <v>26</v>
      </c>
      <c r="AF92" t="s">
        <v>27</v>
      </c>
    </row>
    <row r="93" spans="1:32" x14ac:dyDescent="0.2">
      <c r="A93" s="80" t="s">
        <v>38</v>
      </c>
      <c r="B93" s="35"/>
      <c r="C93" s="34">
        <v>42869.616000000002</v>
      </c>
      <c r="D93" s="34"/>
      <c r="E93" s="80">
        <f t="shared" si="15"/>
        <v>2017.9965539153022</v>
      </c>
      <c r="F93">
        <f t="shared" si="16"/>
        <v>2018</v>
      </c>
      <c r="G93">
        <f t="shared" si="17"/>
        <v>-3.4410000007483177E-3</v>
      </c>
      <c r="I93">
        <f t="shared" ref="I93:I102" si="21">+G93</f>
        <v>-3.4410000007483177E-3</v>
      </c>
      <c r="P93">
        <f t="shared" si="12"/>
        <v>-2.0469033414573711E-4</v>
      </c>
      <c r="Q93" s="2">
        <f t="shared" si="18"/>
        <v>27851.116000000002</v>
      </c>
      <c r="R93">
        <f t="shared" si="19"/>
        <v>1.0473700258145306E-5</v>
      </c>
      <c r="S93">
        <v>0.1</v>
      </c>
      <c r="T93">
        <f t="shared" si="20"/>
        <v>1.0473700258145307E-6</v>
      </c>
      <c r="AA93" t="s">
        <v>26</v>
      </c>
      <c r="AB93">
        <v>7</v>
      </c>
      <c r="AD93" t="s">
        <v>32</v>
      </c>
      <c r="AF93" t="s">
        <v>29</v>
      </c>
    </row>
    <row r="94" spans="1:32" x14ac:dyDescent="0.2">
      <c r="A94" s="80" t="s">
        <v>38</v>
      </c>
      <c r="B94" s="35"/>
      <c r="C94" s="34">
        <v>42872.616999999998</v>
      </c>
      <c r="D94" s="34"/>
      <c r="E94" s="80">
        <f t="shared" si="15"/>
        <v>2021.001988433931</v>
      </c>
      <c r="F94">
        <f t="shared" si="16"/>
        <v>2021</v>
      </c>
      <c r="G94">
        <f t="shared" si="17"/>
        <v>1.985499999136664E-3</v>
      </c>
      <c r="I94">
        <f t="shared" si="21"/>
        <v>1.985499999136664E-3</v>
      </c>
      <c r="P94">
        <f t="shared" si="12"/>
        <v>-1.8926566467748112E-4</v>
      </c>
      <c r="Q94" s="2">
        <f t="shared" si="18"/>
        <v>27854.116999999998</v>
      </c>
      <c r="R94">
        <f t="shared" si="19"/>
        <v>4.7296056925049793E-6</v>
      </c>
      <c r="S94">
        <v>0.1</v>
      </c>
      <c r="T94">
        <f t="shared" si="20"/>
        <v>4.7296056925049794E-7</v>
      </c>
      <c r="AA94" t="s">
        <v>26</v>
      </c>
      <c r="AB94">
        <v>6</v>
      </c>
      <c r="AD94" t="s">
        <v>32</v>
      </c>
      <c r="AF94" t="s">
        <v>29</v>
      </c>
    </row>
    <row r="95" spans="1:32" x14ac:dyDescent="0.2">
      <c r="A95" s="80" t="s">
        <v>38</v>
      </c>
      <c r="B95" s="35"/>
      <c r="C95" s="34">
        <v>42874.618000000002</v>
      </c>
      <c r="D95" s="34"/>
      <c r="E95" s="80">
        <f t="shared" si="15"/>
        <v>2023.0059452722498</v>
      </c>
      <c r="F95">
        <f t="shared" si="16"/>
        <v>2023</v>
      </c>
      <c r="G95">
        <f t="shared" si="17"/>
        <v>5.9364999979152344E-3</v>
      </c>
      <c r="I95">
        <f t="shared" si="21"/>
        <v>5.9364999979152344E-3</v>
      </c>
      <c r="P95">
        <f t="shared" si="12"/>
        <v>-1.7899181964605706E-4</v>
      </c>
      <c r="Q95" s="2">
        <f t="shared" si="18"/>
        <v>27856.118000000002</v>
      </c>
      <c r="R95">
        <f t="shared" si="19"/>
        <v>3.7399240170659116E-5</v>
      </c>
      <c r="S95">
        <v>0.1</v>
      </c>
      <c r="T95">
        <f t="shared" si="20"/>
        <v>3.7399240170659116E-6</v>
      </c>
      <c r="AA95" t="s">
        <v>26</v>
      </c>
      <c r="AB95">
        <v>9</v>
      </c>
      <c r="AD95" t="s">
        <v>32</v>
      </c>
      <c r="AF95" t="s">
        <v>29</v>
      </c>
    </row>
    <row r="96" spans="1:32" x14ac:dyDescent="0.2">
      <c r="A96" s="80" t="s">
        <v>38</v>
      </c>
      <c r="B96" s="35"/>
      <c r="C96" s="34">
        <v>42878.612000000001</v>
      </c>
      <c r="D96" s="34"/>
      <c r="E96" s="80">
        <f t="shared" si="15"/>
        <v>2027.0058471274358</v>
      </c>
      <c r="F96">
        <f t="shared" si="16"/>
        <v>2027</v>
      </c>
      <c r="G96">
        <f t="shared" si="17"/>
        <v>5.8385000011185184E-3</v>
      </c>
      <c r="I96">
        <f t="shared" si="21"/>
        <v>5.8385000011185184E-3</v>
      </c>
      <c r="P96">
        <f t="shared" si="12"/>
        <v>-1.5846637265700498E-4</v>
      </c>
      <c r="Q96" s="2">
        <f t="shared" si="18"/>
        <v>27860.112000000001</v>
      </c>
      <c r="R96">
        <f t="shared" si="19"/>
        <v>3.5963605688194357E-5</v>
      </c>
      <c r="S96">
        <v>0.1</v>
      </c>
      <c r="T96">
        <f t="shared" si="20"/>
        <v>3.5963605688194359E-6</v>
      </c>
      <c r="AA96" t="s">
        <v>26</v>
      </c>
      <c r="AB96">
        <v>6</v>
      </c>
      <c r="AD96" t="s">
        <v>32</v>
      </c>
      <c r="AF96" t="s">
        <v>29</v>
      </c>
    </row>
    <row r="97" spans="1:32" x14ac:dyDescent="0.2">
      <c r="A97" s="80" t="s">
        <v>38</v>
      </c>
      <c r="B97" s="35"/>
      <c r="C97" s="34">
        <v>42879.608999999997</v>
      </c>
      <c r="D97" s="34"/>
      <c r="E97" s="80">
        <f t="shared" si="15"/>
        <v>2028.004320374708</v>
      </c>
      <c r="F97">
        <f t="shared" si="16"/>
        <v>2028</v>
      </c>
      <c r="G97">
        <f t="shared" si="17"/>
        <v>4.3139999979757704E-3</v>
      </c>
      <c r="I97">
        <f t="shared" si="21"/>
        <v>4.3139999979757704E-3</v>
      </c>
      <c r="P97">
        <f t="shared" si="12"/>
        <v>-1.5333964488344759E-4</v>
      </c>
      <c r="Q97" s="2">
        <f t="shared" si="18"/>
        <v>27861.108999999997</v>
      </c>
      <c r="R97">
        <f t="shared" si="19"/>
        <v>1.9957123484661524E-5</v>
      </c>
      <c r="S97">
        <v>0.1</v>
      </c>
      <c r="T97">
        <f t="shared" si="20"/>
        <v>1.9957123484661524E-6</v>
      </c>
      <c r="AA97" t="s">
        <v>26</v>
      </c>
      <c r="AB97">
        <v>11</v>
      </c>
      <c r="AD97" t="s">
        <v>32</v>
      </c>
      <c r="AF97" t="s">
        <v>29</v>
      </c>
    </row>
    <row r="98" spans="1:32" x14ac:dyDescent="0.2">
      <c r="A98" s="80" t="s">
        <v>38</v>
      </c>
      <c r="B98" s="35"/>
      <c r="C98" s="34">
        <v>42897.574999999997</v>
      </c>
      <c r="D98" s="34"/>
      <c r="E98" s="80">
        <f t="shared" si="15"/>
        <v>2045.996868379289</v>
      </c>
      <c r="F98">
        <f t="shared" si="16"/>
        <v>2046</v>
      </c>
      <c r="G98">
        <f t="shared" si="17"/>
        <v>-3.1270000035874546E-3</v>
      </c>
      <c r="I98">
        <f t="shared" si="21"/>
        <v>-3.1270000035874546E-3</v>
      </c>
      <c r="P98">
        <f t="shared" si="12"/>
        <v>-6.1375508760961543E-5</v>
      </c>
      <c r="Q98" s="2">
        <f t="shared" si="18"/>
        <v>27879.074999999997</v>
      </c>
      <c r="R98">
        <f t="shared" si="19"/>
        <v>9.3980535432801905E-6</v>
      </c>
      <c r="S98">
        <v>0.1</v>
      </c>
      <c r="T98">
        <f t="shared" si="20"/>
        <v>9.3980535432801905E-7</v>
      </c>
      <c r="AA98" t="s">
        <v>26</v>
      </c>
      <c r="AB98">
        <v>10</v>
      </c>
      <c r="AD98" t="s">
        <v>32</v>
      </c>
      <c r="AF98" t="s">
        <v>29</v>
      </c>
    </row>
    <row r="99" spans="1:32" x14ac:dyDescent="0.2">
      <c r="A99" s="80" t="s">
        <v>38</v>
      </c>
      <c r="B99" s="35"/>
      <c r="C99" s="34">
        <v>42898.572</v>
      </c>
      <c r="D99" s="34"/>
      <c r="E99" s="80">
        <f t="shared" si="15"/>
        <v>2046.9953416265685</v>
      </c>
      <c r="F99">
        <f t="shared" si="16"/>
        <v>2047</v>
      </c>
      <c r="G99">
        <f t="shared" si="17"/>
        <v>-4.651499999454245E-3</v>
      </c>
      <c r="I99">
        <f t="shared" si="21"/>
        <v>-4.651499999454245E-3</v>
      </c>
      <c r="P99">
        <f t="shared" si="12"/>
        <v>-5.6283999187574981E-5</v>
      </c>
      <c r="Q99" s="2">
        <f t="shared" si="18"/>
        <v>27880.072</v>
      </c>
      <c r="R99">
        <f t="shared" si="19"/>
        <v>2.1116010089106809E-5</v>
      </c>
      <c r="S99">
        <v>0.1</v>
      </c>
      <c r="T99">
        <f t="shared" si="20"/>
        <v>2.1116010089106808E-6</v>
      </c>
      <c r="AA99" t="s">
        <v>26</v>
      </c>
      <c r="AB99">
        <v>7</v>
      </c>
      <c r="AD99" t="s">
        <v>32</v>
      </c>
      <c r="AF99" t="s">
        <v>29</v>
      </c>
    </row>
    <row r="100" spans="1:32" x14ac:dyDescent="0.2">
      <c r="A100" s="80" t="s">
        <v>39</v>
      </c>
      <c r="B100" s="35"/>
      <c r="C100" s="34">
        <v>42906.557999999997</v>
      </c>
      <c r="D100" s="34"/>
      <c r="E100" s="80">
        <f t="shared" si="15"/>
        <v>2054.9931423815797</v>
      </c>
      <c r="F100">
        <f t="shared" si="16"/>
        <v>2055</v>
      </c>
      <c r="G100">
        <f t="shared" si="17"/>
        <v>-6.8475000080070458E-3</v>
      </c>
      <c r="I100">
        <f t="shared" si="21"/>
        <v>-6.8475000080070458E-3</v>
      </c>
      <c r="P100">
        <f t="shared" si="12"/>
        <v>-1.5618651821860605E-5</v>
      </c>
      <c r="Q100" s="2">
        <f t="shared" si="18"/>
        <v>27888.057999999997</v>
      </c>
      <c r="R100">
        <f t="shared" si="19"/>
        <v>4.6674602864990724E-5</v>
      </c>
      <c r="S100">
        <v>0.1</v>
      </c>
      <c r="T100">
        <f t="shared" si="20"/>
        <v>4.6674602864990726E-6</v>
      </c>
      <c r="AA100" t="s">
        <v>26</v>
      </c>
      <c r="AB100">
        <v>10</v>
      </c>
      <c r="AD100" t="s">
        <v>32</v>
      </c>
      <c r="AF100" t="s">
        <v>29</v>
      </c>
    </row>
    <row r="101" spans="1:32" x14ac:dyDescent="0.2">
      <c r="A101" s="80" t="s">
        <v>39</v>
      </c>
      <c r="B101" s="35"/>
      <c r="C101" s="34">
        <v>42921.546999999999</v>
      </c>
      <c r="D101" s="34"/>
      <c r="E101" s="80">
        <f t="shared" si="15"/>
        <v>2070.0042913318571</v>
      </c>
      <c r="F101">
        <f t="shared" si="16"/>
        <v>2070</v>
      </c>
      <c r="G101">
        <f t="shared" si="17"/>
        <v>4.2849999954341911E-3</v>
      </c>
      <c r="I101">
        <f t="shared" si="21"/>
        <v>4.2849999954341911E-3</v>
      </c>
      <c r="P101">
        <f t="shared" si="12"/>
        <v>6.0309130303094413E-5</v>
      </c>
      <c r="Q101" s="2">
        <f t="shared" si="18"/>
        <v>27903.046999999999</v>
      </c>
      <c r="R101">
        <f t="shared" si="19"/>
        <v>1.7848012905922132E-5</v>
      </c>
      <c r="S101">
        <v>0.1</v>
      </c>
      <c r="T101">
        <f t="shared" si="20"/>
        <v>1.7848012905922133E-6</v>
      </c>
      <c r="AA101" t="s">
        <v>26</v>
      </c>
      <c r="AB101">
        <v>5</v>
      </c>
      <c r="AD101" t="s">
        <v>32</v>
      </c>
      <c r="AF101" t="s">
        <v>29</v>
      </c>
    </row>
    <row r="102" spans="1:32" x14ac:dyDescent="0.2">
      <c r="A102" s="80" t="s">
        <v>39</v>
      </c>
      <c r="B102" s="35"/>
      <c r="C102" s="34">
        <v>42926.535000000003</v>
      </c>
      <c r="D102" s="34"/>
      <c r="E102" s="80">
        <f t="shared" si="15"/>
        <v>2074.9996620012848</v>
      </c>
      <c r="F102">
        <f t="shared" si="16"/>
        <v>2075</v>
      </c>
      <c r="G102">
        <f t="shared" si="17"/>
        <v>-3.3750000147847459E-4</v>
      </c>
      <c r="I102">
        <f t="shared" si="21"/>
        <v>-3.3750000147847459E-4</v>
      </c>
      <c r="P102">
        <f t="shared" si="12"/>
        <v>8.5525711537279107E-5</v>
      </c>
      <c r="Q102" s="2">
        <f t="shared" si="18"/>
        <v>27908.035000000003</v>
      </c>
      <c r="R102">
        <f t="shared" si="19"/>
        <v>1.7895075387248679E-7</v>
      </c>
      <c r="S102">
        <v>0.1</v>
      </c>
      <c r="T102">
        <f t="shared" si="20"/>
        <v>1.789507538724868E-8</v>
      </c>
      <c r="AA102" t="s">
        <v>26</v>
      </c>
      <c r="AB102">
        <v>11</v>
      </c>
      <c r="AD102" t="s">
        <v>32</v>
      </c>
      <c r="AF102" t="s">
        <v>29</v>
      </c>
    </row>
    <row r="103" spans="1:32" x14ac:dyDescent="0.2">
      <c r="A103" s="99" t="s">
        <v>459</v>
      </c>
      <c r="B103" s="100" t="s">
        <v>79</v>
      </c>
      <c r="C103" s="99">
        <v>42963.476000000002</v>
      </c>
      <c r="D103" s="99" t="s">
        <v>96</v>
      </c>
      <c r="E103" s="80">
        <f t="shared" si="15"/>
        <v>2111.9952489898851</v>
      </c>
      <c r="F103">
        <f t="shared" si="16"/>
        <v>2112</v>
      </c>
      <c r="G103">
        <f t="shared" si="17"/>
        <v>-4.7439999980269931E-3</v>
      </c>
      <c r="I103">
        <f>G103</f>
        <v>-4.7439999980269931E-3</v>
      </c>
      <c r="P103">
        <f t="shared" si="12"/>
        <v>2.7068817364222109E-4</v>
      </c>
      <c r="Q103" s="2">
        <f t="shared" si="18"/>
        <v>27944.976000000002</v>
      </c>
      <c r="R103">
        <f t="shared" si="19"/>
        <v>2.5147097459079125E-5</v>
      </c>
      <c r="T103">
        <f t="shared" si="20"/>
        <v>0</v>
      </c>
    </row>
    <row r="104" spans="1:32" x14ac:dyDescent="0.2">
      <c r="A104" s="99" t="s">
        <v>459</v>
      </c>
      <c r="B104" s="100" t="s">
        <v>79</v>
      </c>
      <c r="C104" s="99">
        <v>42964.476999999999</v>
      </c>
      <c r="D104" s="99" t="s">
        <v>96</v>
      </c>
      <c r="E104" s="80">
        <f t="shared" si="15"/>
        <v>2112.9977281478796</v>
      </c>
      <c r="F104">
        <f t="shared" si="16"/>
        <v>2113</v>
      </c>
      <c r="G104">
        <f t="shared" si="17"/>
        <v>-2.2685000003548339E-3</v>
      </c>
      <c r="I104">
        <f>G104</f>
        <v>-2.2685000003548339E-3</v>
      </c>
      <c r="P104">
        <f t="shared" si="12"/>
        <v>2.7565734630974857E-4</v>
      </c>
      <c r="Q104" s="2">
        <f t="shared" si="18"/>
        <v>27945.976999999999</v>
      </c>
      <c r="R104">
        <f t="shared" si="19"/>
        <v>6.4727366045873683E-6</v>
      </c>
      <c r="T104">
        <f t="shared" si="20"/>
        <v>0</v>
      </c>
    </row>
    <row r="105" spans="1:32" x14ac:dyDescent="0.2">
      <c r="A105" s="99" t="s">
        <v>459</v>
      </c>
      <c r="B105" s="100" t="s">
        <v>79</v>
      </c>
      <c r="C105" s="99">
        <v>42965.472000000002</v>
      </c>
      <c r="D105" s="99" t="s">
        <v>96</v>
      </c>
      <c r="E105" s="80">
        <f t="shared" si="15"/>
        <v>2113.9941984397979</v>
      </c>
      <c r="F105">
        <f t="shared" si="16"/>
        <v>2114</v>
      </c>
      <c r="G105">
        <f t="shared" si="17"/>
        <v>-5.7929999966290779E-3</v>
      </c>
      <c r="I105">
        <f>G105</f>
        <v>-5.7929999966290779E-3</v>
      </c>
      <c r="P105">
        <f t="shared" si="12"/>
        <v>2.806246653877971E-4</v>
      </c>
      <c r="Q105" s="2">
        <f t="shared" si="18"/>
        <v>27946.972000000002</v>
      </c>
      <c r="R105">
        <f t="shared" si="19"/>
        <v>3.6888916535059602E-5</v>
      </c>
      <c r="T105">
        <f t="shared" si="20"/>
        <v>0</v>
      </c>
    </row>
    <row r="106" spans="1:32" x14ac:dyDescent="0.2">
      <c r="A106" s="80" t="s">
        <v>40</v>
      </c>
      <c r="B106" s="35"/>
      <c r="C106" s="34">
        <v>42975.463000000003</v>
      </c>
      <c r="D106" s="34"/>
      <c r="E106" s="80">
        <f t="shared" si="15"/>
        <v>2123.9999619438499</v>
      </c>
      <c r="F106">
        <f t="shared" si="16"/>
        <v>2124</v>
      </c>
      <c r="G106">
        <f t="shared" si="17"/>
        <v>-3.7999998312443495E-5</v>
      </c>
      <c r="I106">
        <f>+G106</f>
        <v>-3.7999998312443495E-5</v>
      </c>
      <c r="P106">
        <f t="shared" si="12"/>
        <v>3.3019590874673078E-4</v>
      </c>
      <c r="Q106" s="2">
        <f t="shared" si="18"/>
        <v>27956.963000000003</v>
      </c>
      <c r="R106">
        <f t="shared" si="19"/>
        <v>1.3556822597512811E-7</v>
      </c>
      <c r="S106">
        <v>0.1</v>
      </c>
      <c r="T106">
        <f t="shared" si="20"/>
        <v>1.3556822597512812E-8</v>
      </c>
      <c r="AA106" t="s">
        <v>26</v>
      </c>
      <c r="AB106">
        <v>8</v>
      </c>
      <c r="AD106" t="s">
        <v>32</v>
      </c>
      <c r="AF106" t="s">
        <v>29</v>
      </c>
    </row>
    <row r="107" spans="1:32" x14ac:dyDescent="0.2">
      <c r="A107" s="80" t="s">
        <v>40</v>
      </c>
      <c r="B107" s="35"/>
      <c r="C107" s="34">
        <v>42990.442999999999</v>
      </c>
      <c r="D107" s="34"/>
      <c r="E107" s="80">
        <f t="shared" si="15"/>
        <v>2139.0020975949992</v>
      </c>
      <c r="F107">
        <f t="shared" si="16"/>
        <v>2139</v>
      </c>
      <c r="G107">
        <f t="shared" si="17"/>
        <v>2.0944999996572733E-3</v>
      </c>
      <c r="I107">
        <f>+G107</f>
        <v>2.0944999996572733E-3</v>
      </c>
      <c r="P107">
        <f t="shared" si="12"/>
        <v>4.0420522575713037E-4</v>
      </c>
      <c r="Q107" s="2">
        <f t="shared" si="18"/>
        <v>27971.942999999999</v>
      </c>
      <c r="R107">
        <f t="shared" si="19"/>
        <v>2.8570964226741354E-6</v>
      </c>
      <c r="S107">
        <v>0.1</v>
      </c>
      <c r="T107">
        <f t="shared" si="20"/>
        <v>2.8570964226741355E-7</v>
      </c>
      <c r="AA107" t="s">
        <v>26</v>
      </c>
      <c r="AB107">
        <v>6</v>
      </c>
      <c r="AD107" t="s">
        <v>32</v>
      </c>
      <c r="AF107" t="s">
        <v>29</v>
      </c>
    </row>
    <row r="108" spans="1:32" x14ac:dyDescent="0.2">
      <c r="A108" s="80" t="s">
        <v>40</v>
      </c>
      <c r="B108" s="35"/>
      <c r="C108" s="34">
        <v>42992.436999999998</v>
      </c>
      <c r="D108" s="34"/>
      <c r="E108" s="80">
        <f t="shared" si="15"/>
        <v>2140.9990440895504</v>
      </c>
      <c r="F108">
        <f t="shared" si="16"/>
        <v>2141</v>
      </c>
      <c r="G108">
        <f t="shared" si="17"/>
        <v>-9.5450000662822276E-4</v>
      </c>
      <c r="I108">
        <f>+G108</f>
        <v>-9.5450000662822276E-4</v>
      </c>
      <c r="P108">
        <f t="shared" si="12"/>
        <v>4.1404162367064245E-4</v>
      </c>
      <c r="Q108" s="2">
        <f t="shared" si="18"/>
        <v>27973.936999999998</v>
      </c>
      <c r="R108">
        <f t="shared" si="19"/>
        <v>1.8729061938610759E-6</v>
      </c>
      <c r="S108">
        <v>0.1</v>
      </c>
      <c r="T108">
        <f t="shared" si="20"/>
        <v>1.8729061938610761E-7</v>
      </c>
      <c r="AA108" t="s">
        <v>26</v>
      </c>
      <c r="AB108">
        <v>6</v>
      </c>
      <c r="AD108" t="s">
        <v>32</v>
      </c>
      <c r="AF108" t="s">
        <v>29</v>
      </c>
    </row>
    <row r="109" spans="1:32" x14ac:dyDescent="0.2">
      <c r="A109" s="80" t="s">
        <v>40</v>
      </c>
      <c r="B109" s="35"/>
      <c r="C109" s="34">
        <v>42996.432000000001</v>
      </c>
      <c r="D109" s="34"/>
      <c r="E109" s="80">
        <f t="shared" si="15"/>
        <v>2144.999947422421</v>
      </c>
      <c r="F109">
        <f t="shared" si="16"/>
        <v>2145</v>
      </c>
      <c r="G109">
        <f t="shared" si="17"/>
        <v>-5.2499999583233148E-5</v>
      </c>
      <c r="I109">
        <f>+G109</f>
        <v>-5.2499999583233148E-5</v>
      </c>
      <c r="P109">
        <f t="shared" si="12"/>
        <v>4.3369217642388186E-4</v>
      </c>
      <c r="Q109" s="2">
        <f t="shared" si="18"/>
        <v>27977.932000000001</v>
      </c>
      <c r="R109">
        <f t="shared" si="19"/>
        <v>2.363828320105335E-7</v>
      </c>
      <c r="S109">
        <v>0.1</v>
      </c>
      <c r="T109">
        <f t="shared" si="20"/>
        <v>2.3638283201053352E-8</v>
      </c>
      <c r="AA109" t="s">
        <v>26</v>
      </c>
      <c r="AB109">
        <v>11</v>
      </c>
      <c r="AD109" t="s">
        <v>32</v>
      </c>
      <c r="AF109" t="s">
        <v>29</v>
      </c>
    </row>
    <row r="110" spans="1:32" x14ac:dyDescent="0.2">
      <c r="A110" s="80" t="s">
        <v>41</v>
      </c>
      <c r="B110" s="35"/>
      <c r="C110" s="34">
        <v>43012.404999999999</v>
      </c>
      <c r="D110" s="34"/>
      <c r="E110" s="80">
        <f t="shared" si="15"/>
        <v>2160.9965504101274</v>
      </c>
      <c r="F110">
        <f t="shared" si="16"/>
        <v>2161</v>
      </c>
      <c r="G110">
        <f t="shared" si="17"/>
        <v>-3.4445000055711716E-3</v>
      </c>
      <c r="J110">
        <f>+G110</f>
        <v>-3.4445000055711716E-3</v>
      </c>
      <c r="P110">
        <f t="shared" si="12"/>
        <v>5.1199781311960218E-4</v>
      </c>
      <c r="Q110" s="2">
        <f t="shared" si="18"/>
        <v>27993.904999999999</v>
      </c>
      <c r="R110">
        <f t="shared" si="19"/>
        <v>1.5653874989304851E-5</v>
      </c>
      <c r="S110">
        <v>0.1</v>
      </c>
      <c r="T110">
        <f t="shared" si="20"/>
        <v>1.5653874989304852E-6</v>
      </c>
      <c r="AA110" t="s">
        <v>26</v>
      </c>
      <c r="AF110" t="s">
        <v>27</v>
      </c>
    </row>
    <row r="111" spans="1:32" x14ac:dyDescent="0.2">
      <c r="A111" s="99" t="s">
        <v>476</v>
      </c>
      <c r="B111" s="100" t="s">
        <v>79</v>
      </c>
      <c r="C111" s="99">
        <v>43013.406999999999</v>
      </c>
      <c r="D111" s="99" t="s">
        <v>96</v>
      </c>
      <c r="E111" s="80">
        <f t="shared" si="15"/>
        <v>2162.0000310458058</v>
      </c>
      <c r="F111">
        <f t="shared" si="16"/>
        <v>2162</v>
      </c>
      <c r="G111">
        <f t="shared" si="17"/>
        <v>3.0999995942693204E-5</v>
      </c>
      <c r="I111">
        <f>G111</f>
        <v>3.0999995942693204E-5</v>
      </c>
      <c r="P111">
        <f t="shared" si="12"/>
        <v>5.1687615990248306E-4</v>
      </c>
      <c r="Q111" s="2">
        <f t="shared" si="18"/>
        <v>27994.906999999999</v>
      </c>
      <c r="R111">
        <f t="shared" si="19"/>
        <v>2.3607564670428059E-7</v>
      </c>
      <c r="T111">
        <f t="shared" si="20"/>
        <v>0</v>
      </c>
    </row>
    <row r="112" spans="1:32" x14ac:dyDescent="0.2">
      <c r="A112" s="80" t="s">
        <v>41</v>
      </c>
      <c r="B112" s="35"/>
      <c r="C112" s="34">
        <v>43013.407099999997</v>
      </c>
      <c r="D112" s="34"/>
      <c r="E112" s="80">
        <f t="shared" si="15"/>
        <v>2162.0001311935712</v>
      </c>
      <c r="F112">
        <f t="shared" si="16"/>
        <v>2162</v>
      </c>
      <c r="G112">
        <f t="shared" si="17"/>
        <v>1.3099999341648072E-4</v>
      </c>
      <c r="J112">
        <f>+G112</f>
        <v>1.3099999341648072E-4</v>
      </c>
      <c r="P112">
        <f t="shared" si="12"/>
        <v>5.1687615990248306E-4</v>
      </c>
      <c r="Q112" s="2">
        <f t="shared" si="18"/>
        <v>27994.907099999997</v>
      </c>
      <c r="R112">
        <f t="shared" si="19"/>
        <v>1.4890041586193298E-7</v>
      </c>
      <c r="S112">
        <v>0.5</v>
      </c>
      <c r="T112">
        <f t="shared" si="20"/>
        <v>7.4450207930966492E-8</v>
      </c>
      <c r="AA112" t="s">
        <v>26</v>
      </c>
      <c r="AF112" t="s">
        <v>27</v>
      </c>
    </row>
    <row r="113" spans="1:32" x14ac:dyDescent="0.2">
      <c r="A113" s="99" t="s">
        <v>476</v>
      </c>
      <c r="B113" s="100" t="s">
        <v>79</v>
      </c>
      <c r="C113" s="99">
        <v>43014.411</v>
      </c>
      <c r="D113" s="99" t="s">
        <v>96</v>
      </c>
      <c r="E113" s="80">
        <f t="shared" si="15"/>
        <v>2163.005514636845</v>
      </c>
      <c r="F113">
        <f t="shared" si="16"/>
        <v>2163</v>
      </c>
      <c r="G113">
        <f t="shared" si="17"/>
        <v>5.5064999978640117E-3</v>
      </c>
      <c r="I113">
        <f>G113</f>
        <v>5.5064999978640117E-3</v>
      </c>
      <c r="P113">
        <f t="shared" si="12"/>
        <v>5.2175265309588152E-4</v>
      </c>
      <c r="Q113" s="2">
        <f t="shared" si="18"/>
        <v>27995.911</v>
      </c>
      <c r="R113">
        <f t="shared" si="19"/>
        <v>2.4847706091172925E-5</v>
      </c>
      <c r="T113">
        <f t="shared" si="20"/>
        <v>0</v>
      </c>
    </row>
    <row r="114" spans="1:32" x14ac:dyDescent="0.2">
      <c r="A114" s="80" t="s">
        <v>41</v>
      </c>
      <c r="B114" s="35"/>
      <c r="C114" s="34">
        <v>43014.4113</v>
      </c>
      <c r="D114" s="34"/>
      <c r="E114" s="80">
        <f t="shared" si="15"/>
        <v>2163.0058150801487</v>
      </c>
      <c r="F114">
        <f t="shared" si="16"/>
        <v>2163</v>
      </c>
      <c r="G114">
        <f t="shared" si="17"/>
        <v>5.8064999975613318E-3</v>
      </c>
      <c r="J114">
        <f>+G114</f>
        <v>5.8064999975613318E-3</v>
      </c>
      <c r="P114">
        <f t="shared" si="12"/>
        <v>5.2175265309588152E-4</v>
      </c>
      <c r="Q114" s="2">
        <f t="shared" si="18"/>
        <v>27995.9113</v>
      </c>
      <c r="R114">
        <f t="shared" si="19"/>
        <v>2.7928554494834628E-5</v>
      </c>
      <c r="S114">
        <v>0.5</v>
      </c>
      <c r="T114">
        <f t="shared" si="20"/>
        <v>1.3964277247417314E-5</v>
      </c>
      <c r="AA114" t="s">
        <v>26</v>
      </c>
      <c r="AF114" t="s">
        <v>27</v>
      </c>
    </row>
    <row r="115" spans="1:32" x14ac:dyDescent="0.2">
      <c r="A115" s="80" t="s">
        <v>41</v>
      </c>
      <c r="B115" s="35"/>
      <c r="C115" s="34">
        <v>43015.4058</v>
      </c>
      <c r="D115" s="34"/>
      <c r="E115" s="80">
        <f t="shared" si="15"/>
        <v>2164.0017846332253</v>
      </c>
      <c r="F115">
        <f t="shared" si="16"/>
        <v>2164</v>
      </c>
      <c r="G115">
        <f t="shared" si="17"/>
        <v>1.781999999366235E-3</v>
      </c>
      <c r="J115">
        <f>+G115</f>
        <v>1.781999999366235E-3</v>
      </c>
      <c r="P115">
        <f t="shared" si="12"/>
        <v>5.2662729269979669E-4</v>
      </c>
      <c r="Q115" s="2">
        <f t="shared" si="18"/>
        <v>27996.9058</v>
      </c>
      <c r="R115">
        <f t="shared" si="19"/>
        <v>1.5759606326430193E-6</v>
      </c>
      <c r="S115">
        <v>0.5</v>
      </c>
      <c r="T115">
        <f t="shared" si="20"/>
        <v>7.8798031632150965E-7</v>
      </c>
      <c r="AA115" t="s">
        <v>26</v>
      </c>
      <c r="AF115" t="s">
        <v>27</v>
      </c>
    </row>
    <row r="116" spans="1:32" x14ac:dyDescent="0.2">
      <c r="A116" s="99" t="s">
        <v>476</v>
      </c>
      <c r="B116" s="100" t="s">
        <v>79</v>
      </c>
      <c r="C116" s="99">
        <v>43015.406000000003</v>
      </c>
      <c r="D116" s="99" t="s">
        <v>96</v>
      </c>
      <c r="E116" s="80">
        <f t="shared" si="15"/>
        <v>2164.0019849287632</v>
      </c>
      <c r="F116">
        <f t="shared" si="16"/>
        <v>2164</v>
      </c>
      <c r="G116">
        <f t="shared" si="17"/>
        <v>1.9820000015897676E-3</v>
      </c>
      <c r="I116">
        <f>G116</f>
        <v>1.9820000015897676E-3</v>
      </c>
      <c r="P116">
        <f t="shared" si="12"/>
        <v>5.2662729269979669E-4</v>
      </c>
      <c r="Q116" s="2">
        <f t="shared" si="18"/>
        <v>27996.906000000003</v>
      </c>
      <c r="R116">
        <f t="shared" si="19"/>
        <v>2.1181097217817323E-6</v>
      </c>
      <c r="T116">
        <f t="shared" si="20"/>
        <v>0</v>
      </c>
    </row>
    <row r="117" spans="1:32" x14ac:dyDescent="0.2">
      <c r="A117" s="80" t="s">
        <v>42</v>
      </c>
      <c r="B117" s="35"/>
      <c r="C117" s="34">
        <v>43043.364000000001</v>
      </c>
      <c r="D117" s="34"/>
      <c r="E117" s="80">
        <f t="shared" si="15"/>
        <v>2192.0012979150733</v>
      </c>
      <c r="F117">
        <f t="shared" si="16"/>
        <v>2192</v>
      </c>
      <c r="G117">
        <f t="shared" ref="G117:G148" si="22">+C117-(C$7+F117*C$8)</f>
        <v>1.2960000021848828E-3</v>
      </c>
      <c r="I117">
        <f>+G117</f>
        <v>1.2960000021848828E-3</v>
      </c>
      <c r="P117">
        <f t="shared" si="12"/>
        <v>6.6236464427944872E-4</v>
      </c>
      <c r="Q117" s="2">
        <f t="shared" si="18"/>
        <v>28024.864000000001</v>
      </c>
      <c r="R117">
        <f t="shared" ref="R117:R148" si="23">+(P117-G117)^2</f>
        <v>4.0149376678794751E-7</v>
      </c>
      <c r="S117">
        <v>0.1</v>
      </c>
      <c r="T117">
        <f t="shared" si="20"/>
        <v>4.0149376678794752E-8</v>
      </c>
      <c r="AB117">
        <v>8</v>
      </c>
      <c r="AD117" t="s">
        <v>32</v>
      </c>
      <c r="AF117" t="s">
        <v>29</v>
      </c>
    </row>
    <row r="118" spans="1:32" x14ac:dyDescent="0.2">
      <c r="A118" s="80" t="s">
        <v>42</v>
      </c>
      <c r="B118" s="35"/>
      <c r="C118" s="34">
        <v>43046.362999999998</v>
      </c>
      <c r="D118" s="34"/>
      <c r="E118" s="80">
        <f t="shared" si="15"/>
        <v>2195.0047294783412</v>
      </c>
      <c r="F118">
        <f t="shared" si="16"/>
        <v>2195</v>
      </c>
      <c r="G118">
        <f t="shared" si="22"/>
        <v>4.7224999943864532E-3</v>
      </c>
      <c r="I118">
        <f>+G118</f>
        <v>4.7224999943864532E-3</v>
      </c>
      <c r="P118">
        <f t="shared" si="12"/>
        <v>6.7682174003775176E-4</v>
      </c>
      <c r="Q118" s="2">
        <f t="shared" si="18"/>
        <v>28027.862999999998</v>
      </c>
      <c r="R118">
        <f t="shared" si="23"/>
        <v>1.6367512537709957E-5</v>
      </c>
      <c r="S118">
        <v>0.1</v>
      </c>
      <c r="T118">
        <f t="shared" si="20"/>
        <v>1.6367512537709959E-6</v>
      </c>
      <c r="AB118">
        <v>12</v>
      </c>
      <c r="AD118" t="s">
        <v>36</v>
      </c>
      <c r="AF118" t="s">
        <v>29</v>
      </c>
    </row>
    <row r="119" spans="1:32" x14ac:dyDescent="0.2">
      <c r="A119" s="99" t="s">
        <v>476</v>
      </c>
      <c r="B119" s="100" t="s">
        <v>79</v>
      </c>
      <c r="C119" s="99">
        <v>43074.315000000002</v>
      </c>
      <c r="D119" s="99" t="s">
        <v>96</v>
      </c>
      <c r="E119" s="80">
        <f t="shared" si="15"/>
        <v>2222.9980335985751</v>
      </c>
      <c r="F119">
        <f t="shared" si="16"/>
        <v>2223</v>
      </c>
      <c r="G119">
        <f t="shared" si="22"/>
        <v>-1.963499998964835E-3</v>
      </c>
      <c r="I119">
        <f>G119</f>
        <v>-1.963499998964835E-3</v>
      </c>
      <c r="P119">
        <f t="shared" si="12"/>
        <v>8.1095017594645311E-4</v>
      </c>
      <c r="Q119" s="2">
        <f t="shared" si="18"/>
        <v>28055.815000000002</v>
      </c>
      <c r="R119">
        <f t="shared" si="23"/>
        <v>7.6975737730652769E-6</v>
      </c>
      <c r="T119">
        <f t="shared" si="20"/>
        <v>0</v>
      </c>
    </row>
    <row r="120" spans="1:32" x14ac:dyDescent="0.2">
      <c r="A120" s="80" t="s">
        <v>41</v>
      </c>
      <c r="B120" s="35"/>
      <c r="C120" s="34">
        <v>43074.3151</v>
      </c>
      <c r="D120" s="34"/>
      <c r="E120" s="80">
        <f t="shared" si="15"/>
        <v>2222.998133746341</v>
      </c>
      <c r="F120">
        <f t="shared" si="16"/>
        <v>2223</v>
      </c>
      <c r="G120">
        <f t="shared" si="22"/>
        <v>-1.8635000014910474E-3</v>
      </c>
      <c r="J120">
        <f>+G120</f>
        <v>-1.8635000014910474E-3</v>
      </c>
      <c r="P120">
        <f t="shared" si="12"/>
        <v>8.1095017594645311E-4</v>
      </c>
      <c r="Q120" s="2">
        <f t="shared" si="18"/>
        <v>28055.8151</v>
      </c>
      <c r="R120">
        <f t="shared" si="23"/>
        <v>7.1526837515954779E-6</v>
      </c>
      <c r="S120">
        <v>0.1</v>
      </c>
      <c r="T120">
        <f t="shared" si="20"/>
        <v>7.1526837515954787E-7</v>
      </c>
      <c r="AA120" t="s">
        <v>26</v>
      </c>
      <c r="AF120" t="s">
        <v>27</v>
      </c>
    </row>
    <row r="121" spans="1:32" x14ac:dyDescent="0.2">
      <c r="A121" s="80" t="s">
        <v>42</v>
      </c>
      <c r="B121" s="35"/>
      <c r="C121" s="34">
        <v>43076.315000000002</v>
      </c>
      <c r="D121" s="34"/>
      <c r="E121" s="80">
        <f t="shared" si="15"/>
        <v>2225.0009889592102</v>
      </c>
      <c r="F121">
        <f t="shared" si="16"/>
        <v>2225</v>
      </c>
      <c r="G121">
        <f t="shared" si="22"/>
        <v>9.8750000324798748E-4</v>
      </c>
      <c r="I121">
        <f t="shared" ref="I121:I152" si="24">+G121</f>
        <v>9.8750000324798748E-4</v>
      </c>
      <c r="P121">
        <f t="shared" si="12"/>
        <v>8.2047517082688148E-4</v>
      </c>
      <c r="Q121" s="2">
        <f t="shared" si="18"/>
        <v>28057.815000000002</v>
      </c>
      <c r="R121">
        <f t="shared" si="23"/>
        <v>2.7897294645298541E-8</v>
      </c>
      <c r="S121">
        <v>0.1</v>
      </c>
      <c r="T121">
        <f t="shared" si="20"/>
        <v>2.7897294645298542E-9</v>
      </c>
      <c r="AB121">
        <v>7</v>
      </c>
      <c r="AD121" t="s">
        <v>32</v>
      </c>
      <c r="AF121" t="s">
        <v>29</v>
      </c>
    </row>
    <row r="122" spans="1:32" x14ac:dyDescent="0.2">
      <c r="A122" s="80" t="s">
        <v>42</v>
      </c>
      <c r="B122" s="35"/>
      <c r="C122" s="34">
        <v>43078.303999999996</v>
      </c>
      <c r="D122" s="34"/>
      <c r="E122" s="80">
        <f t="shared" si="15"/>
        <v>2226.992928065355</v>
      </c>
      <c r="F122">
        <f t="shared" si="16"/>
        <v>2227</v>
      </c>
      <c r="G122">
        <f t="shared" si="22"/>
        <v>-7.0615000076941215E-3</v>
      </c>
      <c r="I122">
        <f t="shared" si="24"/>
        <v>-7.0615000076941215E-3</v>
      </c>
      <c r="P122">
        <f t="shared" si="12"/>
        <v>8.299927513493793E-4</v>
      </c>
      <c r="Q122" s="2">
        <f t="shared" si="18"/>
        <v>28059.803999999996</v>
      </c>
      <c r="R122">
        <f t="shared" si="23"/>
        <v>6.2275657966036021E-5</v>
      </c>
      <c r="S122">
        <v>0.1</v>
      </c>
      <c r="T122">
        <f t="shared" si="20"/>
        <v>6.2275657966036028E-6</v>
      </c>
      <c r="AA122" t="s">
        <v>26</v>
      </c>
      <c r="AB122">
        <v>6</v>
      </c>
      <c r="AD122" t="s">
        <v>32</v>
      </c>
      <c r="AF122" t="s">
        <v>29</v>
      </c>
    </row>
    <row r="123" spans="1:32" x14ac:dyDescent="0.2">
      <c r="A123" s="80" t="s">
        <v>43</v>
      </c>
      <c r="B123" s="35"/>
      <c r="C123" s="34">
        <v>43088.281000000003</v>
      </c>
      <c r="D123" s="34"/>
      <c r="E123" s="80">
        <f t="shared" si="15"/>
        <v>2236.9846708818873</v>
      </c>
      <c r="F123">
        <f t="shared" si="16"/>
        <v>2237</v>
      </c>
      <c r="G123">
        <f t="shared" si="22"/>
        <v>-1.5306499997677747E-2</v>
      </c>
      <c r="I123">
        <f t="shared" si="24"/>
        <v>-1.5306499997677747E-2</v>
      </c>
      <c r="P123">
        <f t="shared" ref="P123:P186" si="25">+D$11+D$12*F123+D$13*F123^2</f>
        <v>8.7746943859290123E-4</v>
      </c>
      <c r="Q123" s="2">
        <f t="shared" si="18"/>
        <v>28069.781000000003</v>
      </c>
      <c r="R123">
        <f t="shared" si="23"/>
        <v>2.6192086671414247E-4</v>
      </c>
      <c r="S123">
        <v>0.1</v>
      </c>
      <c r="T123">
        <f t="shared" si="20"/>
        <v>2.619208667141425E-5</v>
      </c>
      <c r="AA123" t="s">
        <v>26</v>
      </c>
      <c r="AB123">
        <v>10</v>
      </c>
      <c r="AD123" t="s">
        <v>32</v>
      </c>
      <c r="AF123" t="s">
        <v>29</v>
      </c>
    </row>
    <row r="124" spans="1:32" x14ac:dyDescent="0.2">
      <c r="A124" s="80" t="s">
        <v>45</v>
      </c>
      <c r="B124" s="35"/>
      <c r="C124" s="34">
        <v>43397.836000000003</v>
      </c>
      <c r="D124" s="34"/>
      <c r="E124" s="80">
        <f t="shared" si="15"/>
        <v>2546.9970942125119</v>
      </c>
      <c r="F124">
        <f t="shared" si="16"/>
        <v>2547</v>
      </c>
      <c r="G124">
        <f t="shared" si="22"/>
        <v>-2.9014999963692389E-3</v>
      </c>
      <c r="I124">
        <f t="shared" si="24"/>
        <v>-2.9014999963692389E-3</v>
      </c>
      <c r="P124">
        <f t="shared" si="25"/>
        <v>2.2573087048020973E-3</v>
      </c>
      <c r="Q124" s="2">
        <f t="shared" si="18"/>
        <v>28379.336000000003</v>
      </c>
      <c r="R124">
        <f t="shared" si="23"/>
        <v>2.6613307215281088E-5</v>
      </c>
      <c r="S124">
        <v>0.1</v>
      </c>
      <c r="T124">
        <f t="shared" si="20"/>
        <v>2.6613307215281092E-6</v>
      </c>
      <c r="AA124" t="s">
        <v>26</v>
      </c>
      <c r="AB124">
        <v>13</v>
      </c>
      <c r="AD124" t="s">
        <v>44</v>
      </c>
      <c r="AF124" t="s">
        <v>46</v>
      </c>
    </row>
    <row r="125" spans="1:32" x14ac:dyDescent="0.2">
      <c r="A125" s="80" t="s">
        <v>45</v>
      </c>
      <c r="B125" s="35"/>
      <c r="C125" s="34">
        <v>43469.72</v>
      </c>
      <c r="D125" s="34"/>
      <c r="E125" s="80">
        <f t="shared" si="15"/>
        <v>2618.9873157844395</v>
      </c>
      <c r="F125">
        <f t="shared" si="16"/>
        <v>2619</v>
      </c>
      <c r="G125">
        <f t="shared" si="22"/>
        <v>-1.2665499998547602E-2</v>
      </c>
      <c r="I125">
        <f t="shared" si="24"/>
        <v>-1.2665499998547602E-2</v>
      </c>
      <c r="P125">
        <f t="shared" si="25"/>
        <v>2.5522969395496333E-3</v>
      </c>
      <c r="Q125" s="2">
        <f t="shared" si="18"/>
        <v>28451.22</v>
      </c>
      <c r="R125">
        <f t="shared" si="23"/>
        <v>2.3158134364916161E-4</v>
      </c>
      <c r="S125">
        <v>0.1</v>
      </c>
      <c r="T125">
        <f t="shared" si="20"/>
        <v>2.3158134364916164E-5</v>
      </c>
      <c r="AA125" t="s">
        <v>26</v>
      </c>
      <c r="AB125">
        <v>16</v>
      </c>
      <c r="AD125" t="s">
        <v>47</v>
      </c>
      <c r="AF125" t="s">
        <v>46</v>
      </c>
    </row>
    <row r="126" spans="1:32" x14ac:dyDescent="0.2">
      <c r="A126" s="80" t="s">
        <v>45</v>
      </c>
      <c r="B126" s="35"/>
      <c r="C126" s="34">
        <v>44105.788</v>
      </c>
      <c r="D126" s="34"/>
      <c r="E126" s="80">
        <f t="shared" si="15"/>
        <v>3255.9952209485082</v>
      </c>
      <c r="F126">
        <f t="shared" si="16"/>
        <v>3256</v>
      </c>
      <c r="G126">
        <f t="shared" si="22"/>
        <v>-4.7720000002300367E-3</v>
      </c>
      <c r="I126">
        <f t="shared" si="24"/>
        <v>-4.7720000002300367E-3</v>
      </c>
      <c r="P126">
        <f t="shared" si="25"/>
        <v>4.743552315890541E-3</v>
      </c>
      <c r="Q126" s="2">
        <f t="shared" si="18"/>
        <v>29087.288</v>
      </c>
      <c r="R126">
        <f t="shared" si="23"/>
        <v>9.054573588082769E-5</v>
      </c>
      <c r="S126">
        <v>0.1</v>
      </c>
      <c r="T126">
        <f t="shared" si="20"/>
        <v>9.0545735880827687E-6</v>
      </c>
      <c r="AA126" t="s">
        <v>26</v>
      </c>
      <c r="AB126">
        <v>18</v>
      </c>
      <c r="AD126" t="s">
        <v>48</v>
      </c>
      <c r="AF126" t="s">
        <v>46</v>
      </c>
    </row>
    <row r="127" spans="1:32" x14ac:dyDescent="0.2">
      <c r="A127" s="80" t="s">
        <v>45</v>
      </c>
      <c r="B127" s="35"/>
      <c r="C127" s="34">
        <v>44107.785000000003</v>
      </c>
      <c r="D127" s="34"/>
      <c r="E127" s="80">
        <f t="shared" si="15"/>
        <v>3257.9951718761049</v>
      </c>
      <c r="F127">
        <f t="shared" si="16"/>
        <v>3258</v>
      </c>
      <c r="G127">
        <f t="shared" si="22"/>
        <v>-4.8209999949904159E-3</v>
      </c>
      <c r="I127">
        <f t="shared" si="24"/>
        <v>-4.8209999949904159E-3</v>
      </c>
      <c r="P127">
        <f t="shared" si="25"/>
        <v>4.7492477948997899E-3</v>
      </c>
      <c r="Q127" s="2">
        <f t="shared" si="18"/>
        <v>29089.285000000003</v>
      </c>
      <c r="R127">
        <f t="shared" si="23"/>
        <v>9.1589642759898373E-5</v>
      </c>
      <c r="S127">
        <v>0.1</v>
      </c>
      <c r="T127">
        <f t="shared" si="20"/>
        <v>9.1589642759898376E-6</v>
      </c>
      <c r="AA127" t="s">
        <v>26</v>
      </c>
      <c r="AB127">
        <v>18</v>
      </c>
      <c r="AD127" t="s">
        <v>48</v>
      </c>
      <c r="AF127" t="s">
        <v>46</v>
      </c>
    </row>
    <row r="128" spans="1:32" x14ac:dyDescent="0.2">
      <c r="A128" s="80" t="s">
        <v>45</v>
      </c>
      <c r="B128" s="35"/>
      <c r="C128" s="34">
        <v>44119.767</v>
      </c>
      <c r="D128" s="34"/>
      <c r="E128" s="80">
        <f t="shared" si="15"/>
        <v>3269.9948774416634</v>
      </c>
      <c r="F128">
        <f t="shared" si="16"/>
        <v>3270</v>
      </c>
      <c r="G128">
        <f t="shared" si="22"/>
        <v>-5.1149999999324791E-3</v>
      </c>
      <c r="I128">
        <f t="shared" si="24"/>
        <v>-5.1149999999324791E-3</v>
      </c>
      <c r="P128">
        <f t="shared" si="25"/>
        <v>4.7832649674387304E-3</v>
      </c>
      <c r="Q128" s="2">
        <f t="shared" si="18"/>
        <v>29101.267</v>
      </c>
      <c r="R128">
        <f t="shared" si="23"/>
        <v>9.7975649364288167E-5</v>
      </c>
      <c r="S128">
        <v>0.1</v>
      </c>
      <c r="T128">
        <f t="shared" si="20"/>
        <v>9.7975649364288171E-6</v>
      </c>
      <c r="AA128" t="s">
        <v>26</v>
      </c>
      <c r="AB128">
        <v>24</v>
      </c>
      <c r="AD128" t="s">
        <v>48</v>
      </c>
      <c r="AF128" t="s">
        <v>46</v>
      </c>
    </row>
    <row r="129" spans="1:32" x14ac:dyDescent="0.2">
      <c r="A129" s="80" t="s">
        <v>45</v>
      </c>
      <c r="B129" s="35"/>
      <c r="C129" s="34">
        <v>44126.758000000002</v>
      </c>
      <c r="D129" s="34"/>
      <c r="E129" s="80">
        <f t="shared" si="15"/>
        <v>3276.9962079047632</v>
      </c>
      <c r="F129">
        <f t="shared" si="16"/>
        <v>3277</v>
      </c>
      <c r="G129">
        <f t="shared" si="22"/>
        <v>-3.7864999976591207E-3</v>
      </c>
      <c r="I129">
        <f t="shared" si="24"/>
        <v>-3.7864999976591207E-3</v>
      </c>
      <c r="P129">
        <f t="shared" si="25"/>
        <v>4.8029850543858475E-3</v>
      </c>
      <c r="Q129" s="2">
        <f t="shared" si="18"/>
        <v>29108.258000000002</v>
      </c>
      <c r="R129">
        <f t="shared" si="23"/>
        <v>7.3779253459303946E-5</v>
      </c>
      <c r="S129">
        <v>0.1</v>
      </c>
      <c r="T129">
        <f t="shared" si="20"/>
        <v>7.3779253459303946E-6</v>
      </c>
      <c r="AA129" t="s">
        <v>26</v>
      </c>
      <c r="AB129">
        <v>15</v>
      </c>
      <c r="AD129" t="s">
        <v>48</v>
      </c>
      <c r="AF129" t="s">
        <v>46</v>
      </c>
    </row>
    <row r="130" spans="1:32" x14ac:dyDescent="0.2">
      <c r="A130" s="80" t="s">
        <v>45</v>
      </c>
      <c r="B130" s="35"/>
      <c r="C130" s="34">
        <v>44132.747000000003</v>
      </c>
      <c r="D130" s="34"/>
      <c r="E130" s="80">
        <f t="shared" si="15"/>
        <v>3282.994057732185</v>
      </c>
      <c r="F130">
        <f t="shared" si="16"/>
        <v>3283</v>
      </c>
      <c r="G130">
        <f t="shared" si="22"/>
        <v>-5.9334999968996271E-3</v>
      </c>
      <c r="I130">
        <f t="shared" si="24"/>
        <v>-5.9334999968996271E-3</v>
      </c>
      <c r="P130">
        <f t="shared" si="25"/>
        <v>4.8198156960649833E-3</v>
      </c>
      <c r="Q130" s="2">
        <f t="shared" si="18"/>
        <v>29114.247000000003</v>
      </c>
      <c r="R130">
        <f t="shared" si="23"/>
        <v>1.1563379839255896E-4</v>
      </c>
      <c r="S130">
        <v>0.1</v>
      </c>
      <c r="T130">
        <f t="shared" si="20"/>
        <v>1.1563379839255897E-5</v>
      </c>
      <c r="AA130" t="s">
        <v>26</v>
      </c>
      <c r="AB130">
        <v>18</v>
      </c>
      <c r="AD130" t="s">
        <v>47</v>
      </c>
      <c r="AF130" t="s">
        <v>46</v>
      </c>
    </row>
    <row r="131" spans="1:32" x14ac:dyDescent="0.2">
      <c r="A131" s="80" t="s">
        <v>45</v>
      </c>
      <c r="B131" s="35"/>
      <c r="C131" s="34">
        <v>44133.752</v>
      </c>
      <c r="D131" s="34"/>
      <c r="E131" s="80">
        <f t="shared" si="15"/>
        <v>3284.0005428009013</v>
      </c>
      <c r="F131">
        <f t="shared" si="16"/>
        <v>3284</v>
      </c>
      <c r="G131">
        <f t="shared" si="22"/>
        <v>5.4200000158743933E-4</v>
      </c>
      <c r="I131">
        <f t="shared" si="24"/>
        <v>5.4200000158743933E-4</v>
      </c>
      <c r="P131">
        <f t="shared" si="25"/>
        <v>4.8226143154483161E-3</v>
      </c>
      <c r="Q131" s="2">
        <f t="shared" si="18"/>
        <v>29115.252</v>
      </c>
      <c r="R131">
        <f t="shared" si="23"/>
        <v>1.8323658904030625E-5</v>
      </c>
      <c r="S131">
        <v>0.1</v>
      </c>
      <c r="T131">
        <f t="shared" si="20"/>
        <v>1.8323658904030625E-6</v>
      </c>
      <c r="AA131" t="s">
        <v>26</v>
      </c>
      <c r="AB131">
        <v>15</v>
      </c>
      <c r="AD131" t="s">
        <v>48</v>
      </c>
      <c r="AF131" t="s">
        <v>46</v>
      </c>
    </row>
    <row r="132" spans="1:32" x14ac:dyDescent="0.2">
      <c r="A132" s="80" t="s">
        <v>45</v>
      </c>
      <c r="B132" s="35"/>
      <c r="C132" s="34">
        <v>44153.724000000002</v>
      </c>
      <c r="D132" s="34"/>
      <c r="E132" s="80">
        <f t="shared" si="15"/>
        <v>3304.0020550322001</v>
      </c>
      <c r="F132">
        <f t="shared" si="16"/>
        <v>3304</v>
      </c>
      <c r="G132">
        <f t="shared" si="22"/>
        <v>2.0520000034593977E-3</v>
      </c>
      <c r="I132">
        <f t="shared" si="24"/>
        <v>2.0520000034593977E-3</v>
      </c>
      <c r="P132">
        <f t="shared" si="25"/>
        <v>4.878197449323619E-3</v>
      </c>
      <c r="Q132" s="2">
        <f t="shared" si="18"/>
        <v>29135.224000000002</v>
      </c>
      <c r="R132">
        <f t="shared" si="23"/>
        <v>7.9873920030094477E-6</v>
      </c>
      <c r="S132">
        <v>0.1</v>
      </c>
      <c r="T132">
        <f t="shared" si="20"/>
        <v>7.9873920030094485E-7</v>
      </c>
      <c r="AA132" t="s">
        <v>26</v>
      </c>
      <c r="AB132">
        <v>16</v>
      </c>
      <c r="AD132" t="s">
        <v>48</v>
      </c>
      <c r="AF132" t="s">
        <v>46</v>
      </c>
    </row>
    <row r="133" spans="1:32" x14ac:dyDescent="0.2">
      <c r="A133" s="80" t="s">
        <v>49</v>
      </c>
      <c r="B133" s="35"/>
      <c r="C133" s="34">
        <v>44158.697999999997</v>
      </c>
      <c r="D133" s="34"/>
      <c r="E133" s="80">
        <f t="shared" si="15"/>
        <v>3308.9834050140935</v>
      </c>
      <c r="F133">
        <f t="shared" si="16"/>
        <v>3309</v>
      </c>
      <c r="G133">
        <f t="shared" si="22"/>
        <v>-1.6570500003581401E-2</v>
      </c>
      <c r="I133">
        <f t="shared" si="24"/>
        <v>-1.6570500003581401E-2</v>
      </c>
      <c r="P133">
        <f t="shared" si="25"/>
        <v>4.8919773834497776E-3</v>
      </c>
      <c r="Q133" s="2">
        <f t="shared" si="18"/>
        <v>29140.197999999997</v>
      </c>
      <c r="R133">
        <f t="shared" si="23"/>
        <v>4.6063793558882469E-4</v>
      </c>
      <c r="S133">
        <v>0.1</v>
      </c>
      <c r="T133">
        <f t="shared" si="20"/>
        <v>4.6063793558882474E-5</v>
      </c>
      <c r="AA133" t="s">
        <v>26</v>
      </c>
      <c r="AB133">
        <v>6</v>
      </c>
      <c r="AD133" t="s">
        <v>32</v>
      </c>
      <c r="AF133" t="s">
        <v>29</v>
      </c>
    </row>
    <row r="134" spans="1:32" x14ac:dyDescent="0.2">
      <c r="A134" s="80" t="s">
        <v>49</v>
      </c>
      <c r="B134" s="35"/>
      <c r="C134" s="34">
        <v>44181.684000000001</v>
      </c>
      <c r="D134" s="34"/>
      <c r="E134" s="80">
        <f t="shared" si="15"/>
        <v>3332.0033709738714</v>
      </c>
      <c r="F134">
        <f t="shared" si="16"/>
        <v>3332</v>
      </c>
      <c r="G134">
        <f t="shared" si="22"/>
        <v>3.3659999971860088E-3</v>
      </c>
      <c r="I134">
        <f t="shared" si="24"/>
        <v>3.3659999971860088E-3</v>
      </c>
      <c r="P134">
        <f t="shared" si="25"/>
        <v>4.9547682246166968E-3</v>
      </c>
      <c r="Q134" s="2">
        <f t="shared" si="18"/>
        <v>29163.184000000001</v>
      </c>
      <c r="R134">
        <f t="shared" si="23"/>
        <v>2.5241844804932501E-6</v>
      </c>
      <c r="S134">
        <v>0.1</v>
      </c>
      <c r="T134">
        <f t="shared" si="20"/>
        <v>2.5241844804932502E-7</v>
      </c>
      <c r="AA134" t="s">
        <v>26</v>
      </c>
      <c r="AB134">
        <v>11</v>
      </c>
      <c r="AD134" t="s">
        <v>32</v>
      </c>
      <c r="AF134" t="s">
        <v>29</v>
      </c>
    </row>
    <row r="135" spans="1:32" x14ac:dyDescent="0.2">
      <c r="A135" s="80" t="s">
        <v>45</v>
      </c>
      <c r="B135" s="35"/>
      <c r="C135" s="34">
        <v>44195.659</v>
      </c>
      <c r="D135" s="34"/>
      <c r="E135" s="80">
        <f t="shared" si="15"/>
        <v>3345.9990215563043</v>
      </c>
      <c r="F135">
        <f t="shared" si="16"/>
        <v>3346</v>
      </c>
      <c r="G135">
        <f t="shared" si="22"/>
        <v>-9.7700000333134085E-4</v>
      </c>
      <c r="I135">
        <f t="shared" si="24"/>
        <v>-9.7700000333134085E-4</v>
      </c>
      <c r="P135">
        <f t="shared" si="25"/>
        <v>4.9925086569553318E-3</v>
      </c>
      <c r="Q135" s="2">
        <f t="shared" si="18"/>
        <v>29177.159</v>
      </c>
      <c r="R135">
        <f t="shared" si="23"/>
        <v>3.5635033645237584E-5</v>
      </c>
      <c r="S135">
        <v>0.1</v>
      </c>
      <c r="T135">
        <f t="shared" si="20"/>
        <v>3.5635033645237584E-6</v>
      </c>
      <c r="AA135" t="s">
        <v>26</v>
      </c>
      <c r="AB135">
        <v>19</v>
      </c>
      <c r="AD135" t="s">
        <v>44</v>
      </c>
      <c r="AF135" t="s">
        <v>46</v>
      </c>
    </row>
    <row r="136" spans="1:32" x14ac:dyDescent="0.2">
      <c r="A136" s="80" t="s">
        <v>45</v>
      </c>
      <c r="B136" s="35"/>
      <c r="C136" s="34">
        <v>44196.66</v>
      </c>
      <c r="D136" s="34"/>
      <c r="E136" s="80">
        <f t="shared" si="15"/>
        <v>3347.0015007143056</v>
      </c>
      <c r="F136">
        <f t="shared" si="16"/>
        <v>3347</v>
      </c>
      <c r="G136">
        <f t="shared" si="22"/>
        <v>1.498500001616776E-3</v>
      </c>
      <c r="I136">
        <f t="shared" si="24"/>
        <v>1.498500001616776E-3</v>
      </c>
      <c r="P136">
        <f t="shared" si="25"/>
        <v>4.9951905002012537E-3</v>
      </c>
      <c r="Q136" s="2">
        <f t="shared" si="18"/>
        <v>29178.160000000003</v>
      </c>
      <c r="R136">
        <f t="shared" si="23"/>
        <v>1.2226844442890963E-5</v>
      </c>
      <c r="S136">
        <v>0.1</v>
      </c>
      <c r="T136">
        <f t="shared" si="20"/>
        <v>1.2226844442890964E-6</v>
      </c>
      <c r="AA136" t="s">
        <v>26</v>
      </c>
      <c r="AB136">
        <v>15</v>
      </c>
      <c r="AD136" t="s">
        <v>44</v>
      </c>
      <c r="AF136" t="s">
        <v>46</v>
      </c>
    </row>
    <row r="137" spans="1:32" x14ac:dyDescent="0.2">
      <c r="A137" s="80" t="s">
        <v>45</v>
      </c>
      <c r="B137" s="35"/>
      <c r="C137" s="34">
        <v>44216.633000000002</v>
      </c>
      <c r="D137" s="34"/>
      <c r="E137" s="80">
        <f t="shared" si="15"/>
        <v>3367.0040144232817</v>
      </c>
      <c r="F137">
        <f t="shared" si="16"/>
        <v>3367</v>
      </c>
      <c r="G137">
        <f t="shared" si="22"/>
        <v>4.0085000000544824E-3</v>
      </c>
      <c r="I137">
        <f t="shared" si="24"/>
        <v>4.0085000000544824E-3</v>
      </c>
      <c r="P137">
        <f t="shared" si="25"/>
        <v>5.0484381113284037E-3</v>
      </c>
      <c r="Q137" s="2">
        <f t="shared" si="18"/>
        <v>29198.133000000002</v>
      </c>
      <c r="R137">
        <f t="shared" si="23"/>
        <v>1.0814712752799707E-6</v>
      </c>
      <c r="S137">
        <v>0.1</v>
      </c>
      <c r="T137">
        <f t="shared" si="20"/>
        <v>1.0814712752799707E-7</v>
      </c>
      <c r="AA137" t="s">
        <v>26</v>
      </c>
      <c r="AB137">
        <v>18</v>
      </c>
      <c r="AD137" t="s">
        <v>44</v>
      </c>
      <c r="AF137" t="s">
        <v>46</v>
      </c>
    </row>
    <row r="138" spans="1:32" x14ac:dyDescent="0.2">
      <c r="A138" s="80" t="s">
        <v>45</v>
      </c>
      <c r="B138" s="35"/>
      <c r="C138" s="34">
        <v>44217.633000000002</v>
      </c>
      <c r="D138" s="34"/>
      <c r="E138" s="80">
        <f t="shared" si="15"/>
        <v>3368.005492103599</v>
      </c>
      <c r="F138">
        <f t="shared" si="16"/>
        <v>3368</v>
      </c>
      <c r="G138">
        <f t="shared" si="22"/>
        <v>5.4840000011608936E-3</v>
      </c>
      <c r="I138">
        <f t="shared" si="24"/>
        <v>5.4840000011608936E-3</v>
      </c>
      <c r="P138">
        <f t="shared" si="25"/>
        <v>5.0510810291951938E-3</v>
      </c>
      <c r="Q138" s="2">
        <f t="shared" si="18"/>
        <v>29199.133000000002</v>
      </c>
      <c r="R138">
        <f t="shared" si="23"/>
        <v>1.8741883628783835E-7</v>
      </c>
      <c r="S138">
        <v>0.1</v>
      </c>
      <c r="T138">
        <f t="shared" si="20"/>
        <v>1.8741883628783837E-8</v>
      </c>
      <c r="AA138" t="s">
        <v>26</v>
      </c>
      <c r="AB138">
        <v>15</v>
      </c>
      <c r="AD138" t="s">
        <v>44</v>
      </c>
      <c r="AF138" t="s">
        <v>46</v>
      </c>
    </row>
    <row r="139" spans="1:32" x14ac:dyDescent="0.2">
      <c r="A139" s="80" t="s">
        <v>45</v>
      </c>
      <c r="B139" s="35"/>
      <c r="C139" s="34">
        <v>44217.633999999998</v>
      </c>
      <c r="D139" s="34"/>
      <c r="E139" s="80">
        <f t="shared" si="15"/>
        <v>3368.0064935812757</v>
      </c>
      <c r="F139">
        <f t="shared" si="16"/>
        <v>3368</v>
      </c>
      <c r="G139">
        <f t="shared" si="22"/>
        <v>6.4839999977266416E-3</v>
      </c>
      <c r="I139">
        <f t="shared" si="24"/>
        <v>6.4839999977266416E-3</v>
      </c>
      <c r="P139">
        <f t="shared" si="25"/>
        <v>5.0510810291951938E-3</v>
      </c>
      <c r="Q139" s="2">
        <f t="shared" si="18"/>
        <v>29199.133999999998</v>
      </c>
      <c r="R139">
        <f t="shared" si="23"/>
        <v>2.0532567703772282E-6</v>
      </c>
      <c r="S139">
        <v>0.1</v>
      </c>
      <c r="T139">
        <f t="shared" si="20"/>
        <v>2.0532567703772284E-7</v>
      </c>
      <c r="AA139" t="s">
        <v>26</v>
      </c>
      <c r="AB139">
        <v>16</v>
      </c>
      <c r="AD139" t="s">
        <v>48</v>
      </c>
      <c r="AF139" t="s">
        <v>46</v>
      </c>
    </row>
    <row r="140" spans="1:32" x14ac:dyDescent="0.2">
      <c r="A140" s="80" t="s">
        <v>45</v>
      </c>
      <c r="B140" s="35"/>
      <c r="C140" s="34">
        <v>44218.629000000001</v>
      </c>
      <c r="D140" s="34"/>
      <c r="E140" s="80">
        <f t="shared" si="15"/>
        <v>3369.0029638731939</v>
      </c>
      <c r="F140">
        <f t="shared" si="16"/>
        <v>3369</v>
      </c>
      <c r="G140">
        <f t="shared" si="22"/>
        <v>2.9595000014523976E-3</v>
      </c>
      <c r="I140">
        <f t="shared" si="24"/>
        <v>2.9595000014523976E-3</v>
      </c>
      <c r="P140">
        <f t="shared" si="25"/>
        <v>5.0537220934725006E-3</v>
      </c>
      <c r="Q140" s="2">
        <f t="shared" si="18"/>
        <v>29200.129000000001</v>
      </c>
      <c r="R140">
        <f t="shared" si="23"/>
        <v>4.385766170705057E-6</v>
      </c>
      <c r="S140">
        <v>0.1</v>
      </c>
      <c r="T140">
        <f t="shared" si="20"/>
        <v>4.3857661707050571E-7</v>
      </c>
      <c r="AA140" t="s">
        <v>26</v>
      </c>
      <c r="AB140">
        <v>17</v>
      </c>
      <c r="AD140" t="s">
        <v>44</v>
      </c>
      <c r="AF140" t="s">
        <v>46</v>
      </c>
    </row>
    <row r="141" spans="1:32" x14ac:dyDescent="0.2">
      <c r="A141" s="80" t="s">
        <v>50</v>
      </c>
      <c r="B141" s="35"/>
      <c r="C141" s="34">
        <v>44220.625999999997</v>
      </c>
      <c r="D141" s="34"/>
      <c r="E141" s="80">
        <f t="shared" si="15"/>
        <v>3371.0029148007834</v>
      </c>
      <c r="F141">
        <f t="shared" si="16"/>
        <v>3371</v>
      </c>
      <c r="G141">
        <f t="shared" si="22"/>
        <v>2.9104999921401031E-3</v>
      </c>
      <c r="I141">
        <f t="shared" si="24"/>
        <v>2.9104999921401031E-3</v>
      </c>
      <c r="P141">
        <f t="shared" si="25"/>
        <v>5.0589986612586679E-3</v>
      </c>
      <c r="Q141" s="2">
        <f t="shared" si="18"/>
        <v>29202.125999999997</v>
      </c>
      <c r="R141">
        <f t="shared" si="23"/>
        <v>4.6160465312042441E-6</v>
      </c>
      <c r="S141">
        <v>0.1</v>
      </c>
      <c r="T141">
        <f t="shared" si="20"/>
        <v>4.6160465312042442E-7</v>
      </c>
      <c r="AA141" t="s">
        <v>26</v>
      </c>
      <c r="AB141">
        <v>6</v>
      </c>
      <c r="AD141" t="s">
        <v>32</v>
      </c>
      <c r="AF141" t="s">
        <v>29</v>
      </c>
    </row>
    <row r="142" spans="1:32" x14ac:dyDescent="0.2">
      <c r="A142" s="80" t="s">
        <v>45</v>
      </c>
      <c r="B142" s="35"/>
      <c r="C142" s="34">
        <v>44221.622000000003</v>
      </c>
      <c r="D142" s="34"/>
      <c r="E142" s="80">
        <f t="shared" si="15"/>
        <v>3372.0003865703861</v>
      </c>
      <c r="F142">
        <f t="shared" si="16"/>
        <v>3372</v>
      </c>
      <c r="G142">
        <f t="shared" si="22"/>
        <v>3.8599999970756471E-4</v>
      </c>
      <c r="I142">
        <f t="shared" si="24"/>
        <v>3.8599999970756471E-4</v>
      </c>
      <c r="P142">
        <f t="shared" si="25"/>
        <v>5.0616341647675266E-3</v>
      </c>
      <c r="Q142" s="2">
        <f t="shared" si="18"/>
        <v>29203.122000000003</v>
      </c>
      <c r="R142">
        <f t="shared" si="23"/>
        <v>2.1861554845475967E-5</v>
      </c>
      <c r="S142">
        <v>0.1</v>
      </c>
      <c r="T142">
        <f t="shared" si="20"/>
        <v>2.1861554845475969E-6</v>
      </c>
      <c r="AA142" t="s">
        <v>26</v>
      </c>
      <c r="AB142">
        <v>14</v>
      </c>
      <c r="AD142" t="s">
        <v>44</v>
      </c>
      <c r="AF142" t="s">
        <v>46</v>
      </c>
    </row>
    <row r="143" spans="1:32" x14ac:dyDescent="0.2">
      <c r="A143" s="80" t="s">
        <v>45</v>
      </c>
      <c r="B143" s="35"/>
      <c r="C143" s="34">
        <v>44222.62</v>
      </c>
      <c r="D143" s="34"/>
      <c r="E143" s="80">
        <f t="shared" si="15"/>
        <v>3372.9998612953423</v>
      </c>
      <c r="F143">
        <f t="shared" si="16"/>
        <v>3373</v>
      </c>
      <c r="G143">
        <f t="shared" si="22"/>
        <v>-1.384999995934777E-4</v>
      </c>
      <c r="I143">
        <f t="shared" si="24"/>
        <v>-1.384999995934777E-4</v>
      </c>
      <c r="P143">
        <f t="shared" si="25"/>
        <v>5.0642678146869038E-3</v>
      </c>
      <c r="Q143" s="2">
        <f t="shared" si="18"/>
        <v>29204.120000000003</v>
      </c>
      <c r="R143">
        <f t="shared" si="23"/>
        <v>2.7068792929311856E-5</v>
      </c>
      <c r="S143">
        <v>0.1</v>
      </c>
      <c r="T143">
        <f t="shared" si="20"/>
        <v>2.7068792929311858E-6</v>
      </c>
      <c r="AA143" t="s">
        <v>26</v>
      </c>
      <c r="AB143">
        <v>14</v>
      </c>
      <c r="AD143" t="s">
        <v>44</v>
      </c>
      <c r="AF143" t="s">
        <v>46</v>
      </c>
    </row>
    <row r="144" spans="1:32" x14ac:dyDescent="0.2">
      <c r="A144" s="80" t="s">
        <v>45</v>
      </c>
      <c r="B144" s="35"/>
      <c r="C144" s="34">
        <v>44223.624000000003</v>
      </c>
      <c r="D144" s="34"/>
      <c r="E144" s="80">
        <f t="shared" si="15"/>
        <v>3374.0053448863814</v>
      </c>
      <c r="F144">
        <f t="shared" si="16"/>
        <v>3374</v>
      </c>
      <c r="G144">
        <f t="shared" si="22"/>
        <v>5.3370000023278408E-3</v>
      </c>
      <c r="I144">
        <f t="shared" si="24"/>
        <v>5.3370000023278408E-3</v>
      </c>
      <c r="P144">
        <f t="shared" si="25"/>
        <v>5.0668996110167942E-3</v>
      </c>
      <c r="Q144" s="2">
        <f t="shared" si="18"/>
        <v>29205.124000000003</v>
      </c>
      <c r="R144">
        <f t="shared" si="23"/>
        <v>7.2954221386380511E-8</v>
      </c>
      <c r="S144">
        <v>0.1</v>
      </c>
      <c r="T144">
        <f t="shared" si="20"/>
        <v>7.2954221386380513E-9</v>
      </c>
      <c r="AA144" t="s">
        <v>26</v>
      </c>
      <c r="AB144">
        <v>19</v>
      </c>
      <c r="AD144" t="s">
        <v>44</v>
      </c>
      <c r="AF144" t="s">
        <v>46</v>
      </c>
    </row>
    <row r="145" spans="1:32" x14ac:dyDescent="0.2">
      <c r="A145" s="80" t="s">
        <v>45</v>
      </c>
      <c r="B145" s="35"/>
      <c r="C145" s="34">
        <v>44226.620999999999</v>
      </c>
      <c r="D145" s="34"/>
      <c r="E145" s="80">
        <f t="shared" si="15"/>
        <v>3377.0067734942882</v>
      </c>
      <c r="F145">
        <f t="shared" si="16"/>
        <v>3377</v>
      </c>
      <c r="G145">
        <f t="shared" si="22"/>
        <v>6.7634999941219576E-3</v>
      </c>
      <c r="I145">
        <f t="shared" si="24"/>
        <v>6.7634999941219576E-3</v>
      </c>
      <c r="P145">
        <f t="shared" si="25"/>
        <v>5.0747838784695812E-3</v>
      </c>
      <c r="Q145" s="2">
        <f t="shared" si="18"/>
        <v>29208.120999999999</v>
      </c>
      <c r="R145">
        <f t="shared" si="23"/>
        <v>2.8517621192640501E-6</v>
      </c>
      <c r="S145">
        <v>0.1</v>
      </c>
      <c r="T145">
        <f t="shared" si="20"/>
        <v>2.85176211926405E-7</v>
      </c>
      <c r="AA145" t="s">
        <v>26</v>
      </c>
      <c r="AB145">
        <v>14</v>
      </c>
      <c r="AD145" t="s">
        <v>44</v>
      </c>
      <c r="AF145" t="s">
        <v>46</v>
      </c>
    </row>
    <row r="146" spans="1:32" x14ac:dyDescent="0.2">
      <c r="A146" s="80" t="s">
        <v>45</v>
      </c>
      <c r="B146" s="35"/>
      <c r="C146" s="34">
        <v>44227.612999999998</v>
      </c>
      <c r="D146" s="34"/>
      <c r="E146" s="80">
        <f t="shared" si="15"/>
        <v>3378.0002393531613</v>
      </c>
      <c r="F146">
        <f t="shared" si="16"/>
        <v>3378</v>
      </c>
      <c r="G146">
        <f t="shared" si="22"/>
        <v>2.3899999359855428E-4</v>
      </c>
      <c r="I146">
        <f t="shared" si="24"/>
        <v>2.3899999359855428E-4</v>
      </c>
      <c r="P146">
        <f t="shared" si="25"/>
        <v>5.0774082604415419E-3</v>
      </c>
      <c r="Q146" s="2">
        <f t="shared" si="18"/>
        <v>29209.112999999998</v>
      </c>
      <c r="R146">
        <f t="shared" si="23"/>
        <v>2.3410194556654564E-5</v>
      </c>
      <c r="S146">
        <v>0.1</v>
      </c>
      <c r="T146">
        <f t="shared" si="20"/>
        <v>2.3410194556654567E-6</v>
      </c>
      <c r="AA146" t="s">
        <v>26</v>
      </c>
      <c r="AB146">
        <v>12</v>
      </c>
      <c r="AD146" t="s">
        <v>44</v>
      </c>
      <c r="AF146" t="s">
        <v>46</v>
      </c>
    </row>
    <row r="147" spans="1:32" x14ac:dyDescent="0.2">
      <c r="A147" s="80" t="s">
        <v>45</v>
      </c>
      <c r="B147" s="35"/>
      <c r="C147" s="34">
        <v>44228.623</v>
      </c>
      <c r="D147" s="34"/>
      <c r="E147" s="80">
        <f t="shared" si="15"/>
        <v>3379.0117318102839</v>
      </c>
      <c r="F147">
        <f t="shared" si="16"/>
        <v>3379</v>
      </c>
      <c r="G147">
        <f t="shared" si="22"/>
        <v>1.1714499996742234E-2</v>
      </c>
      <c r="I147">
        <f t="shared" si="24"/>
        <v>1.1714499996742234E-2</v>
      </c>
      <c r="P147">
        <f t="shared" si="25"/>
        <v>5.0800307888240262E-3</v>
      </c>
      <c r="Q147" s="2">
        <f t="shared" si="18"/>
        <v>29210.123</v>
      </c>
      <c r="R147">
        <f t="shared" si="23"/>
        <v>4.4016181670814846E-5</v>
      </c>
      <c r="S147">
        <v>0.1</v>
      </c>
      <c r="T147">
        <f t="shared" si="20"/>
        <v>4.4016181670814844E-6</v>
      </c>
      <c r="AA147" t="s">
        <v>26</v>
      </c>
      <c r="AB147">
        <v>11</v>
      </c>
      <c r="AD147" t="s">
        <v>44</v>
      </c>
      <c r="AF147" t="s">
        <v>46</v>
      </c>
    </row>
    <row r="148" spans="1:32" x14ac:dyDescent="0.2">
      <c r="A148" s="80" t="s">
        <v>45</v>
      </c>
      <c r="B148" s="35"/>
      <c r="C148" s="34">
        <v>44246.587</v>
      </c>
      <c r="D148" s="34"/>
      <c r="E148" s="80">
        <f t="shared" si="15"/>
        <v>3397.002276859504</v>
      </c>
      <c r="F148">
        <f t="shared" si="16"/>
        <v>3397</v>
      </c>
      <c r="G148">
        <f t="shared" si="22"/>
        <v>2.2734999947715551E-3</v>
      </c>
      <c r="I148">
        <f t="shared" si="24"/>
        <v>2.2734999947715551E-3</v>
      </c>
      <c r="P148">
        <f t="shared" si="25"/>
        <v>5.1269193359071309E-3</v>
      </c>
      <c r="Q148" s="2">
        <f t="shared" si="18"/>
        <v>29228.087</v>
      </c>
      <c r="R148">
        <f t="shared" si="23"/>
        <v>8.1420019363665835E-6</v>
      </c>
      <c r="S148">
        <v>0.1</v>
      </c>
      <c r="T148">
        <f t="shared" si="20"/>
        <v>8.1420019363665838E-7</v>
      </c>
      <c r="AA148" t="s">
        <v>26</v>
      </c>
      <c r="AB148">
        <v>12</v>
      </c>
      <c r="AD148" t="s">
        <v>44</v>
      </c>
      <c r="AF148" t="s">
        <v>46</v>
      </c>
    </row>
    <row r="149" spans="1:32" x14ac:dyDescent="0.2">
      <c r="A149" s="80" t="s">
        <v>45</v>
      </c>
      <c r="B149" s="35"/>
      <c r="C149" s="34">
        <v>44248.587</v>
      </c>
      <c r="D149" s="34"/>
      <c r="E149" s="80">
        <f t="shared" ref="E149:E212" si="26">+(C149-C$7)/C$8</f>
        <v>3399.0052322201386</v>
      </c>
      <c r="F149">
        <f t="shared" ref="F149:F212" si="27">ROUND(2*E149,0)/2</f>
        <v>3399</v>
      </c>
      <c r="G149">
        <f t="shared" ref="G149:G180" si="28">+C149-(C$7+F149*C$8)</f>
        <v>5.2244999969843775E-3</v>
      </c>
      <c r="I149">
        <f t="shared" si="24"/>
        <v>5.2244999969843775E-3</v>
      </c>
      <c r="P149">
        <f t="shared" si="25"/>
        <v>5.1320921026822685E-3</v>
      </c>
      <c r="Q149" s="2">
        <f t="shared" ref="Q149:Q212" si="29">+C149-15018.5</f>
        <v>29230.087</v>
      </c>
      <c r="R149">
        <f t="shared" ref="R149:R180" si="30">+(P149-G149)^2</f>
        <v>8.539218929349751E-9</v>
      </c>
      <c r="S149">
        <v>0.1</v>
      </c>
      <c r="T149">
        <f t="shared" ref="T149:T212" si="31">S149*R149</f>
        <v>8.5392189293497519E-10</v>
      </c>
      <c r="AA149" t="s">
        <v>26</v>
      </c>
      <c r="AB149">
        <v>14</v>
      </c>
      <c r="AD149" t="s">
        <v>44</v>
      </c>
      <c r="AF149" t="s">
        <v>46</v>
      </c>
    </row>
    <row r="150" spans="1:32" x14ac:dyDescent="0.2">
      <c r="A150" s="80" t="s">
        <v>45</v>
      </c>
      <c r="B150" s="35"/>
      <c r="C150" s="34">
        <v>44253.582999999999</v>
      </c>
      <c r="D150" s="34"/>
      <c r="E150" s="80">
        <f t="shared" si="26"/>
        <v>3404.0086147110032</v>
      </c>
      <c r="F150">
        <f t="shared" si="27"/>
        <v>3404</v>
      </c>
      <c r="G150">
        <f t="shared" si="28"/>
        <v>8.6019999944255687E-3</v>
      </c>
      <c r="I150">
        <f t="shared" si="24"/>
        <v>8.6019999944255687E-3</v>
      </c>
      <c r="P150">
        <f t="shared" si="25"/>
        <v>5.1449915818041619E-3</v>
      </c>
      <c r="Q150" s="2">
        <f t="shared" si="29"/>
        <v>29235.082999999999</v>
      </c>
      <c r="R150">
        <f t="shared" si="30"/>
        <v>1.1950907164935179E-5</v>
      </c>
      <c r="S150">
        <v>0.1</v>
      </c>
      <c r="T150">
        <f t="shared" si="31"/>
        <v>1.195090716493518E-6</v>
      </c>
      <c r="AA150" t="s">
        <v>26</v>
      </c>
      <c r="AB150">
        <v>8</v>
      </c>
      <c r="AD150" t="s">
        <v>44</v>
      </c>
      <c r="AF150" t="s">
        <v>46</v>
      </c>
    </row>
    <row r="151" spans="1:32" x14ac:dyDescent="0.2">
      <c r="A151" s="80" t="s">
        <v>45</v>
      </c>
      <c r="B151" s="35"/>
      <c r="C151" s="34">
        <v>44259.57</v>
      </c>
      <c r="D151" s="34"/>
      <c r="E151" s="80">
        <f t="shared" si="26"/>
        <v>3410.0044615830639</v>
      </c>
      <c r="F151">
        <f t="shared" si="27"/>
        <v>3410</v>
      </c>
      <c r="G151">
        <f t="shared" si="28"/>
        <v>4.4549999947776087E-3</v>
      </c>
      <c r="I151">
        <f t="shared" si="24"/>
        <v>4.4549999947776087E-3</v>
      </c>
      <c r="P151">
        <f t="shared" si="25"/>
        <v>5.1604097882975118E-3</v>
      </c>
      <c r="Q151" s="2">
        <f t="shared" si="29"/>
        <v>29241.07</v>
      </c>
      <c r="R151">
        <f t="shared" si="30"/>
        <v>4.9760297679379238E-7</v>
      </c>
      <c r="S151">
        <v>0.1</v>
      </c>
      <c r="T151">
        <f t="shared" si="31"/>
        <v>4.9760297679379242E-8</v>
      </c>
      <c r="AA151" t="s">
        <v>26</v>
      </c>
      <c r="AB151">
        <v>14</v>
      </c>
      <c r="AD151" t="s">
        <v>44</v>
      </c>
      <c r="AF151" t="s">
        <v>46</v>
      </c>
    </row>
    <row r="152" spans="1:32" x14ac:dyDescent="0.2">
      <c r="A152" s="80" t="s">
        <v>45</v>
      </c>
      <c r="B152" s="35"/>
      <c r="C152" s="34">
        <v>44808.764000000003</v>
      </c>
      <c r="D152" s="34"/>
      <c r="E152" s="80">
        <f t="shared" si="26"/>
        <v>3960.0099947472509</v>
      </c>
      <c r="F152">
        <f t="shared" si="27"/>
        <v>3960</v>
      </c>
      <c r="G152">
        <f t="shared" si="28"/>
        <v>9.9800000025425106E-3</v>
      </c>
      <c r="I152">
        <f t="shared" si="24"/>
        <v>9.9800000025425106E-3</v>
      </c>
      <c r="P152">
        <f t="shared" si="25"/>
        <v>6.2903315516218607E-3</v>
      </c>
      <c r="Q152" s="2">
        <f t="shared" si="29"/>
        <v>29790.264000000003</v>
      </c>
      <c r="R152">
        <f t="shared" si="30"/>
        <v>1.3613653277719189E-5</v>
      </c>
      <c r="S152">
        <v>0.1</v>
      </c>
      <c r="T152">
        <f t="shared" si="31"/>
        <v>1.361365327771919E-6</v>
      </c>
      <c r="AA152" t="s">
        <v>26</v>
      </c>
      <c r="AB152">
        <v>14</v>
      </c>
      <c r="AD152" t="s">
        <v>47</v>
      </c>
      <c r="AF152" t="s">
        <v>46</v>
      </c>
    </row>
    <row r="153" spans="1:32" x14ac:dyDescent="0.2">
      <c r="A153" s="99" t="s">
        <v>568</v>
      </c>
      <c r="B153" s="100" t="s">
        <v>79</v>
      </c>
      <c r="C153" s="99">
        <v>44860.669000000002</v>
      </c>
      <c r="D153" s="99" t="s">
        <v>96</v>
      </c>
      <c r="E153" s="80">
        <f t="shared" si="26"/>
        <v>4011.9916937441194</v>
      </c>
      <c r="F153">
        <f t="shared" si="27"/>
        <v>4012</v>
      </c>
      <c r="G153">
        <f t="shared" si="28"/>
        <v>-8.2939999992959201E-3</v>
      </c>
      <c r="I153">
        <f>G153</f>
        <v>-8.2939999992959201E-3</v>
      </c>
      <c r="P153">
        <f t="shared" si="25"/>
        <v>6.368148135753534E-3</v>
      </c>
      <c r="Q153" s="2">
        <f t="shared" si="29"/>
        <v>29842.169000000002</v>
      </c>
      <c r="R153">
        <f t="shared" si="30"/>
        <v>2.1497858793413419E-4</v>
      </c>
      <c r="T153">
        <f t="shared" si="31"/>
        <v>0</v>
      </c>
    </row>
    <row r="154" spans="1:32" x14ac:dyDescent="0.2">
      <c r="A154" s="80" t="s">
        <v>51</v>
      </c>
      <c r="B154" s="35"/>
      <c r="C154" s="34">
        <v>44868.669000000002</v>
      </c>
      <c r="D154" s="34"/>
      <c r="E154" s="80">
        <f t="shared" si="26"/>
        <v>4020.0035151866578</v>
      </c>
      <c r="F154">
        <f t="shared" si="27"/>
        <v>4020</v>
      </c>
      <c r="G154">
        <f t="shared" si="28"/>
        <v>3.510000002279412E-3</v>
      </c>
      <c r="I154">
        <f t="shared" ref="I154:I181" si="32">+G154</f>
        <v>3.510000002279412E-3</v>
      </c>
      <c r="P154">
        <f t="shared" si="25"/>
        <v>6.3796750564518029E-3</v>
      </c>
      <c r="Q154" s="2">
        <f t="shared" si="29"/>
        <v>29850.169000000002</v>
      </c>
      <c r="R154">
        <f t="shared" si="30"/>
        <v>8.2350349165393152E-6</v>
      </c>
      <c r="S154">
        <v>0.1</v>
      </c>
      <c r="T154">
        <f t="shared" si="31"/>
        <v>8.2350349165393156E-7</v>
      </c>
      <c r="AA154" t="s">
        <v>26</v>
      </c>
      <c r="AB154">
        <v>8</v>
      </c>
      <c r="AD154" t="s">
        <v>32</v>
      </c>
      <c r="AF154" t="s">
        <v>29</v>
      </c>
    </row>
    <row r="155" spans="1:32" x14ac:dyDescent="0.2">
      <c r="A155" s="80" t="s">
        <v>51</v>
      </c>
      <c r="B155" s="35"/>
      <c r="C155" s="34">
        <v>44873.652000000002</v>
      </c>
      <c r="D155" s="34"/>
      <c r="E155" s="80">
        <f t="shared" si="26"/>
        <v>4024.9938784676792</v>
      </c>
      <c r="F155">
        <f t="shared" si="27"/>
        <v>4025</v>
      </c>
      <c r="G155">
        <f t="shared" si="28"/>
        <v>-6.1124999992898665E-3</v>
      </c>
      <c r="I155">
        <f t="shared" si="32"/>
        <v>-6.1124999992898665E-3</v>
      </c>
      <c r="P155">
        <f t="shared" si="25"/>
        <v>6.3868191402300309E-3</v>
      </c>
      <c r="Q155" s="2">
        <f t="shared" si="29"/>
        <v>29855.152000000002</v>
      </c>
      <c r="R155">
        <f t="shared" si="30"/>
        <v>1.5623297895156843E-4</v>
      </c>
      <c r="S155">
        <v>0.1</v>
      </c>
      <c r="T155">
        <f t="shared" si="31"/>
        <v>1.5623297895156845E-5</v>
      </c>
      <c r="AA155" t="s">
        <v>26</v>
      </c>
      <c r="AB155">
        <v>11</v>
      </c>
      <c r="AD155" t="s">
        <v>32</v>
      </c>
      <c r="AF155" t="s">
        <v>29</v>
      </c>
    </row>
    <row r="156" spans="1:32" x14ac:dyDescent="0.2">
      <c r="A156" s="80" t="s">
        <v>45</v>
      </c>
      <c r="B156" s="35"/>
      <c r="C156" s="34">
        <v>44874.658000000003</v>
      </c>
      <c r="D156" s="34"/>
      <c r="E156" s="80">
        <f t="shared" si="26"/>
        <v>4026.0013650140795</v>
      </c>
      <c r="F156">
        <f t="shared" si="27"/>
        <v>4026</v>
      </c>
      <c r="G156">
        <f t="shared" si="28"/>
        <v>1.3630000030389056E-3</v>
      </c>
      <c r="I156">
        <f t="shared" si="32"/>
        <v>1.3630000030389056E-3</v>
      </c>
      <c r="P156">
        <f t="shared" si="25"/>
        <v>6.3882423962172245E-3</v>
      </c>
      <c r="Q156" s="2">
        <f t="shared" si="29"/>
        <v>29856.158000000003</v>
      </c>
      <c r="R156">
        <f t="shared" si="30"/>
        <v>2.5253061110196558E-5</v>
      </c>
      <c r="S156">
        <v>0.1</v>
      </c>
      <c r="T156">
        <f t="shared" si="31"/>
        <v>2.5253061110196558E-6</v>
      </c>
      <c r="AA156" t="s">
        <v>26</v>
      </c>
      <c r="AB156">
        <v>18</v>
      </c>
      <c r="AD156" t="s">
        <v>48</v>
      </c>
      <c r="AF156" t="s">
        <v>46</v>
      </c>
    </row>
    <row r="157" spans="1:32" x14ac:dyDescent="0.2">
      <c r="A157" s="80" t="s">
        <v>45</v>
      </c>
      <c r="B157" s="35"/>
      <c r="C157" s="34">
        <v>44875.663</v>
      </c>
      <c r="D157" s="34"/>
      <c r="E157" s="80">
        <f t="shared" si="26"/>
        <v>4027.0078500827958</v>
      </c>
      <c r="F157">
        <f t="shared" si="27"/>
        <v>4027</v>
      </c>
      <c r="G157">
        <f t="shared" si="28"/>
        <v>7.838500001525972E-3</v>
      </c>
      <c r="I157">
        <f t="shared" si="32"/>
        <v>7.838500001525972E-3</v>
      </c>
      <c r="P157">
        <f t="shared" si="25"/>
        <v>6.3896637986149436E-3</v>
      </c>
      <c r="Q157" s="2">
        <f t="shared" si="29"/>
        <v>29857.163</v>
      </c>
      <c r="R157">
        <f t="shared" si="30"/>
        <v>2.0991263428656469E-6</v>
      </c>
      <c r="S157">
        <v>0.1</v>
      </c>
      <c r="T157">
        <f t="shared" si="31"/>
        <v>2.099126342865647E-7</v>
      </c>
      <c r="AA157" t="s">
        <v>26</v>
      </c>
      <c r="AB157">
        <v>18</v>
      </c>
      <c r="AD157" t="s">
        <v>48</v>
      </c>
      <c r="AF157" t="s">
        <v>46</v>
      </c>
    </row>
    <row r="158" spans="1:32" x14ac:dyDescent="0.2">
      <c r="A158" s="80" t="s">
        <v>45</v>
      </c>
      <c r="B158" s="35"/>
      <c r="C158" s="34">
        <v>44880.665999999997</v>
      </c>
      <c r="D158" s="34"/>
      <c r="E158" s="80">
        <f t="shared" si="26"/>
        <v>4032.0182429174206</v>
      </c>
      <c r="F158">
        <f t="shared" si="27"/>
        <v>4032</v>
      </c>
      <c r="G158">
        <f t="shared" si="28"/>
        <v>1.8215999996755272E-2</v>
      </c>
      <c r="I158">
        <f t="shared" si="32"/>
        <v>1.8215999996755272E-2</v>
      </c>
      <c r="P158">
        <f t="shared" si="25"/>
        <v>6.3967430067612789E-3</v>
      </c>
      <c r="Q158" s="2">
        <f t="shared" si="29"/>
        <v>29862.165999999997</v>
      </c>
      <c r="R158">
        <f t="shared" si="30"/>
        <v>1.3969483579552187E-4</v>
      </c>
      <c r="S158">
        <v>0.1</v>
      </c>
      <c r="T158">
        <f t="shared" si="31"/>
        <v>1.3969483579552188E-5</v>
      </c>
      <c r="AA158" t="s">
        <v>26</v>
      </c>
      <c r="AB158">
        <v>16</v>
      </c>
      <c r="AD158" t="s">
        <v>47</v>
      </c>
      <c r="AF158" t="s">
        <v>46</v>
      </c>
    </row>
    <row r="159" spans="1:32" x14ac:dyDescent="0.2">
      <c r="A159" s="80" t="s">
        <v>52</v>
      </c>
      <c r="B159" s="35"/>
      <c r="C159" s="34">
        <v>44883.648000000001</v>
      </c>
      <c r="D159" s="34"/>
      <c r="E159" s="80">
        <f t="shared" si="26"/>
        <v>4035.0046493601303</v>
      </c>
      <c r="F159">
        <f t="shared" si="27"/>
        <v>4035</v>
      </c>
      <c r="G159">
        <f t="shared" si="28"/>
        <v>4.6424999964074232E-3</v>
      </c>
      <c r="I159">
        <f t="shared" si="32"/>
        <v>4.6424999964074232E-3</v>
      </c>
      <c r="P159">
        <f t="shared" si="25"/>
        <v>6.4009682885752869E-3</v>
      </c>
      <c r="Q159" s="2">
        <f t="shared" si="29"/>
        <v>29865.148000000001</v>
      </c>
      <c r="R159">
        <f t="shared" si="30"/>
        <v>3.0922107345597634E-6</v>
      </c>
      <c r="S159">
        <v>0.1</v>
      </c>
      <c r="T159">
        <f t="shared" si="31"/>
        <v>3.0922107345597635E-7</v>
      </c>
      <c r="AB159">
        <v>8</v>
      </c>
      <c r="AD159" t="s">
        <v>32</v>
      </c>
      <c r="AF159" t="s">
        <v>29</v>
      </c>
    </row>
    <row r="160" spans="1:32" x14ac:dyDescent="0.2">
      <c r="A160" s="80" t="s">
        <v>45</v>
      </c>
      <c r="B160" s="35"/>
      <c r="C160" s="34">
        <v>44885.648999999998</v>
      </c>
      <c r="D160" s="34"/>
      <c r="E160" s="80">
        <f t="shared" si="26"/>
        <v>4037.0086061984416</v>
      </c>
      <c r="F160">
        <f t="shared" si="27"/>
        <v>4037</v>
      </c>
      <c r="G160">
        <f t="shared" si="28"/>
        <v>8.5934999951859936E-3</v>
      </c>
      <c r="I160">
        <f t="shared" si="32"/>
        <v>8.5934999951859936E-3</v>
      </c>
      <c r="P160">
        <f t="shared" si="25"/>
        <v>6.4037758751705476E-3</v>
      </c>
      <c r="Q160" s="2">
        <f t="shared" si="29"/>
        <v>29867.148999999998</v>
      </c>
      <c r="R160">
        <f t="shared" si="30"/>
        <v>4.7948917217774191E-6</v>
      </c>
      <c r="S160">
        <v>0.1</v>
      </c>
      <c r="T160">
        <f t="shared" si="31"/>
        <v>4.7948917217774195E-7</v>
      </c>
      <c r="AA160" t="s">
        <v>26</v>
      </c>
      <c r="AB160">
        <v>19</v>
      </c>
      <c r="AD160" t="s">
        <v>48</v>
      </c>
      <c r="AF160" t="s">
        <v>46</v>
      </c>
    </row>
    <row r="161" spans="1:32" x14ac:dyDescent="0.2">
      <c r="A161" s="80" t="s">
        <v>45</v>
      </c>
      <c r="B161" s="35"/>
      <c r="C161" s="34">
        <v>44887.650999999998</v>
      </c>
      <c r="D161" s="34"/>
      <c r="E161" s="80">
        <f t="shared" si="26"/>
        <v>4039.0135645144373</v>
      </c>
      <c r="F161">
        <f t="shared" si="27"/>
        <v>4039</v>
      </c>
      <c r="G161">
        <f t="shared" si="28"/>
        <v>1.354449999780627E-2</v>
      </c>
      <c r="I161">
        <f t="shared" si="32"/>
        <v>1.354449999780627E-2</v>
      </c>
      <c r="P161">
        <f t="shared" si="25"/>
        <v>6.4065760474078786E-3</v>
      </c>
      <c r="Q161" s="2">
        <f t="shared" si="29"/>
        <v>29869.150999999998</v>
      </c>
      <c r="R161">
        <f t="shared" si="30"/>
        <v>5.094995832167097E-5</v>
      </c>
      <c r="S161">
        <v>0.1</v>
      </c>
      <c r="T161">
        <f t="shared" si="31"/>
        <v>5.0949958321670972E-6</v>
      </c>
      <c r="AA161" t="s">
        <v>26</v>
      </c>
      <c r="AB161">
        <v>18</v>
      </c>
      <c r="AD161" t="s">
        <v>48</v>
      </c>
      <c r="AF161" t="s">
        <v>46</v>
      </c>
    </row>
    <row r="162" spans="1:32" x14ac:dyDescent="0.2">
      <c r="A162" s="80" t="s">
        <v>45</v>
      </c>
      <c r="B162" s="35"/>
      <c r="C162" s="34">
        <v>44888.650999999998</v>
      </c>
      <c r="D162" s="34"/>
      <c r="E162" s="80">
        <f t="shared" si="26"/>
        <v>4040.0150421947546</v>
      </c>
      <c r="F162">
        <f t="shared" si="27"/>
        <v>4040</v>
      </c>
      <c r="G162">
        <f t="shared" si="28"/>
        <v>1.5019999998912681E-2</v>
      </c>
      <c r="I162">
        <f t="shared" si="32"/>
        <v>1.5019999998912681E-2</v>
      </c>
      <c r="P162">
        <f t="shared" si="25"/>
        <v>6.4079733531423148E-3</v>
      </c>
      <c r="Q162" s="2">
        <f t="shared" si="29"/>
        <v>29870.150999999998</v>
      </c>
      <c r="R162">
        <f t="shared" si="30"/>
        <v>7.4167002947458788E-5</v>
      </c>
      <c r="S162">
        <v>0.1</v>
      </c>
      <c r="T162">
        <f t="shared" si="31"/>
        <v>7.4167002947458795E-6</v>
      </c>
      <c r="AA162" t="s">
        <v>26</v>
      </c>
      <c r="AB162">
        <v>17</v>
      </c>
      <c r="AD162" t="s">
        <v>48</v>
      </c>
      <c r="AF162" t="s">
        <v>46</v>
      </c>
    </row>
    <row r="163" spans="1:32" x14ac:dyDescent="0.2">
      <c r="A163" s="80" t="s">
        <v>53</v>
      </c>
      <c r="B163" s="35"/>
      <c r="C163" s="34">
        <v>44895.625</v>
      </c>
      <c r="D163" s="34"/>
      <c r="E163" s="80">
        <f t="shared" si="26"/>
        <v>4046.9993475372894</v>
      </c>
      <c r="F163">
        <f t="shared" si="27"/>
        <v>4047</v>
      </c>
      <c r="G163">
        <f t="shared" si="28"/>
        <v>-6.5149999863933772E-4</v>
      </c>
      <c r="I163">
        <f t="shared" si="32"/>
        <v>-6.5149999863933772E-4</v>
      </c>
      <c r="P163">
        <f t="shared" si="25"/>
        <v>6.4177025927778849E-3</v>
      </c>
      <c r="Q163" s="2">
        <f t="shared" si="29"/>
        <v>29877.125</v>
      </c>
      <c r="R163">
        <f t="shared" si="30"/>
        <v>4.9973625278499975E-5</v>
      </c>
      <c r="S163">
        <v>0.1</v>
      </c>
      <c r="T163">
        <f t="shared" si="31"/>
        <v>4.9973625278499975E-6</v>
      </c>
      <c r="AA163" t="s">
        <v>26</v>
      </c>
      <c r="AF163" t="s">
        <v>27</v>
      </c>
    </row>
    <row r="164" spans="1:32" x14ac:dyDescent="0.2">
      <c r="A164" s="80" t="s">
        <v>52</v>
      </c>
      <c r="B164" s="35"/>
      <c r="C164" s="34">
        <v>44895.631999999998</v>
      </c>
      <c r="D164" s="34"/>
      <c r="E164" s="80">
        <f t="shared" si="26"/>
        <v>4047.0063578810496</v>
      </c>
      <c r="F164">
        <f t="shared" si="27"/>
        <v>4047</v>
      </c>
      <c r="G164">
        <f t="shared" si="28"/>
        <v>6.3484999991487712E-3</v>
      </c>
      <c r="I164">
        <f t="shared" si="32"/>
        <v>6.3484999991487712E-3</v>
      </c>
      <c r="P164">
        <f t="shared" si="25"/>
        <v>6.4177025927778849E-3</v>
      </c>
      <c r="Q164" s="2">
        <f t="shared" si="29"/>
        <v>29877.131999999998</v>
      </c>
      <c r="R164">
        <f t="shared" si="30"/>
        <v>4.7889989649962514E-9</v>
      </c>
      <c r="S164">
        <v>0.1</v>
      </c>
      <c r="T164">
        <f t="shared" si="31"/>
        <v>4.7889989649962512E-10</v>
      </c>
      <c r="AA164" t="s">
        <v>26</v>
      </c>
      <c r="AB164">
        <v>7</v>
      </c>
      <c r="AD164" t="s">
        <v>32</v>
      </c>
      <c r="AF164" t="s">
        <v>29</v>
      </c>
    </row>
    <row r="165" spans="1:32" x14ac:dyDescent="0.2">
      <c r="A165" s="80" t="s">
        <v>45</v>
      </c>
      <c r="B165" s="35"/>
      <c r="C165" s="34">
        <v>44896.633000000002</v>
      </c>
      <c r="D165" s="34"/>
      <c r="E165" s="80">
        <f t="shared" si="26"/>
        <v>4048.0088370390508</v>
      </c>
      <c r="F165">
        <f t="shared" si="27"/>
        <v>4048</v>
      </c>
      <c r="G165">
        <f t="shared" si="28"/>
        <v>8.8239999968209304E-3</v>
      </c>
      <c r="I165">
        <f t="shared" si="32"/>
        <v>8.8239999968209304E-3</v>
      </c>
      <c r="P165">
        <f t="shared" si="25"/>
        <v>6.4190850697964687E-3</v>
      </c>
      <c r="Q165" s="2">
        <f t="shared" si="29"/>
        <v>29878.133000000002</v>
      </c>
      <c r="R165">
        <f t="shared" si="30"/>
        <v>5.7836158062250718E-6</v>
      </c>
      <c r="S165">
        <v>0.1</v>
      </c>
      <c r="T165">
        <f t="shared" si="31"/>
        <v>5.7836158062250718E-7</v>
      </c>
      <c r="AA165" t="s">
        <v>26</v>
      </c>
      <c r="AB165">
        <v>14</v>
      </c>
      <c r="AD165" t="s">
        <v>48</v>
      </c>
      <c r="AF165" t="s">
        <v>46</v>
      </c>
    </row>
    <row r="166" spans="1:32" x14ac:dyDescent="0.2">
      <c r="A166" s="80" t="s">
        <v>45</v>
      </c>
      <c r="B166" s="35"/>
      <c r="C166" s="34">
        <v>44897.63</v>
      </c>
      <c r="D166" s="34"/>
      <c r="E166" s="80">
        <f t="shared" si="26"/>
        <v>4049.007310286323</v>
      </c>
      <c r="F166">
        <f t="shared" si="27"/>
        <v>4049</v>
      </c>
      <c r="G166">
        <f t="shared" si="28"/>
        <v>7.2994999936781824E-3</v>
      </c>
      <c r="I166">
        <f t="shared" si="32"/>
        <v>7.2994999936781824E-3</v>
      </c>
      <c r="P166">
        <f t="shared" si="25"/>
        <v>6.4204656932255622E-3</v>
      </c>
      <c r="Q166" s="2">
        <f t="shared" si="29"/>
        <v>29879.129999999997</v>
      </c>
      <c r="R166">
        <f t="shared" si="30"/>
        <v>7.7270130137222724E-7</v>
      </c>
      <c r="S166">
        <v>0.1</v>
      </c>
      <c r="T166">
        <f t="shared" si="31"/>
        <v>7.7270130137222724E-8</v>
      </c>
      <c r="AA166" t="s">
        <v>26</v>
      </c>
      <c r="AB166">
        <v>18</v>
      </c>
      <c r="AD166" t="s">
        <v>48</v>
      </c>
      <c r="AF166" t="s">
        <v>46</v>
      </c>
    </row>
    <row r="167" spans="1:32" x14ac:dyDescent="0.2">
      <c r="A167" s="80" t="s">
        <v>45</v>
      </c>
      <c r="B167" s="35"/>
      <c r="C167" s="34">
        <v>44898.625999999997</v>
      </c>
      <c r="D167" s="34"/>
      <c r="E167" s="80">
        <f t="shared" si="26"/>
        <v>4050.0047820559184</v>
      </c>
      <c r="F167">
        <f t="shared" si="27"/>
        <v>4050</v>
      </c>
      <c r="G167">
        <f t="shared" si="28"/>
        <v>4.7749999939696863E-3</v>
      </c>
      <c r="I167">
        <f t="shared" si="32"/>
        <v>4.7749999939696863E-3</v>
      </c>
      <c r="P167">
        <f t="shared" si="25"/>
        <v>6.4218444630651725E-3</v>
      </c>
      <c r="Q167" s="2">
        <f t="shared" si="29"/>
        <v>29880.125999999997</v>
      </c>
      <c r="R167">
        <f t="shared" si="30"/>
        <v>2.7120967053903937E-6</v>
      </c>
      <c r="S167">
        <v>0.1</v>
      </c>
      <c r="T167">
        <f t="shared" si="31"/>
        <v>2.712096705390394E-7</v>
      </c>
      <c r="AA167" t="s">
        <v>26</v>
      </c>
      <c r="AB167">
        <v>16</v>
      </c>
      <c r="AD167" t="s">
        <v>44</v>
      </c>
      <c r="AF167" t="s">
        <v>46</v>
      </c>
    </row>
    <row r="168" spans="1:32" x14ac:dyDescent="0.2">
      <c r="A168" s="80" t="s">
        <v>52</v>
      </c>
      <c r="B168" s="35"/>
      <c r="C168" s="34">
        <v>44906.614000000001</v>
      </c>
      <c r="D168" s="34"/>
      <c r="E168" s="80">
        <f t="shared" si="26"/>
        <v>4058.0045857662976</v>
      </c>
      <c r="F168">
        <f t="shared" si="27"/>
        <v>4058</v>
      </c>
      <c r="G168">
        <f t="shared" si="28"/>
        <v>4.5790000003762543E-3</v>
      </c>
      <c r="I168">
        <f t="shared" si="32"/>
        <v>4.5790000003762543E-3</v>
      </c>
      <c r="P168">
        <f t="shared" si="25"/>
        <v>6.4328078925607116E-3</v>
      </c>
      <c r="Q168" s="2">
        <f t="shared" si="29"/>
        <v>29888.114000000001</v>
      </c>
      <c r="R168">
        <f t="shared" si="30"/>
        <v>3.4366037011253804E-6</v>
      </c>
      <c r="S168">
        <v>0.1</v>
      </c>
      <c r="T168">
        <f t="shared" si="31"/>
        <v>3.4366037011253808E-7</v>
      </c>
      <c r="AA168" t="s">
        <v>26</v>
      </c>
      <c r="AB168">
        <v>8</v>
      </c>
      <c r="AD168" t="s">
        <v>32</v>
      </c>
      <c r="AF168" t="s">
        <v>29</v>
      </c>
    </row>
    <row r="169" spans="1:32" x14ac:dyDescent="0.2">
      <c r="A169" s="80" t="s">
        <v>45</v>
      </c>
      <c r="B169" s="35"/>
      <c r="C169" s="34">
        <v>44907.614999999998</v>
      </c>
      <c r="D169" s="34"/>
      <c r="E169" s="80">
        <f t="shared" si="26"/>
        <v>4059.0070649242921</v>
      </c>
      <c r="F169">
        <f t="shared" si="27"/>
        <v>4059</v>
      </c>
      <c r="G169">
        <f t="shared" si="28"/>
        <v>7.0544999980484135E-3</v>
      </c>
      <c r="I169">
        <f t="shared" si="32"/>
        <v>7.0544999980484135E-3</v>
      </c>
      <c r="P169">
        <f t="shared" si="25"/>
        <v>6.4341699800949791E-3</v>
      </c>
      <c r="Q169" s="2">
        <f t="shared" si="29"/>
        <v>29889.114999999998</v>
      </c>
      <c r="R169">
        <f t="shared" si="30"/>
        <v>3.8480933117410828E-7</v>
      </c>
      <c r="S169">
        <v>0.1</v>
      </c>
      <c r="T169">
        <f t="shared" si="31"/>
        <v>3.8480933117410831E-8</v>
      </c>
      <c r="AA169" t="s">
        <v>26</v>
      </c>
      <c r="AB169">
        <v>17</v>
      </c>
      <c r="AD169" t="s">
        <v>44</v>
      </c>
      <c r="AF169" t="s">
        <v>46</v>
      </c>
    </row>
    <row r="170" spans="1:32" x14ac:dyDescent="0.2">
      <c r="A170" s="80" t="s">
        <v>45</v>
      </c>
      <c r="B170" s="35"/>
      <c r="C170" s="34">
        <v>44912.607000000004</v>
      </c>
      <c r="D170" s="34"/>
      <c r="E170" s="80">
        <f t="shared" si="26"/>
        <v>4064.0064415044417</v>
      </c>
      <c r="F170">
        <f t="shared" si="27"/>
        <v>4064</v>
      </c>
      <c r="G170">
        <f t="shared" si="28"/>
        <v>6.4320000019506551E-3</v>
      </c>
      <c r="I170">
        <f t="shared" si="32"/>
        <v>6.4320000019506551E-3</v>
      </c>
      <c r="P170">
        <f t="shared" si="25"/>
        <v>6.4409526139240884E-3</v>
      </c>
      <c r="Q170" s="2">
        <f t="shared" si="29"/>
        <v>29894.107000000004</v>
      </c>
      <c r="R170">
        <f t="shared" si="30"/>
        <v>8.0149261146861377E-11</v>
      </c>
      <c r="S170">
        <v>0.1</v>
      </c>
      <c r="T170">
        <f t="shared" si="31"/>
        <v>8.014926114686138E-12</v>
      </c>
      <c r="AA170" t="s">
        <v>26</v>
      </c>
      <c r="AB170">
        <v>13</v>
      </c>
      <c r="AD170" t="s">
        <v>44</v>
      </c>
      <c r="AF170" t="s">
        <v>46</v>
      </c>
    </row>
    <row r="171" spans="1:32" x14ac:dyDescent="0.2">
      <c r="A171" s="80" t="s">
        <v>45</v>
      </c>
      <c r="B171" s="35"/>
      <c r="C171" s="34">
        <v>44916.61</v>
      </c>
      <c r="D171" s="34" t="s">
        <v>54</v>
      </c>
      <c r="E171" s="80">
        <f t="shared" si="26"/>
        <v>4068.0153566587487</v>
      </c>
      <c r="F171">
        <f t="shared" si="27"/>
        <v>4068</v>
      </c>
      <c r="G171">
        <f t="shared" si="28"/>
        <v>1.5333999996073544E-2</v>
      </c>
      <c r="I171">
        <f t="shared" si="32"/>
        <v>1.5333999996073544E-2</v>
      </c>
      <c r="P171">
        <f t="shared" si="25"/>
        <v>6.4463453563766895E-3</v>
      </c>
      <c r="Q171" s="2">
        <f t="shared" si="29"/>
        <v>29898.11</v>
      </c>
      <c r="R171">
        <f t="shared" si="30"/>
        <v>7.8990404994525032E-5</v>
      </c>
      <c r="S171">
        <v>0.1</v>
      </c>
      <c r="T171">
        <f t="shared" si="31"/>
        <v>7.8990404994525042E-6</v>
      </c>
      <c r="AA171" t="s">
        <v>26</v>
      </c>
      <c r="AB171">
        <v>10</v>
      </c>
      <c r="AD171" t="s">
        <v>44</v>
      </c>
      <c r="AF171" t="s">
        <v>46</v>
      </c>
    </row>
    <row r="172" spans="1:32" x14ac:dyDescent="0.2">
      <c r="A172" s="80" t="s">
        <v>52</v>
      </c>
      <c r="B172" s="35"/>
      <c r="C172" s="34">
        <v>44924.582999999999</v>
      </c>
      <c r="D172" s="34"/>
      <c r="E172" s="80">
        <f t="shared" si="26"/>
        <v>4076.0001382039168</v>
      </c>
      <c r="F172">
        <f t="shared" si="27"/>
        <v>4076</v>
      </c>
      <c r="G172">
        <f t="shared" si="28"/>
        <v>1.3799999578623101E-4</v>
      </c>
      <c r="I172">
        <f t="shared" si="32"/>
        <v>1.3799999578623101E-4</v>
      </c>
      <c r="P172">
        <f t="shared" si="25"/>
        <v>6.4570418689867196E-3</v>
      </c>
      <c r="Q172" s="2">
        <f t="shared" si="29"/>
        <v>29906.082999999999</v>
      </c>
      <c r="R172">
        <f t="shared" si="30"/>
        <v>3.9930290195261137E-5</v>
      </c>
      <c r="S172">
        <v>0.1</v>
      </c>
      <c r="T172">
        <f t="shared" si="31"/>
        <v>3.9930290195261142E-6</v>
      </c>
      <c r="AA172" t="s">
        <v>26</v>
      </c>
      <c r="AB172">
        <v>8</v>
      </c>
      <c r="AD172" t="s">
        <v>32</v>
      </c>
      <c r="AF172" t="s">
        <v>29</v>
      </c>
    </row>
    <row r="173" spans="1:32" x14ac:dyDescent="0.2">
      <c r="A173" s="80" t="s">
        <v>45</v>
      </c>
      <c r="B173" s="35"/>
      <c r="C173" s="34">
        <v>44926.587</v>
      </c>
      <c r="D173" s="34"/>
      <c r="E173" s="80">
        <f t="shared" si="26"/>
        <v>4078.0070994752737</v>
      </c>
      <c r="F173">
        <f t="shared" si="27"/>
        <v>4078</v>
      </c>
      <c r="G173">
        <f t="shared" si="28"/>
        <v>7.0889999988139607E-3</v>
      </c>
      <c r="I173">
        <f t="shared" si="32"/>
        <v>7.0889999988139607E-3</v>
      </c>
      <c r="P173">
        <f t="shared" si="25"/>
        <v>6.4596974612444024E-3</v>
      </c>
      <c r="Q173" s="2">
        <f t="shared" si="29"/>
        <v>29908.087</v>
      </c>
      <c r="R173">
        <f t="shared" si="30"/>
        <v>3.9602168379148536E-7</v>
      </c>
      <c r="S173">
        <v>0.1</v>
      </c>
      <c r="T173">
        <f t="shared" si="31"/>
        <v>3.9602168379148537E-8</v>
      </c>
      <c r="AA173" t="s">
        <v>26</v>
      </c>
      <c r="AB173">
        <v>16</v>
      </c>
      <c r="AD173" t="s">
        <v>44</v>
      </c>
      <c r="AF173" t="s">
        <v>46</v>
      </c>
    </row>
    <row r="174" spans="1:32" x14ac:dyDescent="0.2">
      <c r="A174" s="80" t="s">
        <v>53</v>
      </c>
      <c r="B174" s="35"/>
      <c r="C174" s="34">
        <v>44959.544000000002</v>
      </c>
      <c r="D174" s="34"/>
      <c r="E174" s="80">
        <f t="shared" si="26"/>
        <v>4111.0127993854931</v>
      </c>
      <c r="F174">
        <f t="shared" si="27"/>
        <v>4111</v>
      </c>
      <c r="G174">
        <f t="shared" si="28"/>
        <v>1.2780500001099426E-2</v>
      </c>
      <c r="I174">
        <f t="shared" si="32"/>
        <v>1.2780500001099426E-2</v>
      </c>
      <c r="P174">
        <f t="shared" si="25"/>
        <v>6.5024442855699076E-3</v>
      </c>
      <c r="Q174" s="2">
        <f t="shared" si="29"/>
        <v>29941.044000000002</v>
      </c>
      <c r="R174">
        <f t="shared" si="30"/>
        <v>3.9413983567292855E-5</v>
      </c>
      <c r="S174">
        <v>0.1</v>
      </c>
      <c r="T174">
        <f t="shared" si="31"/>
        <v>3.9413983567292857E-6</v>
      </c>
      <c r="AA174" t="s">
        <v>26</v>
      </c>
      <c r="AF174" t="s">
        <v>27</v>
      </c>
    </row>
    <row r="175" spans="1:32" x14ac:dyDescent="0.2">
      <c r="A175" s="80" t="s">
        <v>55</v>
      </c>
      <c r="B175" s="35"/>
      <c r="C175" s="34">
        <v>44989.498</v>
      </c>
      <c r="D175" s="34"/>
      <c r="E175" s="80">
        <f t="shared" si="26"/>
        <v>4141.0110618217159</v>
      </c>
      <c r="F175">
        <f t="shared" si="27"/>
        <v>4141</v>
      </c>
      <c r="G175">
        <f t="shared" si="28"/>
        <v>1.1045499995816499E-2</v>
      </c>
      <c r="I175">
        <f t="shared" si="32"/>
        <v>1.1045499995816499E-2</v>
      </c>
      <c r="P175">
        <f t="shared" si="25"/>
        <v>6.5395533928956154E-3</v>
      </c>
      <c r="Q175" s="2">
        <f t="shared" si="29"/>
        <v>29970.998</v>
      </c>
      <c r="R175">
        <f t="shared" si="30"/>
        <v>2.0303554788374253E-5</v>
      </c>
      <c r="S175">
        <v>0.1</v>
      </c>
      <c r="T175">
        <f t="shared" si="31"/>
        <v>2.0303554788374252E-6</v>
      </c>
      <c r="AA175" t="s">
        <v>26</v>
      </c>
      <c r="AB175">
        <v>6</v>
      </c>
      <c r="AD175" t="s">
        <v>32</v>
      </c>
      <c r="AF175" t="s">
        <v>29</v>
      </c>
    </row>
    <row r="176" spans="1:32" x14ac:dyDescent="0.2">
      <c r="A176" s="80" t="s">
        <v>56</v>
      </c>
      <c r="B176" s="35"/>
      <c r="C176" s="34">
        <v>45012.464</v>
      </c>
      <c r="D176" s="34"/>
      <c r="E176" s="80">
        <f t="shared" si="26"/>
        <v>4164.0109982278836</v>
      </c>
      <c r="F176">
        <f t="shared" si="27"/>
        <v>4164</v>
      </c>
      <c r="G176">
        <f t="shared" si="28"/>
        <v>1.098199999978533E-2</v>
      </c>
      <c r="I176">
        <f t="shared" si="32"/>
        <v>1.098199999978533E-2</v>
      </c>
      <c r="P176">
        <f t="shared" si="25"/>
        <v>6.5668739457223103E-3</v>
      </c>
      <c r="Q176" s="2">
        <f t="shared" si="29"/>
        <v>29993.964</v>
      </c>
      <c r="R176">
        <f t="shared" si="30"/>
        <v>1.9493338073266093E-5</v>
      </c>
      <c r="S176">
        <v>0.1</v>
      </c>
      <c r="T176">
        <f t="shared" si="31"/>
        <v>1.9493338073266092E-6</v>
      </c>
      <c r="AA176" t="s">
        <v>26</v>
      </c>
      <c r="AB176">
        <v>6</v>
      </c>
      <c r="AD176" t="s">
        <v>32</v>
      </c>
      <c r="AF176" t="s">
        <v>29</v>
      </c>
    </row>
    <row r="177" spans="1:32" x14ac:dyDescent="0.2">
      <c r="A177" s="80" t="s">
        <v>57</v>
      </c>
      <c r="B177" s="35"/>
      <c r="C177" s="34">
        <v>45564.633999999998</v>
      </c>
      <c r="D177" s="34"/>
      <c r="E177" s="80">
        <f t="shared" si="26"/>
        <v>4716.9969289686896</v>
      </c>
      <c r="F177">
        <f t="shared" si="27"/>
        <v>4717</v>
      </c>
      <c r="G177">
        <f t="shared" si="28"/>
        <v>-3.0665000012959354E-3</v>
      </c>
      <c r="I177">
        <f t="shared" si="32"/>
        <v>-3.0665000012959354E-3</v>
      </c>
      <c r="P177">
        <f t="shared" si="25"/>
        <v>6.928544988319154E-3</v>
      </c>
      <c r="Q177" s="2">
        <f t="shared" si="29"/>
        <v>30546.133999999998</v>
      </c>
      <c r="R177">
        <f t="shared" si="30"/>
        <v>9.9900924344429695E-5</v>
      </c>
      <c r="S177">
        <v>0.1</v>
      </c>
      <c r="T177">
        <f t="shared" si="31"/>
        <v>9.9900924344429709E-6</v>
      </c>
      <c r="AA177" t="s">
        <v>26</v>
      </c>
      <c r="AB177">
        <v>6</v>
      </c>
      <c r="AD177" t="s">
        <v>32</v>
      </c>
      <c r="AF177" t="s">
        <v>29</v>
      </c>
    </row>
    <row r="178" spans="1:32" x14ac:dyDescent="0.2">
      <c r="A178" s="80" t="s">
        <v>57</v>
      </c>
      <c r="B178" s="35"/>
      <c r="C178" s="34">
        <v>45574.622000000003</v>
      </c>
      <c r="D178" s="34"/>
      <c r="E178" s="80">
        <f t="shared" si="26"/>
        <v>4726.9996880397039</v>
      </c>
      <c r="F178">
        <f t="shared" si="27"/>
        <v>4727</v>
      </c>
      <c r="G178">
        <f t="shared" si="28"/>
        <v>-3.1149999995250255E-4</v>
      </c>
      <c r="I178">
        <f t="shared" si="32"/>
        <v>-3.1149999995250255E-4</v>
      </c>
      <c r="P178">
        <f t="shared" si="25"/>
        <v>6.9298672974443878E-3</v>
      </c>
      <c r="Q178" s="2">
        <f t="shared" si="29"/>
        <v>30556.122000000003</v>
      </c>
      <c r="R178">
        <f t="shared" si="30"/>
        <v>5.2437400335809146E-5</v>
      </c>
      <c r="S178">
        <v>0.1</v>
      </c>
      <c r="T178">
        <f t="shared" si="31"/>
        <v>5.2437400335809148E-6</v>
      </c>
      <c r="AA178" t="s">
        <v>26</v>
      </c>
      <c r="AB178">
        <v>7</v>
      </c>
      <c r="AD178" t="s">
        <v>32</v>
      </c>
      <c r="AF178" t="s">
        <v>29</v>
      </c>
    </row>
    <row r="179" spans="1:32" x14ac:dyDescent="0.2">
      <c r="A179" s="80" t="s">
        <v>53</v>
      </c>
      <c r="B179" s="35"/>
      <c r="C179" s="34">
        <v>45609.58</v>
      </c>
      <c r="D179" s="34"/>
      <c r="E179" s="80">
        <f t="shared" si="26"/>
        <v>4762.0093447882355</v>
      </c>
      <c r="F179">
        <f t="shared" si="27"/>
        <v>4762</v>
      </c>
      <c r="G179">
        <f t="shared" si="28"/>
        <v>9.3310000011115335E-3</v>
      </c>
      <c r="I179">
        <f t="shared" si="32"/>
        <v>9.3310000011115335E-3</v>
      </c>
      <c r="P179">
        <f t="shared" si="25"/>
        <v>6.9330356776651191E-3</v>
      </c>
      <c r="Q179" s="2">
        <f t="shared" si="29"/>
        <v>30591.08</v>
      </c>
      <c r="R179">
        <f t="shared" si="30"/>
        <v>5.7502328965218201E-6</v>
      </c>
      <c r="S179">
        <v>0.1</v>
      </c>
      <c r="T179">
        <f t="shared" si="31"/>
        <v>5.7502328965218201E-7</v>
      </c>
      <c r="AA179" t="s">
        <v>26</v>
      </c>
      <c r="AF179" t="s">
        <v>27</v>
      </c>
    </row>
    <row r="180" spans="1:32" x14ac:dyDescent="0.2">
      <c r="A180" s="80" t="s">
        <v>53</v>
      </c>
      <c r="B180" s="35"/>
      <c r="C180" s="34">
        <v>45615.565000000002</v>
      </c>
      <c r="D180" s="34"/>
      <c r="E180" s="80">
        <f t="shared" si="26"/>
        <v>4768.0031887049345</v>
      </c>
      <c r="F180">
        <f t="shared" si="27"/>
        <v>4768</v>
      </c>
      <c r="G180">
        <f t="shared" si="28"/>
        <v>3.1840000010561198E-3</v>
      </c>
      <c r="I180">
        <f t="shared" si="32"/>
        <v>3.1840000010561198E-3</v>
      </c>
      <c r="P180">
        <f t="shared" si="25"/>
        <v>6.9333508370537297E-3</v>
      </c>
      <c r="Q180" s="2">
        <f t="shared" si="29"/>
        <v>30597.065000000002</v>
      </c>
      <c r="R180">
        <f t="shared" si="30"/>
        <v>1.4057631691395977E-5</v>
      </c>
      <c r="S180">
        <v>0.1</v>
      </c>
      <c r="T180">
        <f t="shared" si="31"/>
        <v>1.4057631691395977E-6</v>
      </c>
      <c r="AA180" t="s">
        <v>26</v>
      </c>
      <c r="AF180" t="s">
        <v>27</v>
      </c>
    </row>
    <row r="181" spans="1:32" x14ac:dyDescent="0.2">
      <c r="A181" s="80" t="s">
        <v>53</v>
      </c>
      <c r="B181" s="35"/>
      <c r="C181" s="34">
        <v>45615.572</v>
      </c>
      <c r="D181" s="34"/>
      <c r="E181" s="80">
        <f t="shared" si="26"/>
        <v>4768.0101990486946</v>
      </c>
      <c r="F181">
        <f t="shared" si="27"/>
        <v>4768</v>
      </c>
      <c r="G181">
        <f t="shared" ref="G181:G209" si="33">+C181-(C$7+F181*C$8)</f>
        <v>1.0183999998844229E-2</v>
      </c>
      <c r="I181">
        <f t="shared" si="32"/>
        <v>1.0183999998844229E-2</v>
      </c>
      <c r="P181">
        <f t="shared" si="25"/>
        <v>6.9333508370537297E-3</v>
      </c>
      <c r="Q181" s="2">
        <f t="shared" si="29"/>
        <v>30597.072</v>
      </c>
      <c r="R181">
        <f t="shared" ref="R181:R209" si="34">+(P181-G181)^2</f>
        <v>1.0566719973049273E-5</v>
      </c>
      <c r="S181">
        <v>0.1</v>
      </c>
      <c r="T181">
        <f t="shared" si="31"/>
        <v>1.0566719973049274E-6</v>
      </c>
      <c r="AA181" t="s">
        <v>26</v>
      </c>
      <c r="AF181" t="s">
        <v>27</v>
      </c>
    </row>
    <row r="182" spans="1:32" x14ac:dyDescent="0.2">
      <c r="A182" s="99" t="s">
        <v>593</v>
      </c>
      <c r="B182" s="100" t="s">
        <v>79</v>
      </c>
      <c r="C182" s="99">
        <v>45645.52</v>
      </c>
      <c r="D182" s="99" t="s">
        <v>96</v>
      </c>
      <c r="E182" s="80">
        <f t="shared" si="26"/>
        <v>4798.0024526188345</v>
      </c>
      <c r="F182">
        <f t="shared" si="27"/>
        <v>4798</v>
      </c>
      <c r="G182">
        <f t="shared" si="33"/>
        <v>2.4489999923389405E-3</v>
      </c>
      <c r="I182">
        <f>G182</f>
        <v>2.4489999923389405E-3</v>
      </c>
      <c r="P182">
        <f t="shared" si="25"/>
        <v>6.93392569567617E-3</v>
      </c>
      <c r="Q182" s="2">
        <f t="shared" si="29"/>
        <v>30627.019999999997</v>
      </c>
      <c r="R182">
        <f t="shared" si="34"/>
        <v>2.0114558564454944E-5</v>
      </c>
      <c r="T182">
        <f t="shared" si="31"/>
        <v>0</v>
      </c>
    </row>
    <row r="183" spans="1:32" x14ac:dyDescent="0.2">
      <c r="A183" s="80" t="s">
        <v>59</v>
      </c>
      <c r="B183" s="35"/>
      <c r="C183" s="34">
        <v>45646.519</v>
      </c>
      <c r="D183" s="34"/>
      <c r="E183" s="80">
        <f t="shared" si="26"/>
        <v>4799.0029288214746</v>
      </c>
      <c r="F183">
        <f t="shared" si="27"/>
        <v>4799</v>
      </c>
      <c r="G183">
        <f t="shared" si="33"/>
        <v>2.9244999968796037E-3</v>
      </c>
      <c r="I183">
        <f t="shared" ref="I183:I209" si="35">+G183</f>
        <v>2.9244999968796037E-3</v>
      </c>
      <c r="P183">
        <f t="shared" si="25"/>
        <v>6.9339161269932718E-3</v>
      </c>
      <c r="Q183" s="2">
        <f t="shared" si="29"/>
        <v>30628.019</v>
      </c>
      <c r="R183">
        <f t="shared" si="34"/>
        <v>1.6075417704415664E-5</v>
      </c>
      <c r="S183">
        <v>0.1</v>
      </c>
      <c r="T183">
        <f t="shared" si="31"/>
        <v>1.6075417704415665E-6</v>
      </c>
      <c r="AA183" t="s">
        <v>26</v>
      </c>
      <c r="AB183">
        <v>8</v>
      </c>
      <c r="AD183" t="s">
        <v>58</v>
      </c>
      <c r="AF183" t="s">
        <v>29</v>
      </c>
    </row>
    <row r="184" spans="1:32" x14ac:dyDescent="0.2">
      <c r="A184" s="80" t="s">
        <v>53</v>
      </c>
      <c r="B184" s="35"/>
      <c r="C184" s="34">
        <v>45672.472999999998</v>
      </c>
      <c r="D184" s="34"/>
      <c r="E184" s="80">
        <f t="shared" si="26"/>
        <v>4824.9952805364283</v>
      </c>
      <c r="F184">
        <f t="shared" si="27"/>
        <v>4825</v>
      </c>
      <c r="G184">
        <f t="shared" si="33"/>
        <v>-4.7125000055530109E-3</v>
      </c>
      <c r="I184">
        <f t="shared" si="35"/>
        <v>-4.7125000055530109E-3</v>
      </c>
      <c r="P184">
        <f t="shared" si="25"/>
        <v>6.9330167313294555E-3</v>
      </c>
      <c r="Q184" s="2">
        <f t="shared" si="29"/>
        <v>30653.972999999998</v>
      </c>
      <c r="R184">
        <f t="shared" si="34"/>
        <v>1.3561806006900964E-4</v>
      </c>
      <c r="S184">
        <v>0.1</v>
      </c>
      <c r="T184">
        <f t="shared" si="31"/>
        <v>1.3561806006900965E-5</v>
      </c>
      <c r="AA184" t="s">
        <v>26</v>
      </c>
      <c r="AF184" t="s">
        <v>27</v>
      </c>
    </row>
    <row r="185" spans="1:32" x14ac:dyDescent="0.2">
      <c r="A185" s="80" t="s">
        <v>53</v>
      </c>
      <c r="B185" s="35"/>
      <c r="C185" s="34">
        <v>45672.480000000003</v>
      </c>
      <c r="D185" s="34"/>
      <c r="E185" s="80">
        <f t="shared" si="26"/>
        <v>4825.0022908801948</v>
      </c>
      <c r="F185">
        <f t="shared" si="27"/>
        <v>4825</v>
      </c>
      <c r="G185">
        <f t="shared" si="33"/>
        <v>2.2874999995110556E-3</v>
      </c>
      <c r="I185">
        <f t="shared" si="35"/>
        <v>2.2874999995110556E-3</v>
      </c>
      <c r="P185">
        <f t="shared" si="25"/>
        <v>6.9330167313294555E-3</v>
      </c>
      <c r="Q185" s="2">
        <f t="shared" si="29"/>
        <v>30653.980000000003</v>
      </c>
      <c r="R185">
        <f t="shared" si="34"/>
        <v>2.1580825705604707E-5</v>
      </c>
      <c r="S185">
        <v>0.1</v>
      </c>
      <c r="T185">
        <f t="shared" si="31"/>
        <v>2.1580825705604709E-6</v>
      </c>
      <c r="AA185" t="s">
        <v>26</v>
      </c>
      <c r="AF185" t="s">
        <v>27</v>
      </c>
    </row>
    <row r="186" spans="1:32" x14ac:dyDescent="0.2">
      <c r="A186" s="80" t="s">
        <v>53</v>
      </c>
      <c r="B186" s="35"/>
      <c r="C186" s="34">
        <v>45672.489000000001</v>
      </c>
      <c r="D186" s="34"/>
      <c r="E186" s="80">
        <f t="shared" si="26"/>
        <v>4825.0113041793165</v>
      </c>
      <c r="F186">
        <f t="shared" si="27"/>
        <v>4825</v>
      </c>
      <c r="G186">
        <f t="shared" si="33"/>
        <v>1.1287499997706618E-2</v>
      </c>
      <c r="I186">
        <f t="shared" si="35"/>
        <v>1.1287499997706618E-2</v>
      </c>
      <c r="P186">
        <f t="shared" si="25"/>
        <v>6.9330167313294555E-3</v>
      </c>
      <c r="Q186" s="2">
        <f t="shared" si="29"/>
        <v>30653.989000000001</v>
      </c>
      <c r="R186">
        <f t="shared" si="34"/>
        <v>1.8961524517158724E-5</v>
      </c>
      <c r="S186">
        <v>0.1</v>
      </c>
      <c r="T186">
        <f t="shared" si="31"/>
        <v>1.8961524517158726E-6</v>
      </c>
      <c r="AA186" t="s">
        <v>26</v>
      </c>
      <c r="AF186" t="s">
        <v>27</v>
      </c>
    </row>
    <row r="187" spans="1:32" x14ac:dyDescent="0.2">
      <c r="A187" s="80" t="s">
        <v>53</v>
      </c>
      <c r="B187" s="35"/>
      <c r="C187" s="34">
        <v>45672.493000000002</v>
      </c>
      <c r="D187" s="34"/>
      <c r="E187" s="80">
        <f t="shared" si="26"/>
        <v>4825.0153100900379</v>
      </c>
      <c r="F187">
        <f t="shared" si="27"/>
        <v>4825</v>
      </c>
      <c r="G187">
        <f t="shared" si="33"/>
        <v>1.5287499998521525E-2</v>
      </c>
      <c r="I187">
        <f t="shared" si="35"/>
        <v>1.5287499998521525E-2</v>
      </c>
      <c r="P187">
        <f t="shared" ref="P187:P250" si="36">+D$11+D$12*F187+D$13*F187^2</f>
        <v>6.9330167313294555E-3</v>
      </c>
      <c r="Q187" s="2">
        <f t="shared" si="29"/>
        <v>30653.993000000002</v>
      </c>
      <c r="R187">
        <f t="shared" si="34"/>
        <v>6.9797390661792286E-5</v>
      </c>
      <c r="S187">
        <v>0.1</v>
      </c>
      <c r="T187">
        <f t="shared" si="31"/>
        <v>6.9797390661792291E-6</v>
      </c>
      <c r="AA187" t="s">
        <v>26</v>
      </c>
      <c r="AF187" t="s">
        <v>27</v>
      </c>
    </row>
    <row r="188" spans="1:32" x14ac:dyDescent="0.2">
      <c r="A188" s="80" t="s">
        <v>53</v>
      </c>
      <c r="B188" s="35"/>
      <c r="C188" s="34">
        <v>45672.495999999999</v>
      </c>
      <c r="D188" s="34"/>
      <c r="E188" s="80">
        <f t="shared" si="26"/>
        <v>4825.0183145230758</v>
      </c>
      <c r="F188">
        <f t="shared" si="27"/>
        <v>4825</v>
      </c>
      <c r="G188">
        <f t="shared" si="33"/>
        <v>1.8287499995494727E-2</v>
      </c>
      <c r="I188">
        <f t="shared" si="35"/>
        <v>1.8287499995494727E-2</v>
      </c>
      <c r="P188">
        <f t="shared" si="36"/>
        <v>6.9330167313294555E-3</v>
      </c>
      <c r="Q188" s="2">
        <f t="shared" si="29"/>
        <v>30653.995999999999</v>
      </c>
      <c r="R188">
        <f t="shared" si="34"/>
        <v>1.2892429019620923E-4</v>
      </c>
      <c r="S188">
        <v>0.1</v>
      </c>
      <c r="T188">
        <f t="shared" si="31"/>
        <v>1.2892429019620923E-5</v>
      </c>
      <c r="AA188" t="s">
        <v>26</v>
      </c>
      <c r="AF188" t="s">
        <v>27</v>
      </c>
    </row>
    <row r="189" spans="1:32" x14ac:dyDescent="0.2">
      <c r="A189" s="80" t="s">
        <v>60</v>
      </c>
      <c r="B189" s="35"/>
      <c r="C189" s="34">
        <v>45697.446000000004</v>
      </c>
      <c r="D189" s="34"/>
      <c r="E189" s="80">
        <f t="shared" si="26"/>
        <v>4850.0051826469971</v>
      </c>
      <c r="F189">
        <f t="shared" si="27"/>
        <v>4850</v>
      </c>
      <c r="G189">
        <f t="shared" si="33"/>
        <v>5.1750000056927092E-3</v>
      </c>
      <c r="I189">
        <f t="shared" si="35"/>
        <v>5.1750000056927092E-3</v>
      </c>
      <c r="P189">
        <f t="shared" si="36"/>
        <v>6.9309702645113554E-3</v>
      </c>
      <c r="Q189" s="2">
        <f t="shared" si="29"/>
        <v>30678.946000000004</v>
      </c>
      <c r="R189">
        <f t="shared" si="34"/>
        <v>3.0834315498556231E-6</v>
      </c>
      <c r="S189">
        <v>0.1</v>
      </c>
      <c r="T189">
        <f t="shared" si="31"/>
        <v>3.0834315498556235E-7</v>
      </c>
      <c r="AA189" t="s">
        <v>26</v>
      </c>
      <c r="AB189">
        <v>6</v>
      </c>
      <c r="AD189" t="s">
        <v>32</v>
      </c>
      <c r="AF189" t="s">
        <v>29</v>
      </c>
    </row>
    <row r="190" spans="1:32" x14ac:dyDescent="0.2">
      <c r="A190" s="80" t="s">
        <v>60</v>
      </c>
      <c r="B190" s="35"/>
      <c r="C190" s="34">
        <v>45697.45</v>
      </c>
      <c r="D190" s="34"/>
      <c r="E190" s="80">
        <f t="shared" si="26"/>
        <v>4850.0091885577122</v>
      </c>
      <c r="F190">
        <f t="shared" si="27"/>
        <v>4850</v>
      </c>
      <c r="G190">
        <f t="shared" si="33"/>
        <v>9.1749999992316589E-3</v>
      </c>
      <c r="I190">
        <f t="shared" si="35"/>
        <v>9.1749999992316589E-3</v>
      </c>
      <c r="P190">
        <f t="shared" si="36"/>
        <v>6.9309702645113554E-3</v>
      </c>
      <c r="Q190" s="2">
        <f t="shared" si="29"/>
        <v>30678.949999999997</v>
      </c>
      <c r="R190">
        <f t="shared" si="34"/>
        <v>5.0356694503088755E-6</v>
      </c>
      <c r="S190">
        <v>0.1</v>
      </c>
      <c r="T190">
        <f t="shared" si="31"/>
        <v>5.0356694503088757E-7</v>
      </c>
      <c r="AA190" t="s">
        <v>26</v>
      </c>
      <c r="AB190">
        <v>7</v>
      </c>
      <c r="AD190" t="s">
        <v>36</v>
      </c>
      <c r="AF190" t="s">
        <v>29</v>
      </c>
    </row>
    <row r="191" spans="1:32" x14ac:dyDescent="0.2">
      <c r="A191" s="80" t="s">
        <v>61</v>
      </c>
      <c r="B191" s="35"/>
      <c r="C191" s="34">
        <v>46327.512000000002</v>
      </c>
      <c r="D191" s="34"/>
      <c r="E191" s="80">
        <f t="shared" si="26"/>
        <v>5481.0022187738014</v>
      </c>
      <c r="F191">
        <f t="shared" si="27"/>
        <v>5481</v>
      </c>
      <c r="G191">
        <f t="shared" si="33"/>
        <v>2.2155000042403117E-3</v>
      </c>
      <c r="I191">
        <f t="shared" si="35"/>
        <v>2.2155000042403117E-3</v>
      </c>
      <c r="P191">
        <f t="shared" si="36"/>
        <v>6.4956837339749836E-3</v>
      </c>
      <c r="Q191" s="2">
        <f t="shared" si="29"/>
        <v>31309.012000000002</v>
      </c>
      <c r="R191">
        <f t="shared" si="34"/>
        <v>1.8319972760285407E-5</v>
      </c>
      <c r="S191">
        <v>0.1</v>
      </c>
      <c r="T191">
        <f t="shared" si="31"/>
        <v>1.8319972760285408E-6</v>
      </c>
      <c r="AA191" t="s">
        <v>26</v>
      </c>
      <c r="AF191" t="s">
        <v>27</v>
      </c>
    </row>
    <row r="192" spans="1:32" x14ac:dyDescent="0.2">
      <c r="A192" s="80" t="s">
        <v>61</v>
      </c>
      <c r="B192" s="35"/>
      <c r="C192" s="34">
        <v>46327.514000000003</v>
      </c>
      <c r="D192" s="34"/>
      <c r="E192" s="80">
        <f t="shared" si="26"/>
        <v>5481.0042217291621</v>
      </c>
      <c r="F192">
        <f t="shared" si="27"/>
        <v>5481</v>
      </c>
      <c r="G192">
        <f t="shared" si="33"/>
        <v>4.2155000046477653E-3</v>
      </c>
      <c r="I192">
        <f t="shared" si="35"/>
        <v>4.2155000046477653E-3</v>
      </c>
      <c r="P192">
        <f t="shared" si="36"/>
        <v>6.4956837339749836E-3</v>
      </c>
      <c r="Q192" s="2">
        <f t="shared" si="29"/>
        <v>31309.014000000003</v>
      </c>
      <c r="R192">
        <f t="shared" si="34"/>
        <v>5.1992378394885812E-6</v>
      </c>
      <c r="S192">
        <v>0.1</v>
      </c>
      <c r="T192">
        <f t="shared" si="31"/>
        <v>5.1992378394885814E-7</v>
      </c>
      <c r="AA192" t="s">
        <v>26</v>
      </c>
      <c r="AF192" t="s">
        <v>27</v>
      </c>
    </row>
    <row r="193" spans="1:32" x14ac:dyDescent="0.2">
      <c r="A193" s="80" t="s">
        <v>62</v>
      </c>
      <c r="B193" s="35"/>
      <c r="C193" s="34">
        <v>46327.517</v>
      </c>
      <c r="D193" s="34"/>
      <c r="E193" s="80">
        <f t="shared" si="26"/>
        <v>5481.0072261622008</v>
      </c>
      <c r="F193">
        <f t="shared" si="27"/>
        <v>5481</v>
      </c>
      <c r="G193">
        <f t="shared" si="33"/>
        <v>7.2155000016209669E-3</v>
      </c>
      <c r="I193">
        <f t="shared" si="35"/>
        <v>7.2155000016209669E-3</v>
      </c>
      <c r="P193">
        <f t="shared" si="36"/>
        <v>6.4956837339749836E-3</v>
      </c>
      <c r="Q193" s="2">
        <f t="shared" si="29"/>
        <v>31309.017</v>
      </c>
      <c r="R193">
        <f t="shared" si="34"/>
        <v>5.18135459167794E-7</v>
      </c>
      <c r="S193">
        <v>0.1</v>
      </c>
      <c r="T193">
        <f t="shared" si="31"/>
        <v>5.1813545916779401E-8</v>
      </c>
      <c r="AA193" t="s">
        <v>26</v>
      </c>
      <c r="AB193">
        <v>6</v>
      </c>
      <c r="AD193" t="s">
        <v>36</v>
      </c>
      <c r="AF193" t="s">
        <v>29</v>
      </c>
    </row>
    <row r="194" spans="1:32" x14ac:dyDescent="0.2">
      <c r="A194" s="80" t="s">
        <v>64</v>
      </c>
      <c r="B194" s="35"/>
      <c r="C194" s="34">
        <v>46327.521999999997</v>
      </c>
      <c r="D194" s="34"/>
      <c r="E194" s="80">
        <f t="shared" si="26"/>
        <v>5481.0122335505994</v>
      </c>
      <c r="F194">
        <f t="shared" si="27"/>
        <v>5481</v>
      </c>
      <c r="G194">
        <f t="shared" si="33"/>
        <v>1.2215499999001622E-2</v>
      </c>
      <c r="I194">
        <f t="shared" si="35"/>
        <v>1.2215499999001622E-2</v>
      </c>
      <c r="P194">
        <f t="shared" si="36"/>
        <v>6.4956837339749836E-3</v>
      </c>
      <c r="Q194" s="2">
        <f t="shared" si="29"/>
        <v>31309.021999999997</v>
      </c>
      <c r="R194">
        <f t="shared" si="34"/>
        <v>3.2716298105663286E-5</v>
      </c>
      <c r="S194">
        <v>0.1</v>
      </c>
      <c r="T194">
        <f t="shared" si="31"/>
        <v>3.2716298105663288E-6</v>
      </c>
      <c r="AA194" t="s">
        <v>26</v>
      </c>
      <c r="AB194">
        <v>10</v>
      </c>
      <c r="AD194" t="s">
        <v>63</v>
      </c>
      <c r="AF194" t="s">
        <v>29</v>
      </c>
    </row>
    <row r="195" spans="1:32" x14ac:dyDescent="0.2">
      <c r="A195" s="80" t="s">
        <v>62</v>
      </c>
      <c r="B195" s="35"/>
      <c r="C195" s="34">
        <v>46329.512000000002</v>
      </c>
      <c r="D195" s="34"/>
      <c r="E195" s="80">
        <f t="shared" si="26"/>
        <v>5483.0051741344359</v>
      </c>
      <c r="F195">
        <f t="shared" si="27"/>
        <v>5483</v>
      </c>
      <c r="G195">
        <f t="shared" si="33"/>
        <v>5.1664999991771765E-3</v>
      </c>
      <c r="I195">
        <f t="shared" si="35"/>
        <v>5.1664999991771765E-3</v>
      </c>
      <c r="P195">
        <f t="shared" si="36"/>
        <v>6.4931307397863847E-3</v>
      </c>
      <c r="Q195" s="2">
        <f t="shared" si="29"/>
        <v>31311.012000000002</v>
      </c>
      <c r="R195">
        <f t="shared" si="34"/>
        <v>1.759949121929336E-6</v>
      </c>
      <c r="S195">
        <v>0.1</v>
      </c>
      <c r="T195">
        <f t="shared" si="31"/>
        <v>1.7599491219293362E-7</v>
      </c>
      <c r="AA195" t="s">
        <v>26</v>
      </c>
      <c r="AB195">
        <v>6</v>
      </c>
      <c r="AD195" t="s">
        <v>36</v>
      </c>
      <c r="AF195" t="s">
        <v>29</v>
      </c>
    </row>
    <row r="196" spans="1:32" x14ac:dyDescent="0.2">
      <c r="A196" s="80" t="s">
        <v>64</v>
      </c>
      <c r="B196" s="35"/>
      <c r="C196" s="34">
        <v>46349.482000000004</v>
      </c>
      <c r="D196" s="34"/>
      <c r="E196" s="80">
        <f t="shared" si="26"/>
        <v>5503.0046834103741</v>
      </c>
      <c r="F196">
        <f t="shared" si="27"/>
        <v>5503</v>
      </c>
      <c r="G196">
        <f t="shared" si="33"/>
        <v>4.6765000006416813E-3</v>
      </c>
      <c r="I196">
        <f t="shared" si="35"/>
        <v>4.6765000006416813E-3</v>
      </c>
      <c r="P196">
        <f t="shared" si="36"/>
        <v>6.4671930082142101E-3</v>
      </c>
      <c r="Q196" s="2">
        <f t="shared" si="29"/>
        <v>31330.982000000004</v>
      </c>
      <c r="R196">
        <f t="shared" si="34"/>
        <v>3.2065814473691489E-6</v>
      </c>
      <c r="S196">
        <v>0.1</v>
      </c>
      <c r="T196">
        <f t="shared" si="31"/>
        <v>3.2065814473691491E-7</v>
      </c>
      <c r="AA196" t="s">
        <v>26</v>
      </c>
      <c r="AB196">
        <v>10</v>
      </c>
      <c r="AD196" t="s">
        <v>63</v>
      </c>
      <c r="AF196" t="s">
        <v>29</v>
      </c>
    </row>
    <row r="197" spans="1:32" x14ac:dyDescent="0.2">
      <c r="A197" s="80" t="s">
        <v>62</v>
      </c>
      <c r="B197" s="35"/>
      <c r="C197" s="34">
        <v>46349.487999999998</v>
      </c>
      <c r="D197" s="34"/>
      <c r="E197" s="80">
        <f t="shared" si="26"/>
        <v>5503.0106922764498</v>
      </c>
      <c r="F197">
        <f t="shared" si="27"/>
        <v>5503</v>
      </c>
      <c r="G197">
        <f t="shared" si="33"/>
        <v>1.0676499994588085E-2</v>
      </c>
      <c r="I197">
        <f t="shared" si="35"/>
        <v>1.0676499994588085E-2</v>
      </c>
      <c r="P197">
        <f t="shared" si="36"/>
        <v>6.4671930082142101E-3</v>
      </c>
      <c r="Q197" s="2">
        <f t="shared" si="29"/>
        <v>31330.987999999998</v>
      </c>
      <c r="R197">
        <f t="shared" si="34"/>
        <v>1.7718265305535908E-5</v>
      </c>
      <c r="S197">
        <v>0.1</v>
      </c>
      <c r="T197">
        <f t="shared" si="31"/>
        <v>1.7718265305535909E-6</v>
      </c>
      <c r="AA197" t="s">
        <v>26</v>
      </c>
      <c r="AB197">
        <v>7</v>
      </c>
      <c r="AD197" t="s">
        <v>36</v>
      </c>
      <c r="AF197" t="s">
        <v>29</v>
      </c>
    </row>
    <row r="198" spans="1:32" x14ac:dyDescent="0.2">
      <c r="A198" s="80" t="s">
        <v>62</v>
      </c>
      <c r="B198" s="35"/>
      <c r="C198" s="34">
        <v>46360.468000000001</v>
      </c>
      <c r="D198" s="34"/>
      <c r="E198" s="80">
        <f t="shared" si="26"/>
        <v>5514.0069172063368</v>
      </c>
      <c r="F198">
        <f t="shared" si="27"/>
        <v>5514</v>
      </c>
      <c r="G198">
        <f t="shared" si="33"/>
        <v>6.906999995408114E-3</v>
      </c>
      <c r="I198">
        <f t="shared" si="35"/>
        <v>6.906999995408114E-3</v>
      </c>
      <c r="P198">
        <f t="shared" si="36"/>
        <v>6.4526112188427118E-3</v>
      </c>
      <c r="Q198" s="2">
        <f t="shared" si="29"/>
        <v>31341.968000000001</v>
      </c>
      <c r="R198">
        <f t="shared" si="34"/>
        <v>2.0646916026860306E-7</v>
      </c>
      <c r="S198">
        <v>0.1</v>
      </c>
      <c r="T198">
        <f t="shared" si="31"/>
        <v>2.0646916026860307E-8</v>
      </c>
      <c r="AA198" t="s">
        <v>26</v>
      </c>
      <c r="AB198">
        <v>8</v>
      </c>
      <c r="AD198" t="s">
        <v>36</v>
      </c>
      <c r="AF198" t="s">
        <v>29</v>
      </c>
    </row>
    <row r="199" spans="1:32" x14ac:dyDescent="0.2">
      <c r="A199" s="80" t="s">
        <v>64</v>
      </c>
      <c r="B199" s="35"/>
      <c r="C199" s="34">
        <v>46402.415999999997</v>
      </c>
      <c r="D199" s="34"/>
      <c r="E199" s="80">
        <f t="shared" si="26"/>
        <v>5556.0169029402841</v>
      </c>
      <c r="F199">
        <f t="shared" si="27"/>
        <v>5556</v>
      </c>
      <c r="G199">
        <f t="shared" si="33"/>
        <v>1.6877999994903803E-2</v>
      </c>
      <c r="I199">
        <f t="shared" si="35"/>
        <v>1.6877999994903803E-2</v>
      </c>
      <c r="P199">
        <f t="shared" si="36"/>
        <v>6.3948722506937256E-3</v>
      </c>
      <c r="Q199" s="2">
        <f t="shared" si="29"/>
        <v>31383.915999999997</v>
      </c>
      <c r="R199">
        <f t="shared" si="34"/>
        <v>1.0989596730142706E-4</v>
      </c>
      <c r="S199">
        <v>0.1</v>
      </c>
      <c r="T199">
        <f t="shared" si="31"/>
        <v>1.0989596730142707E-5</v>
      </c>
      <c r="AA199" t="s">
        <v>26</v>
      </c>
      <c r="AB199">
        <v>10</v>
      </c>
      <c r="AD199" t="s">
        <v>58</v>
      </c>
      <c r="AF199" t="s">
        <v>29</v>
      </c>
    </row>
    <row r="200" spans="1:32" x14ac:dyDescent="0.2">
      <c r="A200" s="80" t="s">
        <v>64</v>
      </c>
      <c r="B200" s="35"/>
      <c r="C200" s="34">
        <v>46403.406999999999</v>
      </c>
      <c r="D200" s="34"/>
      <c r="E200" s="80">
        <f t="shared" si="26"/>
        <v>5557.0093673214806</v>
      </c>
      <c r="F200">
        <f t="shared" si="27"/>
        <v>5557</v>
      </c>
      <c r="G200">
        <f t="shared" si="33"/>
        <v>9.3534999978146516E-3</v>
      </c>
      <c r="I200">
        <f t="shared" si="35"/>
        <v>9.3534999978146516E-3</v>
      </c>
      <c r="P200">
        <f t="shared" si="36"/>
        <v>6.3934576611829712E-3</v>
      </c>
      <c r="Q200" s="2">
        <f t="shared" si="29"/>
        <v>31384.906999999999</v>
      </c>
      <c r="R200">
        <f t="shared" si="34"/>
        <v>8.7618506346519377E-6</v>
      </c>
      <c r="S200">
        <v>0.1</v>
      </c>
      <c r="T200">
        <f t="shared" si="31"/>
        <v>8.7618506346519377E-7</v>
      </c>
      <c r="AA200" t="s">
        <v>26</v>
      </c>
      <c r="AB200">
        <v>8</v>
      </c>
      <c r="AD200" t="s">
        <v>58</v>
      </c>
      <c r="AF200" t="s">
        <v>29</v>
      </c>
    </row>
    <row r="201" spans="1:32" x14ac:dyDescent="0.2">
      <c r="A201" s="80" t="s">
        <v>64</v>
      </c>
      <c r="B201" s="35"/>
      <c r="C201" s="34">
        <v>46416.381000000001</v>
      </c>
      <c r="D201" s="34"/>
      <c r="E201" s="80">
        <f t="shared" si="26"/>
        <v>5570.0025387459191</v>
      </c>
      <c r="F201">
        <f t="shared" si="27"/>
        <v>5570</v>
      </c>
      <c r="G201">
        <f t="shared" si="33"/>
        <v>2.5349999996251427E-3</v>
      </c>
      <c r="I201">
        <f t="shared" si="35"/>
        <v>2.5349999996251427E-3</v>
      </c>
      <c r="P201">
        <f t="shared" si="36"/>
        <v>6.3748993209001917E-3</v>
      </c>
      <c r="Q201" s="2">
        <f t="shared" si="29"/>
        <v>31397.881000000001</v>
      </c>
      <c r="R201">
        <f t="shared" si="34"/>
        <v>1.4744826797528582E-5</v>
      </c>
      <c r="S201">
        <v>0.1</v>
      </c>
      <c r="T201">
        <f t="shared" si="31"/>
        <v>1.4744826797528583E-6</v>
      </c>
      <c r="AA201" t="s">
        <v>26</v>
      </c>
      <c r="AB201">
        <v>8</v>
      </c>
      <c r="AD201" t="s">
        <v>36</v>
      </c>
      <c r="AF201" t="s">
        <v>29</v>
      </c>
    </row>
    <row r="202" spans="1:32" x14ac:dyDescent="0.2">
      <c r="A202" s="80" t="s">
        <v>65</v>
      </c>
      <c r="B202" s="35"/>
      <c r="C202" s="34">
        <v>47014.5</v>
      </c>
      <c r="D202" s="34"/>
      <c r="E202" s="80">
        <f t="shared" si="26"/>
        <v>6169.0053674196261</v>
      </c>
      <c r="F202">
        <f t="shared" si="27"/>
        <v>6169</v>
      </c>
      <c r="G202">
        <f t="shared" si="33"/>
        <v>5.3594999990309589E-3</v>
      </c>
      <c r="I202">
        <f t="shared" si="35"/>
        <v>5.3594999990309589E-3</v>
      </c>
      <c r="P202">
        <f t="shared" si="36"/>
        <v>5.1800362726203072E-3</v>
      </c>
      <c r="Q202" s="2">
        <f t="shared" si="29"/>
        <v>31996</v>
      </c>
      <c r="R202">
        <f t="shared" si="34"/>
        <v>3.2207229097197211E-8</v>
      </c>
      <c r="S202">
        <v>0.1</v>
      </c>
      <c r="T202">
        <f t="shared" si="31"/>
        <v>3.2207229097197214E-9</v>
      </c>
      <c r="AA202" t="s">
        <v>26</v>
      </c>
      <c r="AF202" t="s">
        <v>27</v>
      </c>
    </row>
    <row r="203" spans="1:32" x14ac:dyDescent="0.2">
      <c r="A203" s="80" t="s">
        <v>65</v>
      </c>
      <c r="B203" s="35"/>
      <c r="C203" s="34">
        <v>47029.481</v>
      </c>
      <c r="D203" s="34"/>
      <c r="E203" s="80">
        <f t="shared" si="26"/>
        <v>6184.0085045484593</v>
      </c>
      <c r="F203">
        <f t="shared" si="27"/>
        <v>6184</v>
      </c>
      <c r="G203">
        <f t="shared" si="33"/>
        <v>8.4920000008423813E-3</v>
      </c>
      <c r="I203">
        <f t="shared" si="35"/>
        <v>8.4920000008423813E-3</v>
      </c>
      <c r="P203">
        <f t="shared" si="36"/>
        <v>5.141579047770177E-3</v>
      </c>
      <c r="Q203" s="2">
        <f t="shared" si="29"/>
        <v>32010.981</v>
      </c>
      <c r="R203">
        <f t="shared" si="34"/>
        <v>1.1225320562785257E-5</v>
      </c>
      <c r="S203">
        <v>0.1</v>
      </c>
      <c r="T203">
        <f t="shared" si="31"/>
        <v>1.1225320562785257E-6</v>
      </c>
      <c r="AA203" t="s">
        <v>26</v>
      </c>
      <c r="AF203" t="s">
        <v>27</v>
      </c>
    </row>
    <row r="204" spans="1:32" x14ac:dyDescent="0.2">
      <c r="A204" s="80" t="s">
        <v>65</v>
      </c>
      <c r="B204" s="35"/>
      <c r="C204" s="34">
        <v>47029.485000000001</v>
      </c>
      <c r="D204" s="34"/>
      <c r="E204" s="80">
        <f t="shared" si="26"/>
        <v>6184.0125104591816</v>
      </c>
      <c r="F204">
        <f t="shared" si="27"/>
        <v>6184</v>
      </c>
      <c r="G204">
        <f t="shared" si="33"/>
        <v>1.2492000001657289E-2</v>
      </c>
      <c r="I204">
        <f t="shared" si="35"/>
        <v>1.2492000001657289E-2</v>
      </c>
      <c r="P204">
        <f t="shared" si="36"/>
        <v>5.141579047770177E-3</v>
      </c>
      <c r="Q204" s="2">
        <f t="shared" si="29"/>
        <v>32010.985000000001</v>
      </c>
      <c r="R204">
        <f t="shared" si="34"/>
        <v>5.4028688199342713E-5</v>
      </c>
      <c r="S204">
        <v>0.1</v>
      </c>
      <c r="T204">
        <f t="shared" si="31"/>
        <v>5.4028688199342715E-6</v>
      </c>
      <c r="AA204" t="s">
        <v>26</v>
      </c>
      <c r="AF204" t="s">
        <v>27</v>
      </c>
    </row>
    <row r="205" spans="1:32" x14ac:dyDescent="0.2">
      <c r="A205" s="80" t="s">
        <v>65</v>
      </c>
      <c r="B205" s="35"/>
      <c r="C205" s="34">
        <v>47030.485000000001</v>
      </c>
      <c r="D205" s="34"/>
      <c r="E205" s="80">
        <f t="shared" si="26"/>
        <v>6185.0139881394989</v>
      </c>
      <c r="F205">
        <f t="shared" si="27"/>
        <v>6185</v>
      </c>
      <c r="G205">
        <f t="shared" si="33"/>
        <v>1.3967499995487742E-2</v>
      </c>
      <c r="I205">
        <f t="shared" si="35"/>
        <v>1.3967499995487742E-2</v>
      </c>
      <c r="P205">
        <f t="shared" si="36"/>
        <v>5.1390004040643075E-3</v>
      </c>
      <c r="Q205" s="2">
        <f t="shared" si="29"/>
        <v>32011.985000000001</v>
      </c>
      <c r="R205">
        <f t="shared" si="34"/>
        <v>7.7942405035763752E-5</v>
      </c>
      <c r="S205">
        <v>0.1</v>
      </c>
      <c r="T205">
        <f t="shared" si="31"/>
        <v>7.7942405035763762E-6</v>
      </c>
      <c r="AA205" t="s">
        <v>26</v>
      </c>
      <c r="AF205" t="s">
        <v>27</v>
      </c>
    </row>
    <row r="206" spans="1:32" x14ac:dyDescent="0.2">
      <c r="A206" s="80" t="s">
        <v>66</v>
      </c>
      <c r="B206" s="35"/>
      <c r="C206" s="34">
        <v>47037.472000000002</v>
      </c>
      <c r="D206" s="34"/>
      <c r="E206" s="80">
        <f t="shared" si="26"/>
        <v>6192.0113126918768</v>
      </c>
      <c r="F206">
        <f t="shared" si="27"/>
        <v>6192</v>
      </c>
      <c r="G206">
        <f t="shared" si="33"/>
        <v>1.1295999996946193E-2</v>
      </c>
      <c r="I206">
        <f t="shared" si="35"/>
        <v>1.1295999996946193E-2</v>
      </c>
      <c r="P206">
        <f t="shared" si="36"/>
        <v>5.120897997617703E-3</v>
      </c>
      <c r="Q206" s="2">
        <f t="shared" si="29"/>
        <v>32018.972000000002</v>
      </c>
      <c r="R206">
        <f t="shared" si="34"/>
        <v>3.8131884702110715E-5</v>
      </c>
      <c r="S206">
        <v>0.1</v>
      </c>
      <c r="T206">
        <f t="shared" si="31"/>
        <v>3.8131884702110718E-6</v>
      </c>
      <c r="AA206" t="s">
        <v>26</v>
      </c>
      <c r="AB206">
        <v>14</v>
      </c>
      <c r="AD206" t="s">
        <v>63</v>
      </c>
      <c r="AF206" t="s">
        <v>29</v>
      </c>
    </row>
    <row r="207" spans="1:32" x14ac:dyDescent="0.2">
      <c r="A207" s="80" t="s">
        <v>65</v>
      </c>
      <c r="B207" s="35"/>
      <c r="C207" s="34">
        <v>47039.451000000001</v>
      </c>
      <c r="D207" s="34"/>
      <c r="E207" s="80">
        <f t="shared" si="26"/>
        <v>6193.9932370212236</v>
      </c>
      <c r="F207">
        <f t="shared" si="27"/>
        <v>6194</v>
      </c>
      <c r="G207">
        <f t="shared" si="33"/>
        <v>-6.7530000014812686E-3</v>
      </c>
      <c r="I207">
        <f t="shared" si="35"/>
        <v>-6.7530000014812686E-3</v>
      </c>
      <c r="P207">
        <f t="shared" si="36"/>
        <v>5.115709199184755E-3</v>
      </c>
      <c r="Q207" s="2">
        <f t="shared" si="29"/>
        <v>32020.951000000001</v>
      </c>
      <c r="R207">
        <f t="shared" si="34"/>
        <v>1.4086625808997432E-4</v>
      </c>
      <c r="S207">
        <v>0.1</v>
      </c>
      <c r="T207">
        <f t="shared" si="31"/>
        <v>1.4086625808997433E-5</v>
      </c>
      <c r="AA207" t="s">
        <v>26</v>
      </c>
      <c r="AF207" t="s">
        <v>27</v>
      </c>
    </row>
    <row r="208" spans="1:32" x14ac:dyDescent="0.2">
      <c r="A208" s="80" t="s">
        <v>65</v>
      </c>
      <c r="B208" s="35"/>
      <c r="C208" s="34">
        <v>47039.459000000003</v>
      </c>
      <c r="D208" s="34"/>
      <c r="E208" s="80">
        <f t="shared" si="26"/>
        <v>6194.0012488426682</v>
      </c>
      <c r="F208">
        <f t="shared" si="27"/>
        <v>6194</v>
      </c>
      <c r="G208">
        <f t="shared" si="33"/>
        <v>1.247000000148546E-3</v>
      </c>
      <c r="I208">
        <f t="shared" si="35"/>
        <v>1.247000000148546E-3</v>
      </c>
      <c r="P208">
        <f t="shared" si="36"/>
        <v>5.115709199184755E-3</v>
      </c>
      <c r="Q208" s="2">
        <f t="shared" si="29"/>
        <v>32020.959000000003</v>
      </c>
      <c r="R208">
        <f t="shared" si="34"/>
        <v>1.4966910866707386E-5</v>
      </c>
      <c r="S208">
        <v>0.1</v>
      </c>
      <c r="T208">
        <f t="shared" si="31"/>
        <v>1.4966910866707388E-6</v>
      </c>
      <c r="AA208" t="s">
        <v>26</v>
      </c>
      <c r="AF208" t="s">
        <v>27</v>
      </c>
    </row>
    <row r="209" spans="1:32" x14ac:dyDescent="0.2">
      <c r="A209" s="80" t="s">
        <v>65</v>
      </c>
      <c r="B209" s="35"/>
      <c r="C209" s="34">
        <v>47071.411999999997</v>
      </c>
      <c r="D209" s="34"/>
      <c r="E209" s="80">
        <f t="shared" si="26"/>
        <v>6226.0014651618412</v>
      </c>
      <c r="F209">
        <f t="shared" si="27"/>
        <v>6226</v>
      </c>
      <c r="G209">
        <f t="shared" si="33"/>
        <v>1.4629999932367355E-3</v>
      </c>
      <c r="I209">
        <f t="shared" si="35"/>
        <v>1.4629999932367355E-3</v>
      </c>
      <c r="P209">
        <f t="shared" si="36"/>
        <v>5.0316800715790727E-3</v>
      </c>
      <c r="Q209" s="2">
        <f t="shared" si="29"/>
        <v>32052.911999999997</v>
      </c>
      <c r="R209">
        <f t="shared" si="34"/>
        <v>1.273547750155747E-5</v>
      </c>
      <c r="S209">
        <v>0.1</v>
      </c>
      <c r="T209">
        <f t="shared" si="31"/>
        <v>1.2735477501557471E-6</v>
      </c>
      <c r="AA209" t="s">
        <v>26</v>
      </c>
      <c r="AF209" t="s">
        <v>27</v>
      </c>
    </row>
    <row r="210" spans="1:32" x14ac:dyDescent="0.2">
      <c r="A210" s="80" t="s">
        <v>66</v>
      </c>
      <c r="B210" s="35"/>
      <c r="C210" s="34">
        <v>47088.413999999997</v>
      </c>
      <c r="D210" s="34"/>
      <c r="E210" s="80">
        <f t="shared" si="26"/>
        <v>6243.0285886825968</v>
      </c>
      <c r="F210">
        <f t="shared" si="27"/>
        <v>6243</v>
      </c>
      <c r="P210">
        <f t="shared" si="36"/>
        <v>4.9862675775190213E-3</v>
      </c>
      <c r="Q210" s="2">
        <f t="shared" si="29"/>
        <v>32069.913999999997</v>
      </c>
      <c r="R210">
        <f>+(P210-U210)^2</f>
        <v>5.5508455170243055E-4</v>
      </c>
      <c r="S210">
        <v>0.1</v>
      </c>
      <c r="T210">
        <f t="shared" si="31"/>
        <v>5.5508455170243061E-5</v>
      </c>
      <c r="U210" s="21">
        <v>2.8546499997901265E-2</v>
      </c>
      <c r="AA210" t="s">
        <v>26</v>
      </c>
      <c r="AB210">
        <v>11</v>
      </c>
      <c r="AD210" t="s">
        <v>36</v>
      </c>
      <c r="AF210" t="s">
        <v>29</v>
      </c>
    </row>
    <row r="211" spans="1:32" x14ac:dyDescent="0.2">
      <c r="A211" s="80" t="s">
        <v>65</v>
      </c>
      <c r="B211" s="35"/>
      <c r="C211" s="34">
        <v>47141.313999999998</v>
      </c>
      <c r="D211" s="34"/>
      <c r="E211" s="80">
        <f t="shared" si="26"/>
        <v>6296.0067579713832</v>
      </c>
      <c r="F211">
        <f t="shared" si="27"/>
        <v>6296</v>
      </c>
      <c r="G211">
        <f t="shared" ref="G211:G242" si="37">+C211-(C$7+F211*C$8)</f>
        <v>6.7479999997885898E-3</v>
      </c>
      <c r="I211">
        <f t="shared" ref="I211:I242" si="38">+G211</f>
        <v>6.7479999997885898E-3</v>
      </c>
      <c r="P211">
        <f t="shared" si="36"/>
        <v>4.841249040488535E-3</v>
      </c>
      <c r="Q211" s="2">
        <f t="shared" si="29"/>
        <v>32122.813999999998</v>
      </c>
      <c r="R211">
        <f t="shared" ref="R211:R242" si="39">+(P211-G211)^2</f>
        <v>3.6356992207916792E-6</v>
      </c>
      <c r="S211">
        <v>0.1</v>
      </c>
      <c r="T211">
        <f t="shared" si="31"/>
        <v>3.6356992207916794E-7</v>
      </c>
      <c r="AA211" t="s">
        <v>26</v>
      </c>
      <c r="AF211" t="s">
        <v>27</v>
      </c>
    </row>
    <row r="212" spans="1:32" x14ac:dyDescent="0.2">
      <c r="A212" s="80" t="s">
        <v>66</v>
      </c>
      <c r="B212" s="35"/>
      <c r="C212" s="34">
        <v>47153.296000000002</v>
      </c>
      <c r="D212" s="34"/>
      <c r="E212" s="80">
        <f t="shared" si="26"/>
        <v>6308.006463536949</v>
      </c>
      <c r="F212">
        <f t="shared" si="27"/>
        <v>6308</v>
      </c>
      <c r="G212">
        <f t="shared" si="37"/>
        <v>6.4540000021224841E-3</v>
      </c>
      <c r="I212">
        <f t="shared" si="38"/>
        <v>6.4540000021224841E-3</v>
      </c>
      <c r="P212">
        <f t="shared" si="36"/>
        <v>4.8076917548475415E-3</v>
      </c>
      <c r="Q212" s="2">
        <f t="shared" si="29"/>
        <v>32134.796000000002</v>
      </c>
      <c r="R212">
        <f t="shared" si="39"/>
        <v>2.7103308450454938E-6</v>
      </c>
      <c r="S212">
        <v>0.1</v>
      </c>
      <c r="T212">
        <f t="shared" si="31"/>
        <v>2.7103308450454939E-7</v>
      </c>
      <c r="AA212" t="s">
        <v>26</v>
      </c>
      <c r="AB212">
        <v>8</v>
      </c>
      <c r="AD212" t="s">
        <v>36</v>
      </c>
      <c r="AF212" t="s">
        <v>29</v>
      </c>
    </row>
    <row r="213" spans="1:32" x14ac:dyDescent="0.2">
      <c r="A213" s="80" t="s">
        <v>66</v>
      </c>
      <c r="B213" s="35"/>
      <c r="C213" s="34">
        <v>47156.296000000002</v>
      </c>
      <c r="D213" s="34"/>
      <c r="E213" s="80">
        <f t="shared" ref="E213:E265" si="40">+(C213-C$7)/C$8</f>
        <v>6311.0108965779009</v>
      </c>
      <c r="F213">
        <f t="shared" ref="F213:F265" si="41">ROUND(2*E213,0)/2</f>
        <v>6311</v>
      </c>
      <c r="G213">
        <f t="shared" si="37"/>
        <v>1.088049999816576E-2</v>
      </c>
      <c r="I213">
        <f t="shared" si="38"/>
        <v>1.088049999816576E-2</v>
      </c>
      <c r="P213">
        <f t="shared" si="36"/>
        <v>4.7992607276739346E-3</v>
      </c>
      <c r="Q213" s="2">
        <f t="shared" ref="Q213:Q265" si="42">+C213-15018.5</f>
        <v>32137.796000000002</v>
      </c>
      <c r="R213">
        <f t="shared" si="39"/>
        <v>3.6981471064971952E-5</v>
      </c>
      <c r="S213">
        <v>0.1</v>
      </c>
      <c r="T213">
        <f t="shared" ref="T213:T265" si="43">S213*R213</f>
        <v>3.6981471064971954E-6</v>
      </c>
      <c r="AA213" t="s">
        <v>26</v>
      </c>
      <c r="AB213">
        <v>5</v>
      </c>
      <c r="AD213" t="s">
        <v>36</v>
      </c>
      <c r="AF213" t="s">
        <v>29</v>
      </c>
    </row>
    <row r="214" spans="1:32" x14ac:dyDescent="0.2">
      <c r="A214" s="80" t="s">
        <v>45</v>
      </c>
      <c r="B214" s="35"/>
      <c r="C214" s="34">
        <v>47425.894999999997</v>
      </c>
      <c r="D214" s="34" t="s">
        <v>54</v>
      </c>
      <c r="E214" s="80">
        <f t="shared" si="40"/>
        <v>6581.0082777137613</v>
      </c>
      <c r="F214">
        <f t="shared" si="41"/>
        <v>6581</v>
      </c>
      <c r="G214">
        <f t="shared" si="37"/>
        <v>8.2654999932856299E-3</v>
      </c>
      <c r="I214">
        <f t="shared" si="38"/>
        <v>8.2654999932856299E-3</v>
      </c>
      <c r="P214">
        <f t="shared" si="36"/>
        <v>3.9721542416657346E-3</v>
      </c>
      <c r="Q214" s="2">
        <f t="shared" si="42"/>
        <v>32407.394999999997</v>
      </c>
      <c r="R214">
        <f t="shared" si="39"/>
        <v>1.8432817742952602E-5</v>
      </c>
      <c r="S214">
        <v>0.1</v>
      </c>
      <c r="T214">
        <f t="shared" si="43"/>
        <v>1.8432817742952604E-6</v>
      </c>
      <c r="AA214" t="s">
        <v>26</v>
      </c>
      <c r="AB214">
        <v>10</v>
      </c>
      <c r="AD214" t="s">
        <v>44</v>
      </c>
      <c r="AF214" t="s">
        <v>46</v>
      </c>
    </row>
    <row r="215" spans="1:32" x14ac:dyDescent="0.2">
      <c r="A215" s="80" t="s">
        <v>45</v>
      </c>
      <c r="B215" s="35"/>
      <c r="C215" s="34">
        <v>47445.860999999997</v>
      </c>
      <c r="D215" s="34"/>
      <c r="E215" s="80">
        <f t="shared" si="40"/>
        <v>6601.0037810789772</v>
      </c>
      <c r="F215">
        <f t="shared" si="41"/>
        <v>6601</v>
      </c>
      <c r="G215">
        <f t="shared" si="37"/>
        <v>3.7754999939352274E-3</v>
      </c>
      <c r="I215">
        <f t="shared" si="38"/>
        <v>3.7754999939352274E-3</v>
      </c>
      <c r="P215">
        <f t="shared" si="36"/>
        <v>3.9055116850542984E-3</v>
      </c>
      <c r="Q215" s="2">
        <f t="shared" si="42"/>
        <v>32427.360999999997</v>
      </c>
      <c r="R215">
        <f t="shared" si="39"/>
        <v>1.6903039827640729E-8</v>
      </c>
      <c r="S215">
        <v>0.1</v>
      </c>
      <c r="T215">
        <f t="shared" si="43"/>
        <v>1.690303982764073E-9</v>
      </c>
      <c r="AA215" t="s">
        <v>26</v>
      </c>
      <c r="AB215">
        <v>14</v>
      </c>
      <c r="AD215" t="s">
        <v>44</v>
      </c>
      <c r="AF215" t="s">
        <v>46</v>
      </c>
    </row>
    <row r="216" spans="1:32" x14ac:dyDescent="0.2">
      <c r="A216" s="80" t="s">
        <v>45</v>
      </c>
      <c r="B216" s="35"/>
      <c r="C216" s="34">
        <v>47554.695</v>
      </c>
      <c r="D216" s="34"/>
      <c r="E216" s="80">
        <f t="shared" si="40"/>
        <v>6709.9986029386337</v>
      </c>
      <c r="F216">
        <f t="shared" si="41"/>
        <v>6710</v>
      </c>
      <c r="G216">
        <f t="shared" si="37"/>
        <v>-1.3949999993201345E-3</v>
      </c>
      <c r="I216">
        <f t="shared" si="38"/>
        <v>-1.3949999993201345E-3</v>
      </c>
      <c r="P216">
        <f t="shared" si="36"/>
        <v>3.529278090664098E-3</v>
      </c>
      <c r="Q216" s="2">
        <f t="shared" si="42"/>
        <v>32536.195</v>
      </c>
      <c r="R216">
        <f t="shared" si="39"/>
        <v>2.4248514707498762E-5</v>
      </c>
      <c r="S216">
        <v>0.1</v>
      </c>
      <c r="T216">
        <f t="shared" si="43"/>
        <v>2.4248514707498764E-6</v>
      </c>
      <c r="AA216" t="s">
        <v>26</v>
      </c>
      <c r="AB216">
        <v>19</v>
      </c>
      <c r="AD216" t="s">
        <v>44</v>
      </c>
      <c r="AF216" t="s">
        <v>46</v>
      </c>
    </row>
    <row r="217" spans="1:32" x14ac:dyDescent="0.2">
      <c r="A217" s="80" t="s">
        <v>45</v>
      </c>
      <c r="B217" s="35"/>
      <c r="C217" s="34">
        <v>47554.703000000001</v>
      </c>
      <c r="D217" s="34"/>
      <c r="E217" s="80">
        <f t="shared" si="40"/>
        <v>6710.0066147600783</v>
      </c>
      <c r="F217">
        <f t="shared" si="41"/>
        <v>6710</v>
      </c>
      <c r="G217">
        <f t="shared" si="37"/>
        <v>6.60500000230968E-3</v>
      </c>
      <c r="I217">
        <f t="shared" si="38"/>
        <v>6.60500000230968E-3</v>
      </c>
      <c r="P217">
        <f t="shared" si="36"/>
        <v>3.529278090664098E-3</v>
      </c>
      <c r="Q217" s="2">
        <f t="shared" si="42"/>
        <v>32536.203000000001</v>
      </c>
      <c r="R217">
        <f t="shared" si="39"/>
        <v>9.4600652777767525E-6</v>
      </c>
      <c r="S217">
        <v>0.1</v>
      </c>
      <c r="T217">
        <f t="shared" si="43"/>
        <v>9.4600652777767534E-7</v>
      </c>
      <c r="AA217" t="s">
        <v>26</v>
      </c>
      <c r="AB217">
        <v>21</v>
      </c>
      <c r="AD217" t="s">
        <v>47</v>
      </c>
      <c r="AF217" t="s">
        <v>46</v>
      </c>
    </row>
    <row r="218" spans="1:32" x14ac:dyDescent="0.2">
      <c r="A218" s="80" t="s">
        <v>67</v>
      </c>
      <c r="B218" s="35"/>
      <c r="C218" s="34">
        <v>47691.502999999997</v>
      </c>
      <c r="D218" s="34"/>
      <c r="E218" s="80">
        <f t="shared" si="40"/>
        <v>6847.0087614274817</v>
      </c>
      <c r="F218">
        <f t="shared" si="41"/>
        <v>6847</v>
      </c>
      <c r="G218">
        <f t="shared" si="37"/>
        <v>8.7484999967273325E-3</v>
      </c>
      <c r="I218">
        <f t="shared" si="38"/>
        <v>8.7484999967273325E-3</v>
      </c>
      <c r="P218">
        <f t="shared" si="36"/>
        <v>3.0251624980398573E-3</v>
      </c>
      <c r="Q218" s="2">
        <f t="shared" si="42"/>
        <v>32673.002999999997</v>
      </c>
      <c r="R218">
        <f t="shared" si="39"/>
        <v>3.2756592123882203E-5</v>
      </c>
      <c r="S218">
        <v>0.1</v>
      </c>
      <c r="T218">
        <f t="shared" si="43"/>
        <v>3.2756592123882203E-6</v>
      </c>
      <c r="AA218" t="s">
        <v>26</v>
      </c>
      <c r="AB218">
        <v>9</v>
      </c>
      <c r="AD218" t="s">
        <v>36</v>
      </c>
      <c r="AF218" t="s">
        <v>29</v>
      </c>
    </row>
    <row r="219" spans="1:32" x14ac:dyDescent="0.2">
      <c r="A219" s="80" t="s">
        <v>67</v>
      </c>
      <c r="B219" s="35"/>
      <c r="C219" s="34">
        <v>47742.419000000002</v>
      </c>
      <c r="D219" s="34"/>
      <c r="E219" s="80">
        <f t="shared" si="40"/>
        <v>6897.9999989985217</v>
      </c>
      <c r="F219">
        <f t="shared" si="41"/>
        <v>6898</v>
      </c>
      <c r="G219">
        <f t="shared" si="37"/>
        <v>-1.0000003385357559E-6</v>
      </c>
      <c r="I219">
        <f t="shared" si="38"/>
        <v>-1.0000003385357559E-6</v>
      </c>
      <c r="P219">
        <f t="shared" si="36"/>
        <v>2.8286129212728439E-3</v>
      </c>
      <c r="Q219" s="2">
        <f t="shared" si="42"/>
        <v>32723.919000000002</v>
      </c>
      <c r="R219">
        <f t="shared" si="39"/>
        <v>8.0067092861500883E-6</v>
      </c>
      <c r="S219">
        <v>0.1</v>
      </c>
      <c r="T219">
        <f t="shared" si="43"/>
        <v>8.0067092861500883E-7</v>
      </c>
      <c r="AA219" t="s">
        <v>26</v>
      </c>
      <c r="AB219">
        <v>7</v>
      </c>
      <c r="AD219" t="s">
        <v>36</v>
      </c>
      <c r="AF219" t="s">
        <v>29</v>
      </c>
    </row>
    <row r="220" spans="1:32" x14ac:dyDescent="0.2">
      <c r="A220" s="80" t="s">
        <v>67</v>
      </c>
      <c r="B220" s="35"/>
      <c r="C220" s="34">
        <v>47758.394999999997</v>
      </c>
      <c r="D220" s="34"/>
      <c r="E220" s="80">
        <f t="shared" si="40"/>
        <v>6913.9996064192665</v>
      </c>
      <c r="F220">
        <f t="shared" si="41"/>
        <v>6914</v>
      </c>
      <c r="G220">
        <f t="shared" si="37"/>
        <v>-3.93000002077315E-4</v>
      </c>
      <c r="I220">
        <f t="shared" si="38"/>
        <v>-3.93000002077315E-4</v>
      </c>
      <c r="P220">
        <f t="shared" si="36"/>
        <v>2.7659567849910791E-3</v>
      </c>
      <c r="Q220" s="2">
        <f t="shared" si="42"/>
        <v>32739.894999999997</v>
      </c>
      <c r="R220">
        <f t="shared" si="39"/>
        <v>9.9790079825654708E-6</v>
      </c>
      <c r="S220">
        <v>0.1</v>
      </c>
      <c r="T220">
        <f t="shared" si="43"/>
        <v>9.9790079825654716E-7</v>
      </c>
      <c r="AB220">
        <v>9</v>
      </c>
      <c r="AD220" t="s">
        <v>36</v>
      </c>
      <c r="AF220" t="s">
        <v>29</v>
      </c>
    </row>
    <row r="221" spans="1:32" x14ac:dyDescent="0.2">
      <c r="A221" s="80" t="s">
        <v>68</v>
      </c>
      <c r="B221" s="35"/>
      <c r="C221" s="34">
        <v>47758.396000000001</v>
      </c>
      <c r="D221" s="34"/>
      <c r="E221" s="80">
        <f t="shared" si="40"/>
        <v>6914.0006078969509</v>
      </c>
      <c r="F221">
        <f t="shared" si="41"/>
        <v>6914</v>
      </c>
      <c r="G221">
        <f t="shared" si="37"/>
        <v>6.0700000176439062E-4</v>
      </c>
      <c r="I221">
        <f t="shared" si="38"/>
        <v>6.0700000176439062E-4</v>
      </c>
      <c r="P221">
        <f t="shared" si="36"/>
        <v>2.7659567849910791E-3</v>
      </c>
      <c r="Q221" s="2">
        <f t="shared" si="42"/>
        <v>32739.896000000001</v>
      </c>
      <c r="R221">
        <f t="shared" si="39"/>
        <v>4.6610943918405301E-6</v>
      </c>
      <c r="S221">
        <v>0.1</v>
      </c>
      <c r="T221">
        <f t="shared" si="43"/>
        <v>4.6610943918405302E-7</v>
      </c>
      <c r="AA221" t="s">
        <v>26</v>
      </c>
      <c r="AF221" t="s">
        <v>27</v>
      </c>
    </row>
    <row r="222" spans="1:32" x14ac:dyDescent="0.2">
      <c r="A222" s="80" t="s">
        <v>65</v>
      </c>
      <c r="B222" s="35"/>
      <c r="C222" s="34">
        <v>47770.38</v>
      </c>
      <c r="D222" s="34"/>
      <c r="E222" s="80">
        <f t="shared" si="40"/>
        <v>6926.0023164178701</v>
      </c>
      <c r="F222">
        <f t="shared" si="41"/>
        <v>6926</v>
      </c>
      <c r="G222">
        <f t="shared" si="37"/>
        <v>2.312999997229781E-3</v>
      </c>
      <c r="I222">
        <f t="shared" si="38"/>
        <v>2.312999997229781E-3</v>
      </c>
      <c r="P222">
        <f t="shared" si="36"/>
        <v>2.7186532797466648E-3</v>
      </c>
      <c r="Q222" s="2">
        <f t="shared" si="42"/>
        <v>32751.879999999997</v>
      </c>
      <c r="R222">
        <f t="shared" si="39"/>
        <v>1.6455458561672271E-7</v>
      </c>
      <c r="S222">
        <v>0.1</v>
      </c>
      <c r="T222">
        <f t="shared" si="43"/>
        <v>1.6455458561672273E-8</v>
      </c>
      <c r="AA222" t="s">
        <v>26</v>
      </c>
      <c r="AF222" t="s">
        <v>27</v>
      </c>
    </row>
    <row r="223" spans="1:32" x14ac:dyDescent="0.2">
      <c r="A223" s="80" t="s">
        <v>67</v>
      </c>
      <c r="B223" s="35"/>
      <c r="C223" s="34">
        <v>47778.379000000001</v>
      </c>
      <c r="D223" s="34"/>
      <c r="E223" s="80">
        <f t="shared" si="40"/>
        <v>6934.0131363827313</v>
      </c>
      <c r="F223">
        <f t="shared" si="41"/>
        <v>6934</v>
      </c>
      <c r="G223">
        <f t="shared" si="37"/>
        <v>1.3116999994963408E-2</v>
      </c>
      <c r="I223">
        <f t="shared" si="38"/>
        <v>1.3116999994963408E-2</v>
      </c>
      <c r="P223">
        <f t="shared" si="36"/>
        <v>2.6869693224251118E-3</v>
      </c>
      <c r="Q223" s="2">
        <f t="shared" si="42"/>
        <v>32759.879000000001</v>
      </c>
      <c r="R223">
        <f t="shared" si="39"/>
        <v>1.0878553983008966E-4</v>
      </c>
      <c r="S223">
        <v>0.1</v>
      </c>
      <c r="T223">
        <f t="shared" si="43"/>
        <v>1.0878553983008967E-5</v>
      </c>
      <c r="AA223" t="s">
        <v>26</v>
      </c>
      <c r="AB223">
        <v>6</v>
      </c>
      <c r="AD223" t="s">
        <v>36</v>
      </c>
      <c r="AF223" t="s">
        <v>29</v>
      </c>
    </row>
    <row r="224" spans="1:32" x14ac:dyDescent="0.2">
      <c r="A224" s="80" t="s">
        <v>69</v>
      </c>
      <c r="B224" s="35"/>
      <c r="C224" s="34">
        <v>47804.321000000004</v>
      </c>
      <c r="D224" s="34"/>
      <c r="E224" s="80">
        <f t="shared" si="40"/>
        <v>6959.9934703655263</v>
      </c>
      <c r="F224">
        <f t="shared" si="41"/>
        <v>6960</v>
      </c>
      <c r="G224">
        <f t="shared" si="37"/>
        <v>-6.5199999953620136E-3</v>
      </c>
      <c r="I224">
        <f t="shared" si="38"/>
        <v>-6.5199999953620136E-3</v>
      </c>
      <c r="P224">
        <f t="shared" si="36"/>
        <v>2.5831771745787255E-3</v>
      </c>
      <c r="Q224" s="2">
        <f t="shared" si="42"/>
        <v>32785.821000000004</v>
      </c>
      <c r="R224">
        <f t="shared" si="39"/>
        <v>8.286783458733028E-5</v>
      </c>
      <c r="S224">
        <v>0.1</v>
      </c>
      <c r="T224">
        <f t="shared" si="43"/>
        <v>8.286783458733029E-6</v>
      </c>
      <c r="AA224" t="s">
        <v>26</v>
      </c>
      <c r="AB224">
        <v>8</v>
      </c>
      <c r="AD224" t="s">
        <v>36</v>
      </c>
      <c r="AF224" t="s">
        <v>29</v>
      </c>
    </row>
    <row r="225" spans="1:32" x14ac:dyDescent="0.2">
      <c r="A225" s="80" t="s">
        <v>69</v>
      </c>
      <c r="B225" s="35"/>
      <c r="C225" s="34">
        <v>47860.25</v>
      </c>
      <c r="D225" s="34"/>
      <c r="E225" s="80">
        <f t="shared" si="40"/>
        <v>7016.0051155479896</v>
      </c>
      <c r="F225">
        <f t="shared" si="41"/>
        <v>7016</v>
      </c>
      <c r="G225">
        <f t="shared" si="37"/>
        <v>5.1079999975627288E-3</v>
      </c>
      <c r="I225">
        <f t="shared" si="38"/>
        <v>5.1079999975627288E-3</v>
      </c>
      <c r="P225">
        <f t="shared" si="36"/>
        <v>2.3553690146881495E-3</v>
      </c>
      <c r="Q225" s="2">
        <f t="shared" si="42"/>
        <v>32841.75</v>
      </c>
      <c r="R225">
        <f t="shared" si="39"/>
        <v>7.5769773278810727E-6</v>
      </c>
      <c r="S225">
        <v>0.1</v>
      </c>
      <c r="T225">
        <f t="shared" si="43"/>
        <v>7.5769773278810729E-7</v>
      </c>
      <c r="AA225" t="s">
        <v>26</v>
      </c>
      <c r="AB225">
        <v>7</v>
      </c>
      <c r="AD225" t="s">
        <v>36</v>
      </c>
      <c r="AF225" t="s">
        <v>29</v>
      </c>
    </row>
    <row r="226" spans="1:32" x14ac:dyDescent="0.2">
      <c r="A226" s="80" t="s">
        <v>45</v>
      </c>
      <c r="B226" s="35"/>
      <c r="C226" s="34">
        <v>48137.83</v>
      </c>
      <c r="D226" s="34"/>
      <c r="E226" s="80">
        <f t="shared" si="40"/>
        <v>7293.9952900504695</v>
      </c>
      <c r="F226">
        <f t="shared" si="41"/>
        <v>7294</v>
      </c>
      <c r="G226">
        <f t="shared" si="37"/>
        <v>-4.7029999986989424E-3</v>
      </c>
      <c r="I226">
        <f t="shared" si="38"/>
        <v>-4.7029999986989424E-3</v>
      </c>
      <c r="P226">
        <f t="shared" si="36"/>
        <v>1.1384094756235891E-3</v>
      </c>
      <c r="Q226" s="2">
        <f t="shared" si="42"/>
        <v>33119.33</v>
      </c>
      <c r="R226">
        <f t="shared" si="39"/>
        <v>3.4122064646705032E-5</v>
      </c>
      <c r="S226">
        <v>0.1</v>
      </c>
      <c r="T226">
        <f t="shared" si="43"/>
        <v>3.4122064646705035E-6</v>
      </c>
      <c r="AA226" t="s">
        <v>26</v>
      </c>
      <c r="AB226">
        <v>12</v>
      </c>
      <c r="AD226" t="s">
        <v>47</v>
      </c>
      <c r="AF226" t="s">
        <v>46</v>
      </c>
    </row>
    <row r="227" spans="1:32" x14ac:dyDescent="0.2">
      <c r="A227" s="80" t="s">
        <v>45</v>
      </c>
      <c r="B227" s="35"/>
      <c r="C227" s="34">
        <v>48149.819000000003</v>
      </c>
      <c r="D227" s="34"/>
      <c r="E227" s="80">
        <f t="shared" si="40"/>
        <v>7306.0020059597946</v>
      </c>
      <c r="F227">
        <f t="shared" si="41"/>
        <v>7306</v>
      </c>
      <c r="G227">
        <f t="shared" si="37"/>
        <v>2.0030000014230609E-3</v>
      </c>
      <c r="I227">
        <f t="shared" si="38"/>
        <v>2.0030000014230609E-3</v>
      </c>
      <c r="P227">
        <f t="shared" si="36"/>
        <v>1.0826536023382308E-3</v>
      </c>
      <c r="Q227" s="2">
        <f t="shared" si="42"/>
        <v>33131.319000000003</v>
      </c>
      <c r="R227">
        <f t="shared" si="39"/>
        <v>8.4703749430841344E-7</v>
      </c>
      <c r="S227">
        <v>0.1</v>
      </c>
      <c r="T227">
        <f t="shared" si="43"/>
        <v>8.4703749430841355E-8</v>
      </c>
      <c r="AA227" t="s">
        <v>26</v>
      </c>
      <c r="AB227">
        <v>14</v>
      </c>
      <c r="AD227" t="s">
        <v>44</v>
      </c>
      <c r="AF227" t="s">
        <v>46</v>
      </c>
    </row>
    <row r="228" spans="1:32" x14ac:dyDescent="0.2">
      <c r="A228" s="80" t="s">
        <v>45</v>
      </c>
      <c r="B228" s="35"/>
      <c r="C228" s="34">
        <v>48158.81</v>
      </c>
      <c r="D228" s="34"/>
      <c r="E228" s="80">
        <f t="shared" si="40"/>
        <v>7315.0062917835221</v>
      </c>
      <c r="F228">
        <f t="shared" si="41"/>
        <v>7315</v>
      </c>
      <c r="G228">
        <f t="shared" si="37"/>
        <v>6.2824999986332841E-3</v>
      </c>
      <c r="I228">
        <f t="shared" si="38"/>
        <v>6.2824999986332841E-3</v>
      </c>
      <c r="P228">
        <f t="shared" si="36"/>
        <v>1.0406615331681121E-3</v>
      </c>
      <c r="Q228" s="2">
        <f t="shared" si="42"/>
        <v>33140.31</v>
      </c>
      <c r="R228">
        <f t="shared" si="39"/>
        <v>2.7476870498030269E-5</v>
      </c>
      <c r="S228">
        <v>0.1</v>
      </c>
      <c r="T228">
        <f t="shared" si="43"/>
        <v>2.7476870498030269E-6</v>
      </c>
      <c r="AA228" t="s">
        <v>26</v>
      </c>
      <c r="AB228">
        <v>12</v>
      </c>
      <c r="AD228" t="s">
        <v>44</v>
      </c>
      <c r="AF228" t="s">
        <v>46</v>
      </c>
    </row>
    <row r="229" spans="1:32" x14ac:dyDescent="0.2">
      <c r="A229" s="80" t="s">
        <v>45</v>
      </c>
      <c r="B229" s="35"/>
      <c r="C229" s="34">
        <v>48190.76</v>
      </c>
      <c r="D229" s="34"/>
      <c r="E229" s="80">
        <f t="shared" si="40"/>
        <v>7347.0035036696645</v>
      </c>
      <c r="F229">
        <f t="shared" si="41"/>
        <v>7347</v>
      </c>
      <c r="G229">
        <f t="shared" si="37"/>
        <v>3.4985000020242296E-3</v>
      </c>
      <c r="I229">
        <f t="shared" si="38"/>
        <v>3.4985000020242296E-3</v>
      </c>
      <c r="P229">
        <f t="shared" si="36"/>
        <v>8.9014044364035816E-4</v>
      </c>
      <c r="Q229" s="2">
        <f t="shared" si="42"/>
        <v>33172.26</v>
      </c>
      <c r="R229">
        <f t="shared" si="39"/>
        <v>6.8035395858125046E-6</v>
      </c>
      <c r="S229">
        <v>0.1</v>
      </c>
      <c r="T229">
        <f t="shared" si="43"/>
        <v>6.8035395858125046E-7</v>
      </c>
      <c r="AA229" t="s">
        <v>26</v>
      </c>
      <c r="AB229">
        <v>12</v>
      </c>
      <c r="AD229" t="s">
        <v>44</v>
      </c>
      <c r="AF229" t="s">
        <v>46</v>
      </c>
    </row>
    <row r="230" spans="1:32" x14ac:dyDescent="0.2">
      <c r="A230" s="80" t="s">
        <v>45</v>
      </c>
      <c r="B230" s="35"/>
      <c r="C230" s="34">
        <v>48208.732000000004</v>
      </c>
      <c r="D230" s="34"/>
      <c r="E230" s="80">
        <f t="shared" si="40"/>
        <v>7365.0020605403288</v>
      </c>
      <c r="F230">
        <f t="shared" si="41"/>
        <v>7365</v>
      </c>
      <c r="G230">
        <f t="shared" si="37"/>
        <v>2.0575000016833656E-3</v>
      </c>
      <c r="I230">
        <f t="shared" si="38"/>
        <v>2.0575000016833656E-3</v>
      </c>
      <c r="P230">
        <f t="shared" si="36"/>
        <v>8.046382155138046E-4</v>
      </c>
      <c r="Q230" s="2">
        <f t="shared" si="42"/>
        <v>33190.232000000004</v>
      </c>
      <c r="R230">
        <f t="shared" si="39"/>
        <v>1.5696626552439827E-6</v>
      </c>
      <c r="S230">
        <v>0.1</v>
      </c>
      <c r="T230">
        <f t="shared" si="43"/>
        <v>1.5696626552439827E-7</v>
      </c>
      <c r="AA230" t="s">
        <v>26</v>
      </c>
      <c r="AB230">
        <v>12</v>
      </c>
      <c r="AD230" t="s">
        <v>44</v>
      </c>
      <c r="AF230" t="s">
        <v>46</v>
      </c>
    </row>
    <row r="231" spans="1:32" x14ac:dyDescent="0.2">
      <c r="A231" s="80" t="s">
        <v>45</v>
      </c>
      <c r="B231" s="35"/>
      <c r="C231" s="34">
        <v>48233.694000000003</v>
      </c>
      <c r="D231" s="34"/>
      <c r="E231" s="80">
        <f t="shared" si="40"/>
        <v>7390.0009463964088</v>
      </c>
      <c r="F231">
        <f t="shared" si="41"/>
        <v>7390</v>
      </c>
      <c r="G231">
        <f t="shared" si="37"/>
        <v>9.4499999977415428E-4</v>
      </c>
      <c r="I231">
        <f t="shared" si="38"/>
        <v>9.4499999977415428E-4</v>
      </c>
      <c r="P231">
        <f t="shared" si="36"/>
        <v>6.8488881654666517E-4</v>
      </c>
      <c r="Q231" s="2">
        <f t="shared" si="42"/>
        <v>33215.194000000003</v>
      </c>
      <c r="R231">
        <f t="shared" si="39"/>
        <v>6.7657827640004414E-8</v>
      </c>
      <c r="S231">
        <v>0.1</v>
      </c>
      <c r="T231">
        <f t="shared" si="43"/>
        <v>6.7657827640004416E-9</v>
      </c>
      <c r="AA231" t="s">
        <v>26</v>
      </c>
      <c r="AB231">
        <v>14</v>
      </c>
      <c r="AD231" t="s">
        <v>44</v>
      </c>
      <c r="AF231" t="s">
        <v>46</v>
      </c>
    </row>
    <row r="232" spans="1:32" x14ac:dyDescent="0.2">
      <c r="A232" s="80" t="s">
        <v>45</v>
      </c>
      <c r="B232" s="35"/>
      <c r="C232" s="34">
        <v>48234.690999999999</v>
      </c>
      <c r="D232" s="34"/>
      <c r="E232" s="80">
        <f t="shared" si="40"/>
        <v>7390.999419643681</v>
      </c>
      <c r="F232">
        <f t="shared" si="41"/>
        <v>7391</v>
      </c>
      <c r="G232">
        <f t="shared" si="37"/>
        <v>-5.7950000336859375E-4</v>
      </c>
      <c r="I232">
        <f t="shared" si="38"/>
        <v>-5.7950000336859375E-4</v>
      </c>
      <c r="P232">
        <f t="shared" si="36"/>
        <v>6.8007474392470929E-4</v>
      </c>
      <c r="Q232" s="2">
        <f t="shared" si="42"/>
        <v>33216.190999999999</v>
      </c>
      <c r="R232">
        <f t="shared" si="39"/>
        <v>1.5865285440189883E-6</v>
      </c>
      <c r="S232">
        <v>0.1</v>
      </c>
      <c r="T232">
        <f t="shared" si="43"/>
        <v>1.5865285440189885E-7</v>
      </c>
      <c r="AA232" t="s">
        <v>26</v>
      </c>
      <c r="AB232">
        <v>14</v>
      </c>
      <c r="AD232" t="s">
        <v>44</v>
      </c>
      <c r="AF232" t="s">
        <v>46</v>
      </c>
    </row>
    <row r="233" spans="1:32" x14ac:dyDescent="0.2">
      <c r="A233" s="80" t="s">
        <v>45</v>
      </c>
      <c r="B233" s="35"/>
      <c r="C233" s="34">
        <v>48236.688999999998</v>
      </c>
      <c r="D233" s="34"/>
      <c r="E233" s="80">
        <f t="shared" si="40"/>
        <v>7393.0003720489549</v>
      </c>
      <c r="F233">
        <f t="shared" si="41"/>
        <v>7393</v>
      </c>
      <c r="G233">
        <f t="shared" si="37"/>
        <v>3.7149999843677506E-4</v>
      </c>
      <c r="I233">
        <f t="shared" si="38"/>
        <v>3.7149999843677506E-4</v>
      </c>
      <c r="P233">
        <f t="shared" si="36"/>
        <v>6.7044103791233378E-4</v>
      </c>
      <c r="Q233" s="2">
        <f t="shared" si="42"/>
        <v>33218.188999999998</v>
      </c>
      <c r="R233">
        <f t="shared" si="39"/>
        <v>8.936574508272756E-8</v>
      </c>
      <c r="S233">
        <v>0.1</v>
      </c>
      <c r="T233">
        <f t="shared" si="43"/>
        <v>8.9365745082727566E-9</v>
      </c>
      <c r="AA233" t="s">
        <v>26</v>
      </c>
      <c r="AB233">
        <v>9</v>
      </c>
      <c r="AD233" t="s">
        <v>44</v>
      </c>
      <c r="AF233" t="s">
        <v>46</v>
      </c>
    </row>
    <row r="234" spans="1:32" x14ac:dyDescent="0.2">
      <c r="A234" s="80" t="s">
        <v>45</v>
      </c>
      <c r="B234" s="35"/>
      <c r="C234" s="34">
        <v>48237.684999999998</v>
      </c>
      <c r="D234" s="34"/>
      <c r="E234" s="80">
        <f t="shared" si="40"/>
        <v>7393.9978438185499</v>
      </c>
      <c r="F234">
        <f t="shared" si="41"/>
        <v>7394</v>
      </c>
      <c r="G234">
        <f t="shared" si="37"/>
        <v>-2.153000001271721E-3</v>
      </c>
      <c r="I234">
        <f t="shared" si="38"/>
        <v>-2.153000001271721E-3</v>
      </c>
      <c r="P234">
        <f t="shared" si="36"/>
        <v>6.6562140452192803E-4</v>
      </c>
      <c r="Q234" s="2">
        <f t="shared" si="42"/>
        <v>33219.184999999998</v>
      </c>
      <c r="R234">
        <f t="shared" si="39"/>
        <v>7.9446266291981668E-6</v>
      </c>
      <c r="S234">
        <v>0.1</v>
      </c>
      <c r="T234">
        <f t="shared" si="43"/>
        <v>7.9446266291981674E-7</v>
      </c>
      <c r="AA234" t="s">
        <v>26</v>
      </c>
      <c r="AB234">
        <v>6</v>
      </c>
      <c r="AD234" t="s">
        <v>44</v>
      </c>
      <c r="AF234" t="s">
        <v>46</v>
      </c>
    </row>
    <row r="235" spans="1:32" x14ac:dyDescent="0.2">
      <c r="A235" s="80" t="s">
        <v>45</v>
      </c>
      <c r="B235" s="35"/>
      <c r="C235" s="34">
        <v>48245.671000000002</v>
      </c>
      <c r="D235" s="34"/>
      <c r="E235" s="80">
        <f t="shared" si="40"/>
        <v>7401.9956445735688</v>
      </c>
      <c r="F235">
        <f t="shared" si="41"/>
        <v>7402</v>
      </c>
      <c r="G235">
        <f t="shared" si="37"/>
        <v>-4.3490000025485642E-3</v>
      </c>
      <c r="I235">
        <f t="shared" si="38"/>
        <v>-4.3490000025485642E-3</v>
      </c>
      <c r="P235">
        <f t="shared" si="36"/>
        <v>6.2699760817729044E-4</v>
      </c>
      <c r="Q235" s="2">
        <f t="shared" si="42"/>
        <v>33227.171000000002</v>
      </c>
      <c r="R235">
        <f t="shared" si="39"/>
        <v>2.4760552221949415E-5</v>
      </c>
      <c r="S235">
        <v>0.1</v>
      </c>
      <c r="T235">
        <f t="shared" si="43"/>
        <v>2.4760552221949415E-6</v>
      </c>
      <c r="AA235" t="s">
        <v>26</v>
      </c>
      <c r="AB235">
        <v>20</v>
      </c>
      <c r="AD235" t="s">
        <v>44</v>
      </c>
      <c r="AF235" t="s">
        <v>46</v>
      </c>
    </row>
    <row r="236" spans="1:32" x14ac:dyDescent="0.2">
      <c r="A236" s="80" t="s">
        <v>45</v>
      </c>
      <c r="B236" s="35"/>
      <c r="C236" s="34">
        <v>48251.678</v>
      </c>
      <c r="D236" s="34"/>
      <c r="E236" s="80">
        <f t="shared" si="40"/>
        <v>7408.0115209992327</v>
      </c>
      <c r="F236">
        <f t="shared" si="41"/>
        <v>7408</v>
      </c>
      <c r="G236">
        <f t="shared" si="37"/>
        <v>1.1503999994602054E-2</v>
      </c>
      <c r="I236">
        <f t="shared" si="38"/>
        <v>1.1503999994602054E-2</v>
      </c>
      <c r="P236">
        <f t="shared" si="36"/>
        <v>5.9795191016053656E-4</v>
      </c>
      <c r="Q236" s="2">
        <f t="shared" si="42"/>
        <v>33233.178</v>
      </c>
      <c r="R236">
        <f t="shared" si="39"/>
        <v>1.189418848201505E-4</v>
      </c>
      <c r="S236">
        <v>0.1</v>
      </c>
      <c r="T236">
        <f t="shared" si="43"/>
        <v>1.189418848201505E-5</v>
      </c>
      <c r="AA236" t="s">
        <v>26</v>
      </c>
      <c r="AB236">
        <v>22</v>
      </c>
      <c r="AD236" t="s">
        <v>47</v>
      </c>
      <c r="AF236" t="s">
        <v>46</v>
      </c>
    </row>
    <row r="237" spans="1:32" x14ac:dyDescent="0.2">
      <c r="A237" s="80" t="s">
        <v>45</v>
      </c>
      <c r="B237" s="35"/>
      <c r="C237" s="34">
        <v>48281.620999999999</v>
      </c>
      <c r="D237" s="34"/>
      <c r="E237" s="80">
        <f t="shared" si="40"/>
        <v>7437.9987671809731</v>
      </c>
      <c r="F237">
        <f t="shared" si="41"/>
        <v>7438</v>
      </c>
      <c r="G237">
        <f t="shared" si="37"/>
        <v>-1.2310000020079315E-3</v>
      </c>
      <c r="I237">
        <f t="shared" si="38"/>
        <v>-1.2310000020079315E-3</v>
      </c>
      <c r="P237">
        <f t="shared" si="36"/>
        <v>4.5172248175612273E-4</v>
      </c>
      <c r="Q237" s="2">
        <f t="shared" si="42"/>
        <v>33263.120999999999</v>
      </c>
      <c r="R237">
        <f t="shared" si="39"/>
        <v>2.8315549573650675E-6</v>
      </c>
      <c r="S237">
        <v>0.1</v>
      </c>
      <c r="T237">
        <f t="shared" si="43"/>
        <v>2.8315549573650676E-7</v>
      </c>
      <c r="AA237" t="s">
        <v>26</v>
      </c>
      <c r="AB237">
        <v>16</v>
      </c>
      <c r="AD237" t="s">
        <v>44</v>
      </c>
      <c r="AF237" t="s">
        <v>46</v>
      </c>
    </row>
    <row r="238" spans="1:32" x14ac:dyDescent="0.2">
      <c r="A238" s="80" t="s">
        <v>45</v>
      </c>
      <c r="B238" s="35"/>
      <c r="C238" s="34">
        <v>48290.61</v>
      </c>
      <c r="D238" s="34"/>
      <c r="E238" s="80">
        <f t="shared" si="40"/>
        <v>7447.0010500493463</v>
      </c>
      <c r="F238">
        <f t="shared" si="41"/>
        <v>7447</v>
      </c>
      <c r="G238">
        <f t="shared" si="37"/>
        <v>1.0484999947948381E-3</v>
      </c>
      <c r="I238">
        <f t="shared" si="38"/>
        <v>1.0484999947948381E-3</v>
      </c>
      <c r="P238">
        <f t="shared" si="36"/>
        <v>4.0752834828060303E-4</v>
      </c>
      <c r="Q238" s="2">
        <f t="shared" si="42"/>
        <v>33272.11</v>
      </c>
      <c r="R238">
        <f t="shared" si="39"/>
        <v>4.1084465163516955E-7</v>
      </c>
      <c r="S238">
        <v>0.1</v>
      </c>
      <c r="T238">
        <f t="shared" si="43"/>
        <v>4.1084465163516956E-8</v>
      </c>
      <c r="AA238" t="s">
        <v>26</v>
      </c>
      <c r="AB238">
        <v>15</v>
      </c>
      <c r="AD238" t="s">
        <v>44</v>
      </c>
      <c r="AF238" t="s">
        <v>46</v>
      </c>
    </row>
    <row r="239" spans="1:32" x14ac:dyDescent="0.2">
      <c r="A239" s="80" t="s">
        <v>45</v>
      </c>
      <c r="B239" s="35"/>
      <c r="C239" s="34">
        <v>48296.597999999998</v>
      </c>
      <c r="D239" s="34"/>
      <c r="E239" s="80">
        <f t="shared" si="40"/>
        <v>7452.9978983990841</v>
      </c>
      <c r="F239">
        <f t="shared" si="41"/>
        <v>7453</v>
      </c>
      <c r="G239">
        <f t="shared" si="37"/>
        <v>-2.0985000010114163E-3</v>
      </c>
      <c r="I239">
        <f t="shared" si="38"/>
        <v>-2.0985000010114163E-3</v>
      </c>
      <c r="P239">
        <f t="shared" si="36"/>
        <v>3.7798218110352694E-4</v>
      </c>
      <c r="Q239" s="2">
        <f t="shared" si="42"/>
        <v>33278.097999999998</v>
      </c>
      <c r="R239">
        <f t="shared" si="39"/>
        <v>6.1329639983327912E-6</v>
      </c>
      <c r="S239">
        <v>0.1</v>
      </c>
      <c r="T239">
        <f t="shared" si="43"/>
        <v>6.1329639983327912E-7</v>
      </c>
      <c r="AA239" t="s">
        <v>26</v>
      </c>
      <c r="AB239">
        <v>18</v>
      </c>
      <c r="AD239" t="s">
        <v>44</v>
      </c>
      <c r="AF239" t="s">
        <v>46</v>
      </c>
    </row>
    <row r="240" spans="1:32" x14ac:dyDescent="0.2">
      <c r="A240" s="80" t="s">
        <v>70</v>
      </c>
      <c r="B240" s="35"/>
      <c r="C240" s="34">
        <v>48866.76</v>
      </c>
      <c r="D240" s="34"/>
      <c r="E240" s="80">
        <f t="shared" si="40"/>
        <v>8024.0024155641649</v>
      </c>
      <c r="F240">
        <f t="shared" si="41"/>
        <v>8024</v>
      </c>
      <c r="G240">
        <f t="shared" si="37"/>
        <v>2.4120000016409904E-3</v>
      </c>
      <c r="I240">
        <f t="shared" si="38"/>
        <v>2.4120000016409904E-3</v>
      </c>
      <c r="O240">
        <f t="shared" ref="O240:O265" ca="1" si="44">+C$11+C$12*F240</f>
        <v>2.8218568449773329E-2</v>
      </c>
      <c r="P240">
        <f t="shared" si="36"/>
        <v>-2.7391763449566564E-3</v>
      </c>
      <c r="Q240" s="2">
        <f t="shared" si="42"/>
        <v>33848.26</v>
      </c>
      <c r="R240">
        <f t="shared" si="39"/>
        <v>2.6534617753747079E-5</v>
      </c>
      <c r="S240">
        <v>0.1</v>
      </c>
      <c r="T240">
        <f t="shared" si="43"/>
        <v>2.6534617753747079E-6</v>
      </c>
      <c r="AA240" t="s">
        <v>26</v>
      </c>
      <c r="AB240">
        <v>11</v>
      </c>
      <c r="AD240" t="s">
        <v>44</v>
      </c>
      <c r="AF240" t="s">
        <v>46</v>
      </c>
    </row>
    <row r="241" spans="1:32" x14ac:dyDescent="0.2">
      <c r="A241" s="80" t="s">
        <v>70</v>
      </c>
      <c r="B241" s="35"/>
      <c r="C241" s="34">
        <v>48890.724999999999</v>
      </c>
      <c r="D241" s="34"/>
      <c r="E241" s="80">
        <f t="shared" si="40"/>
        <v>8048.0028281729656</v>
      </c>
      <c r="F241">
        <f t="shared" si="41"/>
        <v>8048</v>
      </c>
      <c r="G241">
        <f t="shared" si="37"/>
        <v>2.8239999955985695E-3</v>
      </c>
      <c r="I241">
        <f t="shared" si="38"/>
        <v>2.8239999955985695E-3</v>
      </c>
      <c r="O241">
        <f t="shared" ca="1" si="44"/>
        <v>2.7812367526596715E-2</v>
      </c>
      <c r="P241">
        <f t="shared" si="36"/>
        <v>-2.8834298961491131E-3</v>
      </c>
      <c r="Q241" s="2">
        <f t="shared" si="42"/>
        <v>33872.224999999999</v>
      </c>
      <c r="R241">
        <f t="shared" si="39"/>
        <v>3.2574755969214965E-5</v>
      </c>
      <c r="S241">
        <v>0.1</v>
      </c>
      <c r="T241">
        <f t="shared" si="43"/>
        <v>3.2574755969214966E-6</v>
      </c>
      <c r="AA241" t="s">
        <v>26</v>
      </c>
      <c r="AB241">
        <v>6</v>
      </c>
      <c r="AD241" t="s">
        <v>44</v>
      </c>
      <c r="AF241" t="s">
        <v>46</v>
      </c>
    </row>
    <row r="242" spans="1:32" x14ac:dyDescent="0.2">
      <c r="A242" s="80" t="s">
        <v>70</v>
      </c>
      <c r="B242" s="35"/>
      <c r="C242" s="34">
        <v>48894.718999999997</v>
      </c>
      <c r="D242" s="34"/>
      <c r="E242" s="80">
        <f t="shared" si="40"/>
        <v>8052.0027300281517</v>
      </c>
      <c r="F242">
        <f t="shared" si="41"/>
        <v>8052</v>
      </c>
      <c r="G242">
        <f t="shared" si="37"/>
        <v>2.7259999915258959E-3</v>
      </c>
      <c r="I242">
        <f t="shared" si="38"/>
        <v>2.7259999915258959E-3</v>
      </c>
      <c r="O242">
        <f t="shared" ca="1" si="44"/>
        <v>2.7744667372733928E-2</v>
      </c>
      <c r="P242">
        <f t="shared" si="36"/>
        <v>-2.9075759556922154E-3</v>
      </c>
      <c r="Q242" s="2">
        <f t="shared" si="42"/>
        <v>33876.218999999997</v>
      </c>
      <c r="R242">
        <f t="shared" si="39"/>
        <v>3.1737177953074441E-5</v>
      </c>
      <c r="S242">
        <v>0.1</v>
      </c>
      <c r="T242">
        <f t="shared" si="43"/>
        <v>3.1737177953074442E-6</v>
      </c>
      <c r="AA242" t="s">
        <v>26</v>
      </c>
      <c r="AB242">
        <v>7</v>
      </c>
      <c r="AD242" t="s">
        <v>44</v>
      </c>
      <c r="AF242" t="s">
        <v>46</v>
      </c>
    </row>
    <row r="243" spans="1:32" x14ac:dyDescent="0.2">
      <c r="A243" s="80" t="s">
        <v>70</v>
      </c>
      <c r="B243" s="35"/>
      <c r="C243" s="34">
        <v>48896.718999999997</v>
      </c>
      <c r="D243" s="34"/>
      <c r="E243" s="80">
        <f t="shared" si="40"/>
        <v>8054.0056853887863</v>
      </c>
      <c r="F243">
        <f t="shared" si="41"/>
        <v>8054</v>
      </c>
      <c r="G243">
        <f t="shared" ref="G243:G265" si="45">+C243-(C$7+F243*C$8)</f>
        <v>5.6769999937387183E-3</v>
      </c>
      <c r="I243">
        <f t="shared" ref="I243:I265" si="46">+G243</f>
        <v>5.6769999937387183E-3</v>
      </c>
      <c r="O243">
        <f t="shared" ca="1" si="44"/>
        <v>2.7710817295802548E-2</v>
      </c>
      <c r="P243">
        <f t="shared" si="36"/>
        <v>-2.9196601070006559E-3</v>
      </c>
      <c r="Q243" s="2">
        <f t="shared" si="42"/>
        <v>33878.218999999997</v>
      </c>
      <c r="R243">
        <f t="shared" ref="R243:R265" si="47">+(P243-G243)^2</f>
        <v>7.3902564887644309E-5</v>
      </c>
      <c r="S243">
        <v>0.1</v>
      </c>
      <c r="T243">
        <f t="shared" si="43"/>
        <v>7.3902564887644311E-6</v>
      </c>
      <c r="AA243" t="s">
        <v>26</v>
      </c>
      <c r="AB243">
        <v>15</v>
      </c>
      <c r="AD243" t="s">
        <v>44</v>
      </c>
      <c r="AF243" t="s">
        <v>46</v>
      </c>
    </row>
    <row r="244" spans="1:32" x14ac:dyDescent="0.2">
      <c r="A244" s="80" t="s">
        <v>70</v>
      </c>
      <c r="B244" s="35"/>
      <c r="C244" s="34">
        <v>48898.713000000003</v>
      </c>
      <c r="D244" s="34"/>
      <c r="E244" s="80">
        <f t="shared" si="40"/>
        <v>8056.0026318833452</v>
      </c>
      <c r="F244">
        <f t="shared" si="41"/>
        <v>8056</v>
      </c>
      <c r="G244">
        <f t="shared" si="45"/>
        <v>2.6280000020051375E-3</v>
      </c>
      <c r="I244">
        <f t="shared" si="46"/>
        <v>2.6280000020051375E-3</v>
      </c>
      <c r="O244">
        <f t="shared" ca="1" si="44"/>
        <v>2.7676967218871168E-2</v>
      </c>
      <c r="P244">
        <f t="shared" si="36"/>
        <v>-2.9317516726670365E-3</v>
      </c>
      <c r="Q244" s="2">
        <f t="shared" si="42"/>
        <v>33880.213000000003</v>
      </c>
      <c r="R244">
        <f t="shared" si="47"/>
        <v>3.091083868402004E-5</v>
      </c>
      <c r="S244">
        <v>0.1</v>
      </c>
      <c r="T244">
        <f t="shared" si="43"/>
        <v>3.0910838684020042E-6</v>
      </c>
      <c r="AA244" t="s">
        <v>26</v>
      </c>
      <c r="AB244">
        <v>15</v>
      </c>
      <c r="AD244" t="s">
        <v>44</v>
      </c>
      <c r="AF244" t="s">
        <v>46</v>
      </c>
    </row>
    <row r="245" spans="1:32" x14ac:dyDescent="0.2">
      <c r="A245" s="80" t="s">
        <v>70</v>
      </c>
      <c r="B245" s="35"/>
      <c r="C245" s="34">
        <v>48914.688000000002</v>
      </c>
      <c r="D245" s="34"/>
      <c r="E245" s="80">
        <f t="shared" si="40"/>
        <v>8072.0012378264128</v>
      </c>
      <c r="F245">
        <f t="shared" si="41"/>
        <v>8072</v>
      </c>
      <c r="G245">
        <f t="shared" si="45"/>
        <v>1.2360000037006103E-3</v>
      </c>
      <c r="I245">
        <f t="shared" si="46"/>
        <v>1.2360000037006103E-3</v>
      </c>
      <c r="O245">
        <f t="shared" ca="1" si="44"/>
        <v>2.7406166603420073E-2</v>
      </c>
      <c r="P245">
        <f t="shared" si="36"/>
        <v>-3.028751114883578E-3</v>
      </c>
      <c r="Q245" s="2">
        <f t="shared" si="42"/>
        <v>33896.188000000002</v>
      </c>
      <c r="R245">
        <f t="shared" si="47"/>
        <v>1.8188102103465086E-5</v>
      </c>
      <c r="S245">
        <v>0.1</v>
      </c>
      <c r="T245">
        <f t="shared" si="43"/>
        <v>1.8188102103465087E-6</v>
      </c>
      <c r="AA245" t="s">
        <v>26</v>
      </c>
      <c r="AB245">
        <v>18</v>
      </c>
      <c r="AD245" t="s">
        <v>44</v>
      </c>
      <c r="AF245" t="s">
        <v>46</v>
      </c>
    </row>
    <row r="246" spans="1:32" x14ac:dyDescent="0.2">
      <c r="A246" s="80" t="s">
        <v>70</v>
      </c>
      <c r="B246" s="35"/>
      <c r="C246" s="34">
        <v>48982.580999999998</v>
      </c>
      <c r="D246" s="34"/>
      <c r="E246" s="80">
        <f t="shared" si="40"/>
        <v>8139.994561976192</v>
      </c>
      <c r="F246">
        <f t="shared" si="41"/>
        <v>8140</v>
      </c>
      <c r="G246">
        <f t="shared" si="45"/>
        <v>-5.4300000047078356E-3</v>
      </c>
      <c r="I246">
        <f t="shared" si="46"/>
        <v>-5.4300000047078356E-3</v>
      </c>
      <c r="O246">
        <f t="shared" ca="1" si="44"/>
        <v>2.6255263987753019E-2</v>
      </c>
      <c r="P246">
        <f t="shared" si="36"/>
        <v>-3.4462925958663182E-3</v>
      </c>
      <c r="Q246" s="2">
        <f t="shared" si="42"/>
        <v>33964.080999999998</v>
      </c>
      <c r="R246">
        <f t="shared" si="47"/>
        <v>3.9350950838927269E-6</v>
      </c>
      <c r="S246">
        <v>0.1</v>
      </c>
      <c r="T246">
        <f t="shared" si="43"/>
        <v>3.9350950838927273E-7</v>
      </c>
      <c r="AA246" t="s">
        <v>26</v>
      </c>
      <c r="AB246">
        <v>12</v>
      </c>
      <c r="AD246" t="s">
        <v>44</v>
      </c>
      <c r="AF246" t="s">
        <v>46</v>
      </c>
    </row>
    <row r="247" spans="1:32" x14ac:dyDescent="0.2">
      <c r="A247" s="80" t="s">
        <v>70</v>
      </c>
      <c r="B247" s="35"/>
      <c r="C247" s="34">
        <v>48983.582000000002</v>
      </c>
      <c r="D247" s="34"/>
      <c r="E247" s="80">
        <f t="shared" si="40"/>
        <v>8140.9970411341938</v>
      </c>
      <c r="F247">
        <f t="shared" si="41"/>
        <v>8141</v>
      </c>
      <c r="G247">
        <f t="shared" si="45"/>
        <v>-2.9544999997597188E-3</v>
      </c>
      <c r="I247">
        <f t="shared" si="46"/>
        <v>-2.9544999997597188E-3</v>
      </c>
      <c r="O247">
        <f t="shared" ca="1" si="44"/>
        <v>2.6238338949287315E-2</v>
      </c>
      <c r="P247">
        <f t="shared" si="36"/>
        <v>-3.4524968606002709E-3</v>
      </c>
      <c r="Q247" s="2">
        <f t="shared" si="42"/>
        <v>33965.082000000002</v>
      </c>
      <c r="R247">
        <f t="shared" si="47"/>
        <v>2.4800087340704426E-7</v>
      </c>
      <c r="S247">
        <v>0.1</v>
      </c>
      <c r="T247">
        <f t="shared" si="43"/>
        <v>2.4800087340704426E-8</v>
      </c>
      <c r="AA247" t="s">
        <v>26</v>
      </c>
      <c r="AB247">
        <v>12</v>
      </c>
      <c r="AD247" t="s">
        <v>44</v>
      </c>
      <c r="AF247" t="s">
        <v>46</v>
      </c>
    </row>
    <row r="248" spans="1:32" x14ac:dyDescent="0.2">
      <c r="A248" s="80" t="s">
        <v>70</v>
      </c>
      <c r="B248" s="35"/>
      <c r="C248" s="34">
        <v>49007.548000000003</v>
      </c>
      <c r="D248" s="34"/>
      <c r="E248" s="80">
        <f t="shared" si="40"/>
        <v>8164.9984552206788</v>
      </c>
      <c r="F248">
        <f t="shared" si="41"/>
        <v>8165</v>
      </c>
      <c r="G248">
        <f t="shared" si="45"/>
        <v>-1.542500001960434E-3</v>
      </c>
      <c r="I248">
        <f t="shared" si="46"/>
        <v>-1.542500001960434E-3</v>
      </c>
      <c r="O248">
        <f t="shared" ca="1" si="44"/>
        <v>2.5832138026110701E-2</v>
      </c>
      <c r="P248">
        <f t="shared" si="36"/>
        <v>-3.6019552910600341E-3</v>
      </c>
      <c r="Q248" s="2">
        <f t="shared" si="42"/>
        <v>33989.048000000003</v>
      </c>
      <c r="R248">
        <f t="shared" si="47"/>
        <v>4.2413560878003176E-6</v>
      </c>
      <c r="S248">
        <v>0.1</v>
      </c>
      <c r="T248">
        <f t="shared" si="43"/>
        <v>4.2413560878003178E-7</v>
      </c>
      <c r="AA248" t="s">
        <v>26</v>
      </c>
      <c r="AB248">
        <v>12</v>
      </c>
      <c r="AD248" t="s">
        <v>44</v>
      </c>
      <c r="AF248" t="s">
        <v>46</v>
      </c>
    </row>
    <row r="249" spans="1:32" x14ac:dyDescent="0.2">
      <c r="A249" s="80" t="s">
        <v>70</v>
      </c>
      <c r="B249" s="35"/>
      <c r="C249" s="34">
        <v>49508.802000000003</v>
      </c>
      <c r="D249" s="34"/>
      <c r="E249" s="80">
        <f t="shared" si="40"/>
        <v>8666.9931483904511</v>
      </c>
      <c r="F249">
        <f t="shared" si="41"/>
        <v>8667</v>
      </c>
      <c r="G249">
        <f t="shared" si="45"/>
        <v>-6.8414999986998737E-3</v>
      </c>
      <c r="I249">
        <f t="shared" si="46"/>
        <v>-6.8414999986998737E-3</v>
      </c>
      <c r="O249">
        <f t="shared" ca="1" si="44"/>
        <v>1.7335768716333133E-2</v>
      </c>
      <c r="P249">
        <f t="shared" si="36"/>
        <v>-6.9728494665480811E-3</v>
      </c>
      <c r="Q249" s="2">
        <f t="shared" si="42"/>
        <v>34490.302000000003</v>
      </c>
      <c r="R249">
        <f t="shared" si="47"/>
        <v>1.7252682704007282E-8</v>
      </c>
      <c r="S249">
        <v>0.1</v>
      </c>
      <c r="T249">
        <f t="shared" si="43"/>
        <v>1.7252682704007282E-9</v>
      </c>
      <c r="AA249" t="s">
        <v>26</v>
      </c>
      <c r="AB249">
        <v>17</v>
      </c>
      <c r="AD249" t="s">
        <v>47</v>
      </c>
      <c r="AF249" t="s">
        <v>46</v>
      </c>
    </row>
    <row r="250" spans="1:32" x14ac:dyDescent="0.2">
      <c r="A250" s="80" t="s">
        <v>70</v>
      </c>
      <c r="B250" s="35"/>
      <c r="C250" s="34">
        <v>49572.703000000001</v>
      </c>
      <c r="D250" s="34"/>
      <c r="E250" s="80">
        <f t="shared" si="40"/>
        <v>8730.9885736404067</v>
      </c>
      <c r="F250">
        <f t="shared" si="41"/>
        <v>8731</v>
      </c>
      <c r="G250">
        <f t="shared" si="45"/>
        <v>-1.1409500002628192E-2</v>
      </c>
      <c r="I250">
        <f t="shared" si="46"/>
        <v>-1.1409500002628192E-2</v>
      </c>
      <c r="O250">
        <f t="shared" ca="1" si="44"/>
        <v>1.6252566254528839E-2</v>
      </c>
      <c r="P250">
        <f t="shared" si="36"/>
        <v>-7.4361771119896142E-3</v>
      </c>
      <c r="Q250" s="2">
        <f t="shared" si="42"/>
        <v>34554.203000000001</v>
      </c>
      <c r="R250">
        <f t="shared" si="47"/>
        <v>1.5787294793272505E-5</v>
      </c>
      <c r="S250">
        <v>0.1</v>
      </c>
      <c r="T250">
        <f t="shared" si="43"/>
        <v>1.5787294793272507E-6</v>
      </c>
      <c r="AA250" t="s">
        <v>26</v>
      </c>
      <c r="AB250">
        <v>17</v>
      </c>
      <c r="AD250" t="s">
        <v>44</v>
      </c>
      <c r="AF250" t="s">
        <v>46</v>
      </c>
    </row>
    <row r="251" spans="1:32" x14ac:dyDescent="0.2">
      <c r="A251" s="80" t="s">
        <v>70</v>
      </c>
      <c r="B251" s="35"/>
      <c r="C251" s="34">
        <v>49580.697</v>
      </c>
      <c r="D251" s="34"/>
      <c r="E251" s="80">
        <f t="shared" si="40"/>
        <v>8738.994386216862</v>
      </c>
      <c r="F251">
        <f t="shared" si="41"/>
        <v>8739</v>
      </c>
      <c r="G251">
        <f t="shared" si="45"/>
        <v>-5.605500002275221E-3</v>
      </c>
      <c r="I251">
        <f t="shared" si="46"/>
        <v>-5.605500002275221E-3</v>
      </c>
      <c r="O251">
        <f t="shared" ca="1" si="44"/>
        <v>1.6117165946803291E-2</v>
      </c>
      <c r="P251">
        <f t="shared" ref="P251:P282" si="48">+D$11+D$12*F251+D$13*F251^2</f>
        <v>-7.4946269014408012E-3</v>
      </c>
      <c r="Q251" s="2">
        <f t="shared" si="42"/>
        <v>34562.197</v>
      </c>
      <c r="R251">
        <f t="shared" si="47"/>
        <v>3.5688004411509602E-6</v>
      </c>
      <c r="S251">
        <v>0.1</v>
      </c>
      <c r="T251">
        <f t="shared" si="43"/>
        <v>3.5688004411509606E-7</v>
      </c>
      <c r="AA251" t="s">
        <v>26</v>
      </c>
      <c r="AB251">
        <v>21</v>
      </c>
      <c r="AD251" t="s">
        <v>44</v>
      </c>
      <c r="AF251" t="s">
        <v>46</v>
      </c>
    </row>
    <row r="252" spans="1:32" x14ac:dyDescent="0.2">
      <c r="A252" s="80" t="s">
        <v>70</v>
      </c>
      <c r="B252" s="35"/>
      <c r="C252" s="34">
        <v>49581.692000000003</v>
      </c>
      <c r="D252" s="34"/>
      <c r="E252" s="80">
        <f t="shared" si="40"/>
        <v>8739.990856508779</v>
      </c>
      <c r="F252">
        <f t="shared" si="41"/>
        <v>8740</v>
      </c>
      <c r="G252">
        <f t="shared" si="45"/>
        <v>-9.1299999985494651E-3</v>
      </c>
      <c r="I252">
        <f t="shared" si="46"/>
        <v>-9.1299999985494651E-3</v>
      </c>
      <c r="O252">
        <f t="shared" ca="1" si="44"/>
        <v>1.6100240908337587E-2</v>
      </c>
      <c r="P252">
        <f t="shared" si="48"/>
        <v>-7.5019414662748779E-3</v>
      </c>
      <c r="Q252" s="2">
        <f t="shared" si="42"/>
        <v>34563.192000000003</v>
      </c>
      <c r="R252">
        <f t="shared" si="47"/>
        <v>2.6505745845120829E-6</v>
      </c>
      <c r="S252">
        <v>0.1</v>
      </c>
      <c r="T252">
        <f t="shared" si="43"/>
        <v>2.6505745845120832E-7</v>
      </c>
      <c r="AA252" t="s">
        <v>26</v>
      </c>
      <c r="AB252">
        <v>17</v>
      </c>
      <c r="AD252" t="s">
        <v>44</v>
      </c>
      <c r="AF252" t="s">
        <v>46</v>
      </c>
    </row>
    <row r="253" spans="1:32" x14ac:dyDescent="0.2">
      <c r="A253" s="80" t="s">
        <v>70</v>
      </c>
      <c r="B253" s="35"/>
      <c r="C253" s="34">
        <v>49594.673000000003</v>
      </c>
      <c r="D253" s="34"/>
      <c r="E253" s="80">
        <f t="shared" si="40"/>
        <v>8752.9910382769776</v>
      </c>
      <c r="F253">
        <f t="shared" si="41"/>
        <v>8753</v>
      </c>
      <c r="G253">
        <f t="shared" si="45"/>
        <v>-8.9484999989508651E-3</v>
      </c>
      <c r="I253">
        <f t="shared" si="46"/>
        <v>-8.9484999989508651E-3</v>
      </c>
      <c r="O253">
        <f t="shared" ca="1" si="44"/>
        <v>1.5880215408283604E-2</v>
      </c>
      <c r="P253">
        <f t="shared" si="48"/>
        <v>-7.5971994857607361E-3</v>
      </c>
      <c r="Q253" s="2">
        <f t="shared" si="42"/>
        <v>34576.173000000003</v>
      </c>
      <c r="R253">
        <f t="shared" si="47"/>
        <v>1.8260130769479061E-6</v>
      </c>
      <c r="S253">
        <v>0.1</v>
      </c>
      <c r="T253">
        <f t="shared" si="43"/>
        <v>1.8260130769479062E-7</v>
      </c>
      <c r="AA253" t="s">
        <v>26</v>
      </c>
      <c r="AB253">
        <v>13</v>
      </c>
      <c r="AD253" t="s">
        <v>44</v>
      </c>
      <c r="AF253" t="s">
        <v>46</v>
      </c>
    </row>
    <row r="254" spans="1:32" x14ac:dyDescent="0.2">
      <c r="A254" s="80" t="s">
        <v>70</v>
      </c>
      <c r="B254" s="35"/>
      <c r="C254" s="34">
        <v>49597.667999999998</v>
      </c>
      <c r="D254" s="34"/>
      <c r="E254" s="80">
        <f t="shared" si="40"/>
        <v>8755.9904639295237</v>
      </c>
      <c r="F254">
        <f t="shared" si="41"/>
        <v>8756</v>
      </c>
      <c r="G254">
        <f t="shared" si="45"/>
        <v>-9.5220000002882443E-3</v>
      </c>
      <c r="I254">
        <f t="shared" si="46"/>
        <v>-9.5220000002882443E-3</v>
      </c>
      <c r="O254">
        <f t="shared" ca="1" si="44"/>
        <v>1.5829440292886521E-2</v>
      </c>
      <c r="P254">
        <f t="shared" si="48"/>
        <v>-7.6192265917896657E-3</v>
      </c>
      <c r="Q254" s="2">
        <f t="shared" si="42"/>
        <v>34579.167999999998</v>
      </c>
      <c r="R254">
        <f t="shared" si="47"/>
        <v>3.620546644089299E-6</v>
      </c>
      <c r="S254">
        <v>0.1</v>
      </c>
      <c r="T254">
        <f t="shared" si="43"/>
        <v>3.620546644089299E-7</v>
      </c>
      <c r="AA254" t="s">
        <v>26</v>
      </c>
      <c r="AB254">
        <v>17</v>
      </c>
      <c r="AD254" t="s">
        <v>44</v>
      </c>
      <c r="AF254" t="s">
        <v>46</v>
      </c>
    </row>
    <row r="255" spans="1:32" x14ac:dyDescent="0.2">
      <c r="A255" s="80" t="s">
        <v>70</v>
      </c>
      <c r="B255" s="35"/>
      <c r="C255" s="34">
        <v>49602.658000000003</v>
      </c>
      <c r="D255" s="34"/>
      <c r="E255" s="80">
        <f t="shared" si="40"/>
        <v>8760.9878375543121</v>
      </c>
      <c r="F255">
        <f t="shared" si="41"/>
        <v>8761</v>
      </c>
      <c r="G255">
        <f t="shared" si="45"/>
        <v>-1.2144499996793456E-2</v>
      </c>
      <c r="I255">
        <f t="shared" si="46"/>
        <v>-1.2144499996793456E-2</v>
      </c>
      <c r="O255">
        <f t="shared" ca="1" si="44"/>
        <v>1.5744815100558057E-2</v>
      </c>
      <c r="P255">
        <f t="shared" si="48"/>
        <v>-7.6559755069608715E-3</v>
      </c>
      <c r="Q255" s="2">
        <f t="shared" si="42"/>
        <v>34584.158000000003</v>
      </c>
      <c r="R255">
        <f t="shared" si="47"/>
        <v>2.0146852095826867E-5</v>
      </c>
      <c r="S255">
        <v>0.1</v>
      </c>
      <c r="T255">
        <f t="shared" si="43"/>
        <v>2.0146852095826867E-6</v>
      </c>
      <c r="AA255" t="s">
        <v>26</v>
      </c>
      <c r="AB255">
        <v>14</v>
      </c>
      <c r="AD255" t="s">
        <v>44</v>
      </c>
      <c r="AF255" t="s">
        <v>46</v>
      </c>
    </row>
    <row r="256" spans="1:32" x14ac:dyDescent="0.2">
      <c r="A256" s="80" t="s">
        <v>70</v>
      </c>
      <c r="B256" s="35"/>
      <c r="C256" s="34">
        <v>49607.654999999999</v>
      </c>
      <c r="D256" s="34"/>
      <c r="E256" s="80">
        <f t="shared" si="40"/>
        <v>8765.9922215228544</v>
      </c>
      <c r="F256">
        <f t="shared" si="41"/>
        <v>8766</v>
      </c>
      <c r="G256">
        <f t="shared" si="45"/>
        <v>-7.7670000027865171E-3</v>
      </c>
      <c r="I256">
        <f t="shared" si="46"/>
        <v>-7.7670000027865171E-3</v>
      </c>
      <c r="O256">
        <f t="shared" ca="1" si="44"/>
        <v>1.5660189908229594E-2</v>
      </c>
      <c r="P256">
        <f t="shared" si="48"/>
        <v>-7.6927707618691527E-3</v>
      </c>
      <c r="Q256" s="2">
        <f t="shared" si="42"/>
        <v>34589.154999999999</v>
      </c>
      <c r="R256">
        <f t="shared" si="47"/>
        <v>5.5099802071681392E-9</v>
      </c>
      <c r="S256">
        <v>0.1</v>
      </c>
      <c r="T256">
        <f t="shared" si="43"/>
        <v>5.5099802071681397E-10</v>
      </c>
      <c r="AA256" t="s">
        <v>26</v>
      </c>
      <c r="AB256">
        <v>17</v>
      </c>
      <c r="AD256" t="s">
        <v>44</v>
      </c>
      <c r="AF256" t="s">
        <v>46</v>
      </c>
    </row>
    <row r="257" spans="1:32" x14ac:dyDescent="0.2">
      <c r="A257" s="80" t="s">
        <v>70</v>
      </c>
      <c r="B257" s="35"/>
      <c r="C257" s="34">
        <v>49614.644</v>
      </c>
      <c r="D257" s="34"/>
      <c r="E257" s="80">
        <f t="shared" si="40"/>
        <v>8772.9915490305921</v>
      </c>
      <c r="F257">
        <f t="shared" si="41"/>
        <v>8773</v>
      </c>
      <c r="G257">
        <f t="shared" si="45"/>
        <v>-8.4385000009206124E-3</v>
      </c>
      <c r="I257">
        <f t="shared" si="46"/>
        <v>-8.4385000009206124E-3</v>
      </c>
      <c r="O257">
        <f t="shared" ca="1" si="44"/>
        <v>1.554171463896975E-2</v>
      </c>
      <c r="P257">
        <f t="shared" si="48"/>
        <v>-7.744361969499014E-3</v>
      </c>
      <c r="Q257" s="2">
        <f t="shared" si="42"/>
        <v>34596.144</v>
      </c>
      <c r="R257">
        <f t="shared" si="47"/>
        <v>4.8182760666585182E-7</v>
      </c>
      <c r="S257">
        <v>0.1</v>
      </c>
      <c r="T257">
        <f t="shared" si="43"/>
        <v>4.8182760666585182E-8</v>
      </c>
      <c r="AA257" t="s">
        <v>26</v>
      </c>
      <c r="AB257">
        <v>15</v>
      </c>
      <c r="AD257" t="s">
        <v>44</v>
      </c>
      <c r="AF257" t="s">
        <v>46</v>
      </c>
    </row>
    <row r="258" spans="1:32" x14ac:dyDescent="0.2">
      <c r="A258" s="80" t="s">
        <v>70</v>
      </c>
      <c r="B258" s="35"/>
      <c r="C258" s="34">
        <v>49624.629000000001</v>
      </c>
      <c r="D258" s="34"/>
      <c r="E258" s="80">
        <f t="shared" si="40"/>
        <v>8782.9913036685612</v>
      </c>
      <c r="F258">
        <f t="shared" si="41"/>
        <v>8783</v>
      </c>
      <c r="G258">
        <f t="shared" si="45"/>
        <v>-8.6834999965503812E-3</v>
      </c>
      <c r="I258">
        <f t="shared" si="46"/>
        <v>-8.6834999965503812E-3</v>
      </c>
      <c r="O258">
        <f t="shared" ca="1" si="44"/>
        <v>1.5372464254312823E-2</v>
      </c>
      <c r="P258">
        <f t="shared" si="48"/>
        <v>-7.8182212497905634E-3</v>
      </c>
      <c r="Q258" s="2">
        <f t="shared" si="42"/>
        <v>34606.129000000001</v>
      </c>
      <c r="R258">
        <f t="shared" si="47"/>
        <v>7.487073095942408E-7</v>
      </c>
      <c r="S258">
        <v>0.1</v>
      </c>
      <c r="T258">
        <f t="shared" si="43"/>
        <v>7.4870730959424091E-8</v>
      </c>
      <c r="AA258" t="s">
        <v>26</v>
      </c>
      <c r="AB258">
        <v>17</v>
      </c>
      <c r="AD258" t="s">
        <v>44</v>
      </c>
      <c r="AF258" t="s">
        <v>46</v>
      </c>
    </row>
    <row r="259" spans="1:32" x14ac:dyDescent="0.2">
      <c r="A259" s="80" t="s">
        <v>70</v>
      </c>
      <c r="B259" s="35"/>
      <c r="C259" s="34">
        <v>49635.614999999998</v>
      </c>
      <c r="D259" s="34"/>
      <c r="E259" s="80">
        <f t="shared" si="40"/>
        <v>8793.9935374645247</v>
      </c>
      <c r="F259">
        <f t="shared" si="41"/>
        <v>8794</v>
      </c>
      <c r="G259">
        <f t="shared" si="45"/>
        <v>-6.4530000017839484E-3</v>
      </c>
      <c r="I259">
        <f t="shared" si="46"/>
        <v>-6.4530000017839484E-3</v>
      </c>
      <c r="O259">
        <f t="shared" ca="1" si="44"/>
        <v>1.518628883119022E-2</v>
      </c>
      <c r="P259">
        <f t="shared" si="48"/>
        <v>-7.8996805476964915E-3</v>
      </c>
      <c r="Q259" s="2">
        <f t="shared" si="42"/>
        <v>34617.114999999998</v>
      </c>
      <c r="R259">
        <f t="shared" si="47"/>
        <v>2.0928846019218139E-6</v>
      </c>
      <c r="S259">
        <v>0.1</v>
      </c>
      <c r="T259">
        <f t="shared" si="43"/>
        <v>2.0928846019218141E-7</v>
      </c>
      <c r="AA259" t="s">
        <v>26</v>
      </c>
      <c r="AB259">
        <v>19</v>
      </c>
      <c r="AD259" t="s">
        <v>47</v>
      </c>
      <c r="AF259" t="s">
        <v>46</v>
      </c>
    </row>
    <row r="260" spans="1:32" x14ac:dyDescent="0.2">
      <c r="A260" s="80" t="s">
        <v>70</v>
      </c>
      <c r="B260" s="35"/>
      <c r="C260" s="34">
        <v>49637.61</v>
      </c>
      <c r="D260" s="34"/>
      <c r="E260" s="80">
        <f t="shared" si="40"/>
        <v>8795.9914854367598</v>
      </c>
      <c r="F260">
        <f t="shared" si="41"/>
        <v>8796</v>
      </c>
      <c r="G260">
        <f t="shared" si="45"/>
        <v>-8.5019999969517812E-3</v>
      </c>
      <c r="I260">
        <f t="shared" si="46"/>
        <v>-8.5019999969517812E-3</v>
      </c>
      <c r="O260">
        <f t="shared" ca="1" si="44"/>
        <v>1.5152438754258812E-2</v>
      </c>
      <c r="P260">
        <f t="shared" si="48"/>
        <v>-7.9145154257972139E-3</v>
      </c>
      <c r="Q260" s="2">
        <f t="shared" si="42"/>
        <v>34619.11</v>
      </c>
      <c r="R260">
        <f t="shared" si="47"/>
        <v>3.4513812134466585E-7</v>
      </c>
      <c r="S260">
        <v>0.1</v>
      </c>
      <c r="T260">
        <f t="shared" si="43"/>
        <v>3.4513812134466586E-8</v>
      </c>
      <c r="AA260" t="s">
        <v>26</v>
      </c>
      <c r="AB260">
        <v>11</v>
      </c>
      <c r="AD260" t="s">
        <v>44</v>
      </c>
      <c r="AF260" t="s">
        <v>46</v>
      </c>
    </row>
    <row r="261" spans="1:32" x14ac:dyDescent="0.2">
      <c r="A261" s="80" t="s">
        <v>70</v>
      </c>
      <c r="B261" s="35"/>
      <c r="C261" s="34">
        <v>49653.588000000003</v>
      </c>
      <c r="D261" s="34"/>
      <c r="E261" s="80">
        <f t="shared" si="40"/>
        <v>8811.9930958128734</v>
      </c>
      <c r="F261">
        <f t="shared" si="41"/>
        <v>8812</v>
      </c>
      <c r="G261">
        <f t="shared" si="45"/>
        <v>-6.8939999982831068E-3</v>
      </c>
      <c r="I261">
        <f t="shared" si="46"/>
        <v>-6.8939999982831068E-3</v>
      </c>
      <c r="O261">
        <f t="shared" ca="1" si="44"/>
        <v>1.4881638138807746E-2</v>
      </c>
      <c r="P261">
        <f t="shared" si="48"/>
        <v>-8.033461367488462E-3</v>
      </c>
      <c r="Q261" s="2">
        <f t="shared" si="42"/>
        <v>34635.088000000003</v>
      </c>
      <c r="R261">
        <f t="shared" si="47"/>
        <v>1.2983722119113427E-6</v>
      </c>
      <c r="S261">
        <v>0.1</v>
      </c>
      <c r="T261">
        <f t="shared" si="43"/>
        <v>1.2983722119113426E-7</v>
      </c>
      <c r="AA261" t="s">
        <v>26</v>
      </c>
      <c r="AB261">
        <v>16</v>
      </c>
      <c r="AD261" t="s">
        <v>44</v>
      </c>
      <c r="AF261" t="s">
        <v>46</v>
      </c>
    </row>
    <row r="262" spans="1:32" x14ac:dyDescent="0.2">
      <c r="A262" s="80" t="s">
        <v>70</v>
      </c>
      <c r="B262" s="35"/>
      <c r="C262" s="34">
        <v>49663.572999999997</v>
      </c>
      <c r="D262" s="34"/>
      <c r="E262" s="80">
        <f t="shared" si="40"/>
        <v>8821.9928504508352</v>
      </c>
      <c r="F262">
        <f t="shared" si="41"/>
        <v>8822</v>
      </c>
      <c r="G262">
        <f t="shared" si="45"/>
        <v>-7.1390000011888333E-3</v>
      </c>
      <c r="I262">
        <f t="shared" si="46"/>
        <v>-7.1390000011888333E-3</v>
      </c>
      <c r="O262">
        <f t="shared" ca="1" si="44"/>
        <v>1.4712387754150819E-2</v>
      </c>
      <c r="P262">
        <f t="shared" si="48"/>
        <v>-8.1080435476782453E-3</v>
      </c>
      <c r="Q262" s="2">
        <f t="shared" si="42"/>
        <v>34645.072999999997</v>
      </c>
      <c r="R262">
        <f t="shared" si="47"/>
        <v>9.390453949927773E-7</v>
      </c>
      <c r="S262">
        <v>0.1</v>
      </c>
      <c r="T262">
        <f t="shared" si="43"/>
        <v>9.3904539499277736E-8</v>
      </c>
      <c r="AA262" t="s">
        <v>26</v>
      </c>
      <c r="AB262">
        <v>16</v>
      </c>
      <c r="AD262" t="s">
        <v>44</v>
      </c>
      <c r="AF262" t="s">
        <v>46</v>
      </c>
    </row>
    <row r="263" spans="1:32" x14ac:dyDescent="0.2">
      <c r="A263" s="80" t="s">
        <v>70</v>
      </c>
      <c r="B263" s="35"/>
      <c r="C263" s="34">
        <v>49698.523000000001</v>
      </c>
      <c r="D263" s="34"/>
      <c r="E263" s="80">
        <f t="shared" si="40"/>
        <v>8856.9944953779286</v>
      </c>
      <c r="F263">
        <f t="shared" si="41"/>
        <v>8857</v>
      </c>
      <c r="G263">
        <f t="shared" si="45"/>
        <v>-5.4965000017546117E-3</v>
      </c>
      <c r="I263">
        <f t="shared" si="46"/>
        <v>-5.4965000017546117E-3</v>
      </c>
      <c r="O263">
        <f t="shared" ca="1" si="44"/>
        <v>1.4120011407851601E-2</v>
      </c>
      <c r="P263">
        <f t="shared" si="48"/>
        <v>-8.3705408800600761E-3</v>
      </c>
      <c r="Q263" s="2">
        <f t="shared" si="42"/>
        <v>34680.023000000001</v>
      </c>
      <c r="R263">
        <f t="shared" si="47"/>
        <v>8.2601109701708445E-6</v>
      </c>
      <c r="S263">
        <v>0.1</v>
      </c>
      <c r="T263">
        <f t="shared" si="43"/>
        <v>8.2601109701708447E-7</v>
      </c>
      <c r="AA263" t="s">
        <v>26</v>
      </c>
      <c r="AB263">
        <v>10</v>
      </c>
      <c r="AD263" t="s">
        <v>47</v>
      </c>
      <c r="AF263" t="s">
        <v>46</v>
      </c>
    </row>
    <row r="264" spans="1:32" x14ac:dyDescent="0.2">
      <c r="A264" s="80" t="s">
        <v>72</v>
      </c>
      <c r="B264" s="35"/>
      <c r="C264" s="34">
        <v>50343.561999999998</v>
      </c>
      <c r="D264" s="34">
        <v>5.0000000000000001E-3</v>
      </c>
      <c r="E264" s="80">
        <f t="shared" si="40"/>
        <v>9502.9866568121233</v>
      </c>
      <c r="F264">
        <f t="shared" si="41"/>
        <v>9503</v>
      </c>
      <c r="G264">
        <f t="shared" si="45"/>
        <v>-1.3323500003025401E-2</v>
      </c>
      <c r="I264">
        <f t="shared" si="46"/>
        <v>-1.3323500003025401E-2</v>
      </c>
      <c r="O264">
        <f t="shared" ca="1" si="44"/>
        <v>3.1864365590143218E-3</v>
      </c>
      <c r="P264">
        <f t="shared" si="48"/>
        <v>-1.3623212746825097E-2</v>
      </c>
      <c r="Q264" s="2">
        <f t="shared" si="42"/>
        <v>35325.061999999998</v>
      </c>
      <c r="R264">
        <f t="shared" si="47"/>
        <v>8.9827728795942231E-8</v>
      </c>
      <c r="S264">
        <v>0.2</v>
      </c>
      <c r="T264">
        <f t="shared" si="43"/>
        <v>1.7965545759188448E-8</v>
      </c>
      <c r="AA264" t="s">
        <v>71</v>
      </c>
      <c r="AB264">
        <v>30</v>
      </c>
      <c r="AD264" t="s">
        <v>63</v>
      </c>
      <c r="AF264" t="s">
        <v>29</v>
      </c>
    </row>
    <row r="265" spans="1:32" x14ac:dyDescent="0.2">
      <c r="A265" s="80" t="s">
        <v>74</v>
      </c>
      <c r="B265" s="35"/>
      <c r="C265" s="34">
        <v>50439.417000000001</v>
      </c>
      <c r="D265" s="34">
        <v>4.0000000000000001E-3</v>
      </c>
      <c r="E265" s="80">
        <f t="shared" si="40"/>
        <v>9598.9832998589409</v>
      </c>
      <c r="F265">
        <f t="shared" si="41"/>
        <v>9599</v>
      </c>
      <c r="G265">
        <f t="shared" si="45"/>
        <v>-1.6675500002747867E-2</v>
      </c>
      <c r="I265">
        <f t="shared" si="46"/>
        <v>-1.6675500002747867E-2</v>
      </c>
      <c r="O265">
        <f t="shared" ca="1" si="44"/>
        <v>1.561632866307866E-3</v>
      </c>
      <c r="P265">
        <f t="shared" si="48"/>
        <v>-1.4469813005953291E-2</v>
      </c>
      <c r="Q265" s="2">
        <f t="shared" si="42"/>
        <v>35420.917000000001</v>
      </c>
      <c r="R265">
        <f t="shared" si="47"/>
        <v>4.865055127828675E-6</v>
      </c>
      <c r="S265">
        <v>0.2</v>
      </c>
      <c r="T265">
        <f t="shared" si="43"/>
        <v>9.7301102556573512E-7</v>
      </c>
      <c r="AA265" t="s">
        <v>71</v>
      </c>
      <c r="AB265">
        <v>49</v>
      </c>
      <c r="AD265" t="s">
        <v>73</v>
      </c>
      <c r="AF265" t="s">
        <v>27</v>
      </c>
    </row>
    <row r="266" spans="1:32" x14ac:dyDescent="0.2">
      <c r="A266" s="80" t="s">
        <v>75</v>
      </c>
      <c r="B266" s="35"/>
      <c r="C266" s="34">
        <v>51041.5213</v>
      </c>
      <c r="D266" s="34">
        <v>1.9E-3</v>
      </c>
      <c r="E266" s="80">
        <f t="shared" ref="E266:E297" si="49">+(C266-C$7)/C$8</f>
        <v>10201.977317532017</v>
      </c>
      <c r="F266">
        <f t="shared" ref="F266:F297" si="50">ROUND(2*E266,0)/2</f>
        <v>10202</v>
      </c>
      <c r="G266">
        <f>+C266-(C$7+F266*C$8)</f>
        <v>-2.2648999998637009E-2</v>
      </c>
      <c r="J266">
        <f>+G266</f>
        <v>-2.2648999998637009E-2</v>
      </c>
      <c r="O266">
        <f t="shared" ref="O266:O297" ca="1" si="51">+C$11+C$12*F266</f>
        <v>-8.6441653285046216E-3</v>
      </c>
      <c r="P266">
        <f t="shared" si="48"/>
        <v>-2.0178162086689017E-2</v>
      </c>
      <c r="Q266" s="2">
        <f t="shared" ref="Q266:Q297" si="52">+C266-15018.5</f>
        <v>36023.0213</v>
      </c>
      <c r="R266">
        <f t="shared" ref="R266:R291" si="53">+(P266-G266)^2</f>
        <v>6.1050399871195175E-6</v>
      </c>
      <c r="S266">
        <v>0.5</v>
      </c>
      <c r="T266">
        <f t="shared" ref="T266:T297" si="54">S266*R266</f>
        <v>3.0525199935597588E-6</v>
      </c>
      <c r="AA266" t="s">
        <v>71</v>
      </c>
      <c r="AB266">
        <v>9</v>
      </c>
      <c r="AD266" t="s">
        <v>28</v>
      </c>
      <c r="AF266" t="s">
        <v>29</v>
      </c>
    </row>
    <row r="267" spans="1:32" x14ac:dyDescent="0.2">
      <c r="A267" s="34" t="s">
        <v>97</v>
      </c>
      <c r="B267" s="35" t="s">
        <v>79</v>
      </c>
      <c r="C267" s="34">
        <v>51757.460500000001</v>
      </c>
      <c r="D267" s="34" t="s">
        <v>96</v>
      </c>
      <c r="E267" s="80">
        <f t="shared" si="49"/>
        <v>10918.974446796246</v>
      </c>
      <c r="F267">
        <f t="shared" si="50"/>
        <v>10919</v>
      </c>
      <c r="O267">
        <f t="shared" ca="1" si="51"/>
        <v>-2.0779417908406039E-2</v>
      </c>
      <c r="P267">
        <f t="shared" si="48"/>
        <v>-2.7842857155882555E-2</v>
      </c>
      <c r="Q267" s="2">
        <f t="shared" si="52"/>
        <v>36738.960500000001</v>
      </c>
      <c r="R267">
        <f t="shared" si="53"/>
        <v>7.7522469460288045E-4</v>
      </c>
      <c r="T267">
        <f t="shared" si="54"/>
        <v>0</v>
      </c>
      <c r="U267" s="21">
        <v>-2.551550000498537E-2</v>
      </c>
    </row>
    <row r="268" spans="1:32" x14ac:dyDescent="0.2">
      <c r="A268" s="34" t="s">
        <v>97</v>
      </c>
      <c r="B268" s="35" t="s">
        <v>79</v>
      </c>
      <c r="C268" s="34">
        <v>51758.450799999999</v>
      </c>
      <c r="D268" s="34" t="s">
        <v>96</v>
      </c>
      <c r="E268" s="80">
        <f t="shared" si="49"/>
        <v>10919.966210143062</v>
      </c>
      <c r="F268">
        <f t="shared" si="50"/>
        <v>10920</v>
      </c>
      <c r="O268">
        <f t="shared" ca="1" si="51"/>
        <v>-2.0796342946871715E-2</v>
      </c>
      <c r="P268">
        <f t="shared" si="48"/>
        <v>-2.7854212545788834E-2</v>
      </c>
      <c r="Q268" s="2">
        <f t="shared" si="52"/>
        <v>36739.950799999999</v>
      </c>
      <c r="R268">
        <f t="shared" si="53"/>
        <v>7.7585715654598009E-4</v>
      </c>
      <c r="T268">
        <f t="shared" si="54"/>
        <v>0</v>
      </c>
      <c r="U268" s="21">
        <v>-3.3740000006218906E-2</v>
      </c>
    </row>
    <row r="269" spans="1:32" x14ac:dyDescent="0.2">
      <c r="A269" s="34" t="s">
        <v>97</v>
      </c>
      <c r="B269" s="35" t="s">
        <v>79</v>
      </c>
      <c r="C269" s="34">
        <v>51758.456400000003</v>
      </c>
      <c r="D269" s="34" t="s">
        <v>96</v>
      </c>
      <c r="E269" s="80">
        <f t="shared" si="49"/>
        <v>10919.971818418077</v>
      </c>
      <c r="F269">
        <f t="shared" si="50"/>
        <v>10920</v>
      </c>
      <c r="O269">
        <f t="shared" ca="1" si="51"/>
        <v>-2.0796342946871715E-2</v>
      </c>
      <c r="P269">
        <f t="shared" si="48"/>
        <v>-2.7854212545788834E-2</v>
      </c>
      <c r="Q269" s="2">
        <f t="shared" si="52"/>
        <v>36739.956400000003</v>
      </c>
      <c r="R269">
        <f t="shared" si="53"/>
        <v>7.7585715654598009E-4</v>
      </c>
      <c r="T269">
        <f t="shared" si="54"/>
        <v>0</v>
      </c>
      <c r="U269" s="21">
        <v>-2.8140000002167653E-2</v>
      </c>
    </row>
    <row r="270" spans="1:32" x14ac:dyDescent="0.2">
      <c r="A270" s="34" t="s">
        <v>97</v>
      </c>
      <c r="B270" s="35" t="s">
        <v>79</v>
      </c>
      <c r="C270" s="34">
        <v>51758.460500000001</v>
      </c>
      <c r="D270" s="34" t="s">
        <v>96</v>
      </c>
      <c r="E270" s="80">
        <f t="shared" si="49"/>
        <v>10919.975924476565</v>
      </c>
      <c r="F270">
        <f t="shared" si="50"/>
        <v>10920</v>
      </c>
      <c r="O270">
        <f t="shared" ca="1" si="51"/>
        <v>-2.0796342946871715E-2</v>
      </c>
      <c r="P270">
        <f t="shared" si="48"/>
        <v>-2.7854212545788834E-2</v>
      </c>
      <c r="Q270" s="2">
        <f t="shared" si="52"/>
        <v>36739.960500000001</v>
      </c>
      <c r="R270">
        <f t="shared" si="53"/>
        <v>7.7585715654598009E-4</v>
      </c>
      <c r="T270">
        <f t="shared" si="54"/>
        <v>0</v>
      </c>
      <c r="U270" s="21">
        <v>-2.4040000003878959E-2</v>
      </c>
    </row>
    <row r="271" spans="1:32" x14ac:dyDescent="0.2">
      <c r="A271" s="34" t="s">
        <v>97</v>
      </c>
      <c r="B271" s="35" t="s">
        <v>79</v>
      </c>
      <c r="C271" s="34">
        <v>51758.461900000002</v>
      </c>
      <c r="D271" s="34" t="s">
        <v>96</v>
      </c>
      <c r="E271" s="80">
        <f t="shared" si="49"/>
        <v>10919.977326545317</v>
      </c>
      <c r="F271">
        <f t="shared" si="50"/>
        <v>10920</v>
      </c>
      <c r="O271">
        <f t="shared" ca="1" si="51"/>
        <v>-2.0796342946871715E-2</v>
      </c>
      <c r="P271">
        <f t="shared" si="48"/>
        <v>-2.7854212545788834E-2</v>
      </c>
      <c r="Q271" s="2">
        <f t="shared" si="52"/>
        <v>36739.961900000002</v>
      </c>
      <c r="R271">
        <f t="shared" si="53"/>
        <v>7.7585715654598009E-4</v>
      </c>
      <c r="T271">
        <f t="shared" si="54"/>
        <v>0</v>
      </c>
      <c r="U271" s="21">
        <v>-2.2640000002866145E-2</v>
      </c>
    </row>
    <row r="272" spans="1:32" x14ac:dyDescent="0.2">
      <c r="A272" s="34" t="s">
        <v>97</v>
      </c>
      <c r="B272" s="35" t="s">
        <v>79</v>
      </c>
      <c r="C272" s="34">
        <v>51758.464</v>
      </c>
      <c r="D272" s="34" t="s">
        <v>96</v>
      </c>
      <c r="E272" s="80">
        <f t="shared" si="49"/>
        <v>10919.979429648445</v>
      </c>
      <c r="F272">
        <f t="shared" si="50"/>
        <v>10920</v>
      </c>
      <c r="O272">
        <f t="shared" ca="1" si="51"/>
        <v>-2.0796342946871715E-2</v>
      </c>
      <c r="P272">
        <f t="shared" si="48"/>
        <v>-2.7854212545788834E-2</v>
      </c>
      <c r="Q272" s="2">
        <f t="shared" si="52"/>
        <v>36739.964</v>
      </c>
      <c r="R272">
        <f t="shared" si="53"/>
        <v>7.7585715654598009E-4</v>
      </c>
      <c r="T272">
        <f t="shared" si="54"/>
        <v>0</v>
      </c>
      <c r="U272" s="21">
        <v>-2.0540000004984904E-2</v>
      </c>
    </row>
    <row r="273" spans="1:21" x14ac:dyDescent="0.2">
      <c r="A273" s="34" t="s">
        <v>97</v>
      </c>
      <c r="B273" s="35" t="s">
        <v>79</v>
      </c>
      <c r="C273" s="34">
        <v>51758.464</v>
      </c>
      <c r="D273" s="34" t="s">
        <v>96</v>
      </c>
      <c r="E273" s="80">
        <f t="shared" si="49"/>
        <v>10919.979429648445</v>
      </c>
      <c r="F273">
        <f t="shared" si="50"/>
        <v>10920</v>
      </c>
      <c r="O273">
        <f t="shared" ca="1" si="51"/>
        <v>-2.0796342946871715E-2</v>
      </c>
      <c r="P273">
        <f t="shared" si="48"/>
        <v>-2.7854212545788834E-2</v>
      </c>
      <c r="Q273" s="2">
        <f t="shared" si="52"/>
        <v>36739.964</v>
      </c>
      <c r="R273">
        <f t="shared" si="53"/>
        <v>7.7585715654598009E-4</v>
      </c>
      <c r="T273">
        <f t="shared" si="54"/>
        <v>0</v>
      </c>
      <c r="U273" s="21">
        <v>-2.0540000004984904E-2</v>
      </c>
    </row>
    <row r="274" spans="1:21" x14ac:dyDescent="0.2">
      <c r="A274" s="34" t="s">
        <v>97</v>
      </c>
      <c r="B274" s="35" t="s">
        <v>79</v>
      </c>
      <c r="C274" s="34">
        <v>51758.465400000001</v>
      </c>
      <c r="D274" s="34" t="s">
        <v>96</v>
      </c>
      <c r="E274" s="80">
        <f t="shared" si="49"/>
        <v>10919.980831717197</v>
      </c>
      <c r="F274">
        <f t="shared" si="50"/>
        <v>10920</v>
      </c>
      <c r="O274">
        <f t="shared" ca="1" si="51"/>
        <v>-2.0796342946871715E-2</v>
      </c>
      <c r="P274">
        <f t="shared" si="48"/>
        <v>-2.7854212545788834E-2</v>
      </c>
      <c r="Q274" s="2">
        <f t="shared" si="52"/>
        <v>36739.965400000001</v>
      </c>
      <c r="R274">
        <f t="shared" si="53"/>
        <v>7.7585715654598009E-4</v>
      </c>
      <c r="T274">
        <f t="shared" si="54"/>
        <v>0</v>
      </c>
      <c r="U274" s="21">
        <v>-1.9140000003972091E-2</v>
      </c>
    </row>
    <row r="275" spans="1:21" x14ac:dyDescent="0.2">
      <c r="A275" s="34" t="s">
        <v>77</v>
      </c>
      <c r="B275" s="33"/>
      <c r="C275" s="34">
        <v>51762.450499999999</v>
      </c>
      <c r="D275" s="34">
        <v>2E-3</v>
      </c>
      <c r="E275" s="80">
        <f t="shared" si="49"/>
        <v>10923.971820421028</v>
      </c>
      <c r="F275">
        <f t="shared" si="50"/>
        <v>10924</v>
      </c>
      <c r="G275">
        <f>+C275-(C$7+F275*C$8)</f>
        <v>-2.8138000001490582E-2</v>
      </c>
      <c r="J275">
        <f>G275</f>
        <v>-2.8138000001490582E-2</v>
      </c>
      <c r="O275">
        <f t="shared" ca="1" si="51"/>
        <v>-2.0864043100734503E-2</v>
      </c>
      <c r="P275">
        <f t="shared" si="48"/>
        <v>-2.7899652641308767E-2</v>
      </c>
      <c r="Q275" s="2">
        <f t="shared" si="52"/>
        <v>36743.950499999999</v>
      </c>
      <c r="R275">
        <f t="shared" si="53"/>
        <v>5.6809464105639751E-8</v>
      </c>
      <c r="S275">
        <v>0.2</v>
      </c>
      <c r="T275">
        <f t="shared" si="54"/>
        <v>1.1361892821127951E-8</v>
      </c>
    </row>
    <row r="276" spans="1:21" x14ac:dyDescent="0.2">
      <c r="A276" s="34" t="s">
        <v>97</v>
      </c>
      <c r="B276" s="35" t="s">
        <v>79</v>
      </c>
      <c r="C276" s="34">
        <v>51773.4378</v>
      </c>
      <c r="D276" s="34" t="s">
        <v>96</v>
      </c>
      <c r="E276" s="80">
        <f t="shared" si="49"/>
        <v>10934.975356137978</v>
      </c>
      <c r="F276">
        <f t="shared" si="50"/>
        <v>10935</v>
      </c>
      <c r="O276">
        <f t="shared" ca="1" si="51"/>
        <v>-2.1050218523857106E-2</v>
      </c>
      <c r="P276">
        <f t="shared" si="48"/>
        <v>-2.8024765825120881E-2</v>
      </c>
      <c r="Q276" s="2">
        <f t="shared" si="52"/>
        <v>36754.9378</v>
      </c>
      <c r="R276">
        <f t="shared" si="53"/>
        <v>7.8538749955286329E-4</v>
      </c>
      <c r="T276">
        <f t="shared" si="54"/>
        <v>0</v>
      </c>
      <c r="U276" s="21">
        <v>-2.4607500003185123E-2</v>
      </c>
    </row>
    <row r="277" spans="1:21" x14ac:dyDescent="0.2">
      <c r="A277" s="34" t="s">
        <v>97</v>
      </c>
      <c r="B277" s="35" t="s">
        <v>79</v>
      </c>
      <c r="C277" s="34">
        <v>51782.419600000001</v>
      </c>
      <c r="D277" s="34" t="s">
        <v>96</v>
      </c>
      <c r="E277" s="80">
        <f t="shared" si="49"/>
        <v>10943.970428367054</v>
      </c>
      <c r="F277">
        <f t="shared" si="50"/>
        <v>10944</v>
      </c>
      <c r="O277">
        <f t="shared" ca="1" si="51"/>
        <v>-2.1202543870048357E-2</v>
      </c>
      <c r="P277">
        <f t="shared" si="48"/>
        <v>-2.8127297980384228E-2</v>
      </c>
      <c r="Q277" s="2">
        <f t="shared" si="52"/>
        <v>36763.919600000001</v>
      </c>
      <c r="R277">
        <f t="shared" si="53"/>
        <v>7.9114489167732662E-4</v>
      </c>
      <c r="T277">
        <f t="shared" si="54"/>
        <v>0</v>
      </c>
      <c r="U277" s="21">
        <v>-2.9527999999118038E-2</v>
      </c>
    </row>
    <row r="278" spans="1:21" x14ac:dyDescent="0.2">
      <c r="A278" s="34" t="s">
        <v>97</v>
      </c>
      <c r="B278" s="35" t="s">
        <v>79</v>
      </c>
      <c r="C278" s="34">
        <v>51782.4231</v>
      </c>
      <c r="D278" s="34" t="s">
        <v>96</v>
      </c>
      <c r="E278" s="80">
        <f t="shared" si="49"/>
        <v>10943.973933538935</v>
      </c>
      <c r="F278">
        <f t="shared" si="50"/>
        <v>10944</v>
      </c>
      <c r="O278">
        <f t="shared" ca="1" si="51"/>
        <v>-2.1202543870048357E-2</v>
      </c>
      <c r="P278">
        <f t="shared" si="48"/>
        <v>-2.8127297980384228E-2</v>
      </c>
      <c r="Q278" s="2">
        <f t="shared" si="52"/>
        <v>36763.9231</v>
      </c>
      <c r="R278">
        <f t="shared" si="53"/>
        <v>7.9114489167732662E-4</v>
      </c>
      <c r="T278">
        <f t="shared" si="54"/>
        <v>0</v>
      </c>
      <c r="U278" s="21">
        <v>-2.6028000000223983E-2</v>
      </c>
    </row>
    <row r="279" spans="1:21" x14ac:dyDescent="0.2">
      <c r="A279" s="34" t="s">
        <v>97</v>
      </c>
      <c r="B279" s="35" t="s">
        <v>79</v>
      </c>
      <c r="C279" s="34">
        <v>51786.413540000001</v>
      </c>
      <c r="D279" s="34" t="s">
        <v>96</v>
      </c>
      <c r="E279" s="80">
        <f t="shared" si="49"/>
        <v>10947.970270133581</v>
      </c>
      <c r="F279">
        <f t="shared" si="50"/>
        <v>10948</v>
      </c>
      <c r="O279">
        <f t="shared" ca="1" si="51"/>
        <v>-2.1270244023911117E-2</v>
      </c>
      <c r="P279">
        <f t="shared" si="48"/>
        <v>-2.8172916020494501E-2</v>
      </c>
      <c r="Q279" s="2">
        <f t="shared" si="52"/>
        <v>36767.913540000001</v>
      </c>
      <c r="R279">
        <f t="shared" si="53"/>
        <v>7.937131970978357E-4</v>
      </c>
      <c r="T279">
        <f t="shared" si="54"/>
        <v>0</v>
      </c>
      <c r="U279" s="21">
        <v>-2.9686000001674984E-2</v>
      </c>
    </row>
    <row r="280" spans="1:21" x14ac:dyDescent="0.2">
      <c r="A280" s="34" t="s">
        <v>77</v>
      </c>
      <c r="B280" s="33"/>
      <c r="C280" s="34">
        <v>51899.244299999998</v>
      </c>
      <c r="D280" s="34">
        <v>2.0000000000000001E-4</v>
      </c>
      <c r="E280" s="80">
        <f t="shared" si="49"/>
        <v>11060.967757926817</v>
      </c>
      <c r="F280">
        <f t="shared" si="50"/>
        <v>11061</v>
      </c>
      <c r="G280">
        <f>+C280-(C$7+F280*C$8)</f>
        <v>-3.2194500003242865E-2</v>
      </c>
      <c r="J280">
        <f>G280</f>
        <v>-3.2194500003242865E-2</v>
      </c>
      <c r="O280">
        <f t="shared" ca="1" si="51"/>
        <v>-2.3182773370534343E-2</v>
      </c>
      <c r="P280">
        <f t="shared" si="48"/>
        <v>-2.947387880688454E-2</v>
      </c>
      <c r="Q280" s="2">
        <f t="shared" si="52"/>
        <v>36880.744299999998</v>
      </c>
      <c r="R280">
        <f t="shared" si="53"/>
        <v>7.4017796940742029E-6</v>
      </c>
      <c r="S280">
        <v>1</v>
      </c>
      <c r="T280">
        <f t="shared" si="54"/>
        <v>7.4017796940742029E-6</v>
      </c>
    </row>
    <row r="281" spans="1:21" x14ac:dyDescent="0.2">
      <c r="A281" s="34" t="s">
        <v>97</v>
      </c>
      <c r="B281" s="35" t="s">
        <v>79</v>
      </c>
      <c r="C281" s="34">
        <v>52465.429949999998</v>
      </c>
      <c r="D281" s="34" t="s">
        <v>96</v>
      </c>
      <c r="E281" s="80">
        <f t="shared" si="49"/>
        <v>11627.990049317765</v>
      </c>
      <c r="F281">
        <f t="shared" si="50"/>
        <v>11628</v>
      </c>
      <c r="O281">
        <f t="shared" ca="1" si="51"/>
        <v>-3.277927018058191E-2</v>
      </c>
      <c r="P281">
        <f t="shared" si="48"/>
        <v>-3.6359053609327022E-2</v>
      </c>
      <c r="Q281" s="2">
        <f t="shared" si="52"/>
        <v>37446.929949999998</v>
      </c>
      <c r="R281">
        <f t="shared" si="53"/>
        <v>1.3219807793659164E-3</v>
      </c>
      <c r="T281">
        <f t="shared" si="54"/>
        <v>0</v>
      </c>
      <c r="U281" s="21">
        <v>-9.9360000021988526E-3</v>
      </c>
    </row>
    <row r="282" spans="1:21" x14ac:dyDescent="0.2">
      <c r="A282" s="80" t="s">
        <v>76</v>
      </c>
      <c r="B282" s="35"/>
      <c r="C282" s="34">
        <v>52497.357900000003</v>
      </c>
      <c r="D282" s="34">
        <v>5.0000000000000001E-4</v>
      </c>
      <c r="E282" s="80">
        <f t="shared" si="49"/>
        <v>11659.965178621056</v>
      </c>
      <c r="F282">
        <f t="shared" si="50"/>
        <v>11660</v>
      </c>
      <c r="G282">
        <f t="shared" ref="G282:G291" si="55">+C282-(C$7+F282*C$8)</f>
        <v>-3.4769999998388812E-2</v>
      </c>
      <c r="J282">
        <f>G282</f>
        <v>-3.4769999998388812E-2</v>
      </c>
      <c r="O282">
        <f t="shared" ca="1" si="51"/>
        <v>-3.3320871411484071E-2</v>
      </c>
      <c r="P282">
        <f t="shared" si="48"/>
        <v>-3.676539970489387E-2</v>
      </c>
      <c r="Q282" s="2">
        <f t="shared" si="52"/>
        <v>37478.857900000003</v>
      </c>
      <c r="R282">
        <f t="shared" si="53"/>
        <v>3.9816199887204703E-6</v>
      </c>
      <c r="S282">
        <v>1</v>
      </c>
      <c r="T282">
        <f t="shared" si="54"/>
        <v>3.9816199887204703E-6</v>
      </c>
    </row>
    <row r="283" spans="1:21" x14ac:dyDescent="0.2">
      <c r="A283" s="12" t="s">
        <v>86</v>
      </c>
      <c r="B283" s="35" t="s">
        <v>79</v>
      </c>
      <c r="C283" s="34">
        <v>52574.240899999997</v>
      </c>
      <c r="D283" s="34">
        <v>4.0000000000000002E-4</v>
      </c>
      <c r="E283" s="80">
        <f t="shared" si="49"/>
        <v>11736.961787116887</v>
      </c>
      <c r="F283">
        <f t="shared" si="50"/>
        <v>11737</v>
      </c>
      <c r="G283">
        <f t="shared" si="55"/>
        <v>-3.8156500006152783E-2</v>
      </c>
      <c r="K283">
        <f t="shared" ref="K283:K289" si="56">G283</f>
        <v>-3.8156500006152783E-2</v>
      </c>
      <c r="O283">
        <f t="shared" ca="1" si="51"/>
        <v>-3.4624099373342376E-2</v>
      </c>
      <c r="P283">
        <f t="shared" ref="P283:P314" si="57">+D$11+D$12*F283+D$13*F283^2</f>
        <v>-3.7750948585615576E-2</v>
      </c>
      <c r="Q283" s="2">
        <f t="shared" si="52"/>
        <v>37555.740899999997</v>
      </c>
      <c r="R283">
        <f t="shared" si="53"/>
        <v>1.6447195469974595E-7</v>
      </c>
      <c r="S283">
        <v>1</v>
      </c>
      <c r="T283">
        <f t="shared" si="54"/>
        <v>1.6447195469974595E-7</v>
      </c>
    </row>
    <row r="284" spans="1:21" x14ac:dyDescent="0.2">
      <c r="A284" s="34" t="s">
        <v>78</v>
      </c>
      <c r="B284" s="33" t="s">
        <v>79</v>
      </c>
      <c r="C284" s="81">
        <v>52935.703000000001</v>
      </c>
      <c r="D284" s="34">
        <v>1E-3</v>
      </c>
      <c r="E284" s="80">
        <f t="shared" si="49"/>
        <v>12098.958012547513</v>
      </c>
      <c r="F284">
        <f t="shared" si="50"/>
        <v>12099</v>
      </c>
      <c r="G284">
        <f t="shared" si="55"/>
        <v>-4.1925500001525506E-2</v>
      </c>
      <c r="K284">
        <f t="shared" si="56"/>
        <v>-4.1925500001525506E-2</v>
      </c>
      <c r="O284">
        <f t="shared" ca="1" si="51"/>
        <v>-4.0750963297923021E-2</v>
      </c>
      <c r="P284">
        <f t="shared" si="57"/>
        <v>-4.253159262532176E-2</v>
      </c>
      <c r="Q284" s="2">
        <f t="shared" si="52"/>
        <v>37917.203000000001</v>
      </c>
      <c r="R284">
        <f t="shared" si="53"/>
        <v>3.6734826862022662E-7</v>
      </c>
      <c r="S284">
        <v>0.5</v>
      </c>
      <c r="T284">
        <f t="shared" si="54"/>
        <v>1.8367413431011331E-7</v>
      </c>
    </row>
    <row r="285" spans="1:21" x14ac:dyDescent="0.2">
      <c r="A285" s="34" t="s">
        <v>78</v>
      </c>
      <c r="B285" s="33" t="s">
        <v>79</v>
      </c>
      <c r="C285" s="81">
        <v>52964.658900000002</v>
      </c>
      <c r="D285" s="34">
        <v>2.9999999999999997E-4</v>
      </c>
      <c r="E285" s="80">
        <f t="shared" si="49"/>
        <v>12127.956700111014</v>
      </c>
      <c r="F285">
        <f t="shared" si="50"/>
        <v>12128</v>
      </c>
      <c r="G285">
        <f t="shared" si="55"/>
        <v>-4.3235999997705221E-2</v>
      </c>
      <c r="K285">
        <f t="shared" si="56"/>
        <v>-4.3235999997705221E-2</v>
      </c>
      <c r="O285">
        <f t="shared" ca="1" si="51"/>
        <v>-4.1241789413428098E-2</v>
      </c>
      <c r="P285">
        <f t="shared" si="57"/>
        <v>-4.2925081322030406E-2</v>
      </c>
      <c r="Q285" s="2">
        <f t="shared" si="52"/>
        <v>37946.158900000002</v>
      </c>
      <c r="R285">
        <f t="shared" si="53"/>
        <v>9.6670422883380812E-8</v>
      </c>
      <c r="S285">
        <v>1</v>
      </c>
      <c r="T285">
        <f t="shared" si="54"/>
        <v>9.6670422883380812E-8</v>
      </c>
    </row>
    <row r="286" spans="1:21" x14ac:dyDescent="0.2">
      <c r="A286" s="82" t="s">
        <v>82</v>
      </c>
      <c r="B286" s="33" t="s">
        <v>79</v>
      </c>
      <c r="C286" s="81">
        <v>53552.783000000003</v>
      </c>
      <c r="D286" s="81">
        <v>6.9999999999999999E-4</v>
      </c>
      <c r="E286" s="80">
        <f t="shared" si="49"/>
        <v>12716.949859517719</v>
      </c>
      <c r="F286">
        <f t="shared" si="50"/>
        <v>12717</v>
      </c>
      <c r="G286">
        <f t="shared" si="55"/>
        <v>-5.0066499999957159E-2</v>
      </c>
      <c r="K286">
        <f t="shared" si="56"/>
        <v>-5.0066499999957159E-2</v>
      </c>
      <c r="O286">
        <f t="shared" ca="1" si="51"/>
        <v>-5.1210637069720871E-2</v>
      </c>
      <c r="P286">
        <f t="shared" si="57"/>
        <v>-5.1254327577374303E-2</v>
      </c>
      <c r="Q286" s="2">
        <f t="shared" si="52"/>
        <v>38534.283000000003</v>
      </c>
      <c r="R286">
        <f t="shared" si="53"/>
        <v>1.4109343536726819E-6</v>
      </c>
      <c r="S286">
        <v>1</v>
      </c>
      <c r="T286">
        <f t="shared" si="54"/>
        <v>1.4109343536726819E-6</v>
      </c>
    </row>
    <row r="287" spans="1:21" x14ac:dyDescent="0.2">
      <c r="A287" s="82" t="s">
        <v>82</v>
      </c>
      <c r="B287" s="33" t="s">
        <v>79</v>
      </c>
      <c r="C287" s="81">
        <v>53553.777999999998</v>
      </c>
      <c r="D287" s="81">
        <v>5.0000000000000001E-4</v>
      </c>
      <c r="E287" s="80">
        <f t="shared" si="49"/>
        <v>12717.946329809631</v>
      </c>
      <c r="F287">
        <f t="shared" si="50"/>
        <v>12718</v>
      </c>
      <c r="G287">
        <f t="shared" si="55"/>
        <v>-5.3591000003507361E-2</v>
      </c>
      <c r="K287">
        <f t="shared" si="56"/>
        <v>-5.3591000003507361E-2</v>
      </c>
      <c r="O287">
        <f t="shared" ca="1" si="51"/>
        <v>-5.1227562108186575E-2</v>
      </c>
      <c r="P287">
        <f t="shared" si="57"/>
        <v>-5.1269015721170388E-2</v>
      </c>
      <c r="Q287" s="2">
        <f t="shared" si="52"/>
        <v>38535.277999999998</v>
      </c>
      <c r="R287">
        <f t="shared" si="53"/>
        <v>5.3916110074199445E-6</v>
      </c>
      <c r="S287">
        <v>1</v>
      </c>
      <c r="T287">
        <f t="shared" si="54"/>
        <v>5.3916110074199445E-6</v>
      </c>
    </row>
    <row r="288" spans="1:21" x14ac:dyDescent="0.2">
      <c r="A288" s="82" t="s">
        <v>82</v>
      </c>
      <c r="B288" s="33" t="s">
        <v>79</v>
      </c>
      <c r="C288" s="81">
        <v>53553.781600000002</v>
      </c>
      <c r="D288" s="81">
        <v>8.0000000000000004E-4</v>
      </c>
      <c r="E288" s="80">
        <f t="shared" si="49"/>
        <v>12717.949935129283</v>
      </c>
      <c r="F288">
        <f t="shared" si="50"/>
        <v>12718</v>
      </c>
      <c r="G288">
        <f t="shared" si="55"/>
        <v>-4.9990999999863561E-2</v>
      </c>
      <c r="K288">
        <f t="shared" si="56"/>
        <v>-4.9990999999863561E-2</v>
      </c>
      <c r="O288">
        <f t="shared" ca="1" si="51"/>
        <v>-5.1227562108186575E-2</v>
      </c>
      <c r="P288">
        <f t="shared" si="57"/>
        <v>-5.1269015721170388E-2</v>
      </c>
      <c r="Q288" s="2">
        <f t="shared" si="52"/>
        <v>38535.281600000002</v>
      </c>
      <c r="R288">
        <f t="shared" si="53"/>
        <v>1.6333241839074097E-6</v>
      </c>
      <c r="S288">
        <v>1</v>
      </c>
      <c r="T288">
        <f t="shared" si="54"/>
        <v>1.6333241839074097E-6</v>
      </c>
    </row>
    <row r="289" spans="1:20" x14ac:dyDescent="0.2">
      <c r="A289" s="12" t="s">
        <v>93</v>
      </c>
      <c r="B289" s="33" t="s">
        <v>79</v>
      </c>
      <c r="C289" s="81">
        <v>53671.603999999999</v>
      </c>
      <c r="D289" s="81">
        <v>1E-4</v>
      </c>
      <c r="E289" s="80">
        <f t="shared" si="49"/>
        <v>12835.946438970699</v>
      </c>
      <c r="F289">
        <f t="shared" si="50"/>
        <v>12836</v>
      </c>
      <c r="G289">
        <f t="shared" si="55"/>
        <v>-5.3482000002986751E-2</v>
      </c>
      <c r="K289">
        <f t="shared" si="56"/>
        <v>-5.3482000002986751E-2</v>
      </c>
      <c r="O289">
        <f t="shared" ca="1" si="51"/>
        <v>-5.3224716647138265E-2</v>
      </c>
      <c r="P289">
        <f t="shared" si="57"/>
        <v>-5.3015230740868155E-2</v>
      </c>
      <c r="Q289" s="2">
        <f t="shared" si="52"/>
        <v>38653.103999999999</v>
      </c>
      <c r="R289">
        <f t="shared" si="53"/>
        <v>2.1787354405873903E-7</v>
      </c>
      <c r="S289">
        <v>1</v>
      </c>
      <c r="T289">
        <f t="shared" si="54"/>
        <v>2.1787354405873903E-7</v>
      </c>
    </row>
    <row r="290" spans="1:20" x14ac:dyDescent="0.2">
      <c r="A290" s="12" t="s">
        <v>92</v>
      </c>
      <c r="B290" s="33" t="s">
        <v>79</v>
      </c>
      <c r="C290" s="34">
        <v>54026.580600000001</v>
      </c>
      <c r="D290" s="34">
        <v>6.1999999999999998E-3</v>
      </c>
      <c r="E290" s="80">
        <f t="shared" si="49"/>
        <v>13191.447580905626</v>
      </c>
      <c r="F290">
        <f t="shared" si="50"/>
        <v>13191.5</v>
      </c>
      <c r="G290">
        <f t="shared" si="55"/>
        <v>-5.234175000077812E-2</v>
      </c>
      <c r="J290">
        <f>G290</f>
        <v>-5.234175000077812E-2</v>
      </c>
      <c r="O290">
        <f t="shared" ca="1" si="51"/>
        <v>-5.9241567821691904E-2</v>
      </c>
      <c r="P290">
        <f t="shared" si="57"/>
        <v>-5.843208011222914E-2</v>
      </c>
      <c r="Q290" s="2">
        <f t="shared" si="52"/>
        <v>39008.080600000001</v>
      </c>
      <c r="R290">
        <f t="shared" si="53"/>
        <v>3.7092120866446995E-5</v>
      </c>
      <c r="S290">
        <v>1</v>
      </c>
      <c r="T290">
        <f t="shared" si="54"/>
        <v>3.7092120866446995E-5</v>
      </c>
    </row>
    <row r="291" spans="1:20" x14ac:dyDescent="0.2">
      <c r="A291" s="34" t="s">
        <v>98</v>
      </c>
      <c r="B291" s="35" t="s">
        <v>79</v>
      </c>
      <c r="C291" s="34">
        <v>54366.566800000001</v>
      </c>
      <c r="D291" s="34">
        <v>1E-4</v>
      </c>
      <c r="E291" s="80">
        <f t="shared" si="49"/>
        <v>13531.93617182152</v>
      </c>
      <c r="F291">
        <f t="shared" si="50"/>
        <v>13532</v>
      </c>
      <c r="G291">
        <f t="shared" si="55"/>
        <v>-6.3734000003023539E-2</v>
      </c>
      <c r="J291">
        <f>G291</f>
        <v>-6.3734000003023539E-2</v>
      </c>
      <c r="O291">
        <f t="shared" ca="1" si="51"/>
        <v>-6.5004543419260152E-2</v>
      </c>
      <c r="P291">
        <f t="shared" si="57"/>
        <v>-6.3840009670543582E-2</v>
      </c>
      <c r="Q291" s="2">
        <f t="shared" si="52"/>
        <v>39348.066800000001</v>
      </c>
      <c r="R291">
        <f t="shared" si="53"/>
        <v>1.1238049607710139E-8</v>
      </c>
      <c r="S291">
        <v>1</v>
      </c>
      <c r="T291">
        <f t="shared" si="54"/>
        <v>1.1238049607710139E-8</v>
      </c>
    </row>
    <row r="292" spans="1:20" x14ac:dyDescent="0.2">
      <c r="A292" s="34" t="s">
        <v>95</v>
      </c>
      <c r="B292" s="35" t="s">
        <v>79</v>
      </c>
      <c r="C292" s="34">
        <v>54389.532079999997</v>
      </c>
      <c r="D292" s="34">
        <v>1E-4</v>
      </c>
      <c r="E292" s="80">
        <f t="shared" si="49"/>
        <v>13554.935387163756</v>
      </c>
      <c r="F292">
        <f t="shared" si="50"/>
        <v>13555</v>
      </c>
      <c r="J292">
        <f>+C292-(C$7+F292*C$8)</f>
        <v>-6.4517500002693851E-2</v>
      </c>
      <c r="N292">
        <f>J292</f>
        <v>-6.4517500002693851E-2</v>
      </c>
      <c r="O292">
        <f t="shared" ca="1" si="51"/>
        <v>-6.5393819303971062E-2</v>
      </c>
      <c r="P292">
        <f t="shared" si="57"/>
        <v>-6.4213051470845522E-2</v>
      </c>
      <c r="Q292" s="2">
        <f t="shared" si="52"/>
        <v>39371.032079999997</v>
      </c>
      <c r="R292">
        <f>+(P292-J292)^2</f>
        <v>9.2688908544602442E-8</v>
      </c>
      <c r="S292">
        <v>1</v>
      </c>
      <c r="T292">
        <f t="shared" si="54"/>
        <v>9.2688908544602442E-8</v>
      </c>
    </row>
    <row r="293" spans="1:20" x14ac:dyDescent="0.2">
      <c r="A293" s="36" t="s">
        <v>99</v>
      </c>
      <c r="B293" s="37" t="s">
        <v>79</v>
      </c>
      <c r="C293" s="36">
        <v>54506.3577</v>
      </c>
      <c r="D293" s="36">
        <v>1E-4</v>
      </c>
      <c r="E293" s="80">
        <f t="shared" si="49"/>
        <v>13671.93363808299</v>
      </c>
      <c r="F293">
        <f t="shared" si="50"/>
        <v>13672</v>
      </c>
      <c r="G293">
        <f t="shared" ref="G293:G301" si="58">+C293-(C$7+F293*C$8)</f>
        <v>-6.6264000000956003E-2</v>
      </c>
      <c r="K293">
        <f t="shared" ref="K293:K301" si="59">G293</f>
        <v>-6.6264000000956003E-2</v>
      </c>
      <c r="O293">
        <f t="shared" ca="1" si="51"/>
        <v>-6.7374048804457076E-2</v>
      </c>
      <c r="P293">
        <f t="shared" si="57"/>
        <v>-6.6125879787635858E-2</v>
      </c>
      <c r="Q293" s="2">
        <f t="shared" si="52"/>
        <v>39487.8577</v>
      </c>
      <c r="R293">
        <f t="shared" ref="R293:R301" si="60">+(P293-G293)^2</f>
        <v>1.9077193327602302E-8</v>
      </c>
      <c r="S293">
        <v>1</v>
      </c>
      <c r="T293">
        <f t="shared" si="54"/>
        <v>1.9077193327602302E-8</v>
      </c>
    </row>
    <row r="294" spans="1:20" x14ac:dyDescent="0.2">
      <c r="A294" s="36" t="s">
        <v>99</v>
      </c>
      <c r="B294" s="37" t="s">
        <v>79</v>
      </c>
      <c r="C294" s="36">
        <v>54508.354200000002</v>
      </c>
      <c r="D294" s="36">
        <v>2.9999999999999997E-4</v>
      </c>
      <c r="E294" s="80">
        <f t="shared" si="49"/>
        <v>13673.933088271744</v>
      </c>
      <c r="F294">
        <f t="shared" si="50"/>
        <v>13674</v>
      </c>
      <c r="G294">
        <f t="shared" si="58"/>
        <v>-6.6812999997637235E-2</v>
      </c>
      <c r="K294">
        <f t="shared" si="59"/>
        <v>-6.6812999997637235E-2</v>
      </c>
      <c r="O294">
        <f t="shared" ca="1" si="51"/>
        <v>-6.7407898881388456E-2</v>
      </c>
      <c r="P294">
        <f t="shared" si="57"/>
        <v>-6.6158798284729425E-2</v>
      </c>
      <c r="Q294" s="2">
        <f t="shared" si="52"/>
        <v>39489.854200000002</v>
      </c>
      <c r="R294">
        <f t="shared" si="60"/>
        <v>4.2797988117151167E-7</v>
      </c>
      <c r="S294">
        <v>1</v>
      </c>
      <c r="T294">
        <f t="shared" si="54"/>
        <v>4.2797988117151167E-7</v>
      </c>
    </row>
    <row r="295" spans="1:20" x14ac:dyDescent="0.2">
      <c r="A295" s="109" t="s">
        <v>695</v>
      </c>
      <c r="B295" s="117" t="s">
        <v>15</v>
      </c>
      <c r="C295" s="110">
        <v>54508.355029999999</v>
      </c>
      <c r="D295" s="110">
        <v>8.0000000000000007E-5</v>
      </c>
      <c r="E295" s="80">
        <f t="shared" si="49"/>
        <v>13673.933919498217</v>
      </c>
      <c r="F295">
        <f t="shared" si="50"/>
        <v>13674</v>
      </c>
      <c r="G295">
        <f t="shared" si="58"/>
        <v>-6.5983000000414904E-2</v>
      </c>
      <c r="K295">
        <f t="shared" si="59"/>
        <v>-6.5983000000414904E-2</v>
      </c>
      <c r="O295">
        <f t="shared" ca="1" si="51"/>
        <v>-6.7407898881388456E-2</v>
      </c>
      <c r="P295">
        <f t="shared" si="57"/>
        <v>-6.6158798284729425E-2</v>
      </c>
      <c r="Q295" s="2">
        <f t="shared" si="52"/>
        <v>39489.855029999999</v>
      </c>
      <c r="R295">
        <f t="shared" si="60"/>
        <v>3.0905036767929218E-8</v>
      </c>
      <c r="S295">
        <v>1</v>
      </c>
      <c r="T295">
        <f t="shared" si="54"/>
        <v>3.0905036767929218E-8</v>
      </c>
    </row>
    <row r="296" spans="1:20" x14ac:dyDescent="0.2">
      <c r="A296" s="36" t="s">
        <v>99</v>
      </c>
      <c r="B296" s="37" t="s">
        <v>79</v>
      </c>
      <c r="C296" s="36">
        <v>54509.352599999998</v>
      </c>
      <c r="D296" s="36">
        <v>2.0000000000000001E-4</v>
      </c>
      <c r="E296" s="80">
        <f t="shared" si="49"/>
        <v>13674.932963587769</v>
      </c>
      <c r="F296">
        <f t="shared" si="50"/>
        <v>13675</v>
      </c>
      <c r="G296">
        <f t="shared" si="58"/>
        <v>-6.6937499999767169E-2</v>
      </c>
      <c r="K296">
        <f t="shared" si="59"/>
        <v>-6.6937499999767169E-2</v>
      </c>
      <c r="O296">
        <f t="shared" ca="1" si="51"/>
        <v>-6.742482391985416E-2</v>
      </c>
      <c r="P296">
        <f t="shared" si="57"/>
        <v>-6.6175260313660431E-2</v>
      </c>
      <c r="Q296" s="2">
        <f t="shared" si="52"/>
        <v>39490.852599999998</v>
      </c>
      <c r="R296">
        <f t="shared" si="60"/>
        <v>5.8100933907609958E-7</v>
      </c>
      <c r="S296">
        <v>1</v>
      </c>
      <c r="T296">
        <f t="shared" si="54"/>
        <v>5.8100933907609958E-7</v>
      </c>
    </row>
    <row r="297" spans="1:20" x14ac:dyDescent="0.2">
      <c r="A297" s="109" t="s">
        <v>695</v>
      </c>
      <c r="B297" s="117" t="s">
        <v>15</v>
      </c>
      <c r="C297" s="110">
        <v>54509.353499999997</v>
      </c>
      <c r="D297" s="110">
        <v>8.0000000000000007E-5</v>
      </c>
      <c r="E297" s="80">
        <f t="shared" si="49"/>
        <v>13674.933864917681</v>
      </c>
      <c r="F297">
        <f t="shared" si="50"/>
        <v>13675</v>
      </c>
      <c r="G297">
        <f t="shared" si="58"/>
        <v>-6.6037500000675209E-2</v>
      </c>
      <c r="K297">
        <f t="shared" si="59"/>
        <v>-6.6037500000675209E-2</v>
      </c>
      <c r="O297">
        <f t="shared" ca="1" si="51"/>
        <v>-6.742482391985416E-2</v>
      </c>
      <c r="P297">
        <f t="shared" si="57"/>
        <v>-6.6175260313660431E-2</v>
      </c>
      <c r="Q297" s="2">
        <f t="shared" si="52"/>
        <v>39490.853499999997</v>
      </c>
      <c r="R297">
        <f t="shared" si="60"/>
        <v>1.897790383378625E-8</v>
      </c>
      <c r="S297">
        <v>1</v>
      </c>
      <c r="T297">
        <f t="shared" si="54"/>
        <v>1.897790383378625E-8</v>
      </c>
    </row>
    <row r="298" spans="1:20" x14ac:dyDescent="0.2">
      <c r="A298" s="109" t="s">
        <v>695</v>
      </c>
      <c r="B298" s="117" t="s">
        <v>15</v>
      </c>
      <c r="C298" s="110">
        <v>54813.3966</v>
      </c>
      <c r="D298" s="110">
        <v>1.1000000000000001E-3</v>
      </c>
      <c r="E298" s="80">
        <f t="shared" ref="E298:E334" si="61">+(C298-C$7)/C$8</f>
        <v>13979.426243422167</v>
      </c>
      <c r="F298">
        <f t="shared" ref="F298:F329" si="62">ROUND(2*E298,0)/2</f>
        <v>13979.5</v>
      </c>
      <c r="G298">
        <f t="shared" si="58"/>
        <v>-7.3647750003146939E-2</v>
      </c>
      <c r="K298">
        <f t="shared" si="59"/>
        <v>-7.3647750003146939E-2</v>
      </c>
      <c r="O298">
        <f t="shared" ref="O298:O334" ca="1" si="63">+C$11+C$12*F298</f>
        <v>-7.257849813265746E-2</v>
      </c>
      <c r="P298">
        <f t="shared" si="57"/>
        <v>-7.1274162972266408E-2</v>
      </c>
      <c r="Q298" s="2">
        <f t="shared" ref="Q298:Q334" si="64">+C298-15018.5</f>
        <v>39794.8966</v>
      </c>
      <c r="R298">
        <f t="shared" si="60"/>
        <v>5.633915393164253E-6</v>
      </c>
      <c r="S298">
        <v>1</v>
      </c>
      <c r="T298">
        <f t="shared" ref="T298:T329" si="65">S298*R298</f>
        <v>5.633915393164253E-6</v>
      </c>
    </row>
    <row r="299" spans="1:20" x14ac:dyDescent="0.2">
      <c r="A299" s="36" t="s">
        <v>99</v>
      </c>
      <c r="B299" s="37" t="s">
        <v>100</v>
      </c>
      <c r="C299" s="36">
        <v>54828.376400000001</v>
      </c>
      <c r="D299" s="36">
        <v>5.9999999999999995E-4</v>
      </c>
      <c r="E299" s="80">
        <f t="shared" si="61"/>
        <v>13994.428178777785</v>
      </c>
      <c r="F299">
        <f t="shared" si="62"/>
        <v>13994.5</v>
      </c>
      <c r="G299">
        <f t="shared" si="58"/>
        <v>-7.1715250000124797E-2</v>
      </c>
      <c r="K299">
        <f t="shared" si="59"/>
        <v>-7.1715250000124797E-2</v>
      </c>
      <c r="O299">
        <f t="shared" ca="1" si="63"/>
        <v>-7.283237370964285E-2</v>
      </c>
      <c r="P299">
        <f t="shared" si="57"/>
        <v>-7.1529782106931519E-2</v>
      </c>
      <c r="Q299" s="2">
        <f t="shared" si="64"/>
        <v>39809.876400000001</v>
      </c>
      <c r="R299">
        <f t="shared" si="60"/>
        <v>3.4398339405553155E-8</v>
      </c>
      <c r="S299">
        <v>1</v>
      </c>
      <c r="T299">
        <f t="shared" si="65"/>
        <v>3.4398339405553155E-8</v>
      </c>
    </row>
    <row r="300" spans="1:20" x14ac:dyDescent="0.2">
      <c r="A300" s="109" t="s">
        <v>695</v>
      </c>
      <c r="B300" s="117" t="s">
        <v>15</v>
      </c>
      <c r="C300" s="110">
        <v>54828.378239999998</v>
      </c>
      <c r="D300" s="110">
        <v>5.1000000000000004E-4</v>
      </c>
      <c r="E300" s="80">
        <f t="shared" si="61"/>
        <v>13994.430021496715</v>
      </c>
      <c r="F300">
        <f t="shared" si="62"/>
        <v>13994.5</v>
      </c>
      <c r="G300">
        <f t="shared" si="58"/>
        <v>-6.9875250002951361E-2</v>
      </c>
      <c r="K300">
        <f t="shared" si="59"/>
        <v>-6.9875250002951361E-2</v>
      </c>
      <c r="O300">
        <f t="shared" ca="1" si="63"/>
        <v>-7.283237370964285E-2</v>
      </c>
      <c r="P300">
        <f t="shared" si="57"/>
        <v>-7.1529782106931519E-2</v>
      </c>
      <c r="Q300" s="2">
        <f t="shared" si="64"/>
        <v>39809.878239999998</v>
      </c>
      <c r="R300">
        <f t="shared" si="60"/>
        <v>2.7374764831010087E-6</v>
      </c>
      <c r="S300">
        <v>1</v>
      </c>
      <c r="T300">
        <f t="shared" si="65"/>
        <v>2.7374764831010087E-6</v>
      </c>
    </row>
    <row r="301" spans="1:20" x14ac:dyDescent="0.2">
      <c r="A301" s="36" t="s">
        <v>103</v>
      </c>
      <c r="B301" s="37" t="s">
        <v>79</v>
      </c>
      <c r="C301" s="36">
        <v>55070.510999999999</v>
      </c>
      <c r="D301" s="36">
        <v>1E-4</v>
      </c>
      <c r="E301" s="80">
        <f t="shared" si="61"/>
        <v>14236.920576310342</v>
      </c>
      <c r="F301">
        <f t="shared" si="62"/>
        <v>14237</v>
      </c>
      <c r="G301">
        <f t="shared" si="58"/>
        <v>-7.9306500003440306E-2</v>
      </c>
      <c r="K301">
        <f t="shared" si="59"/>
        <v>-7.9306500003440306E-2</v>
      </c>
      <c r="O301">
        <f t="shared" ca="1" si="63"/>
        <v>-7.6936695537573263E-2</v>
      </c>
      <c r="P301">
        <f t="shared" si="57"/>
        <v>-7.572016398981328E-2</v>
      </c>
      <c r="Q301" s="2">
        <f t="shared" si="64"/>
        <v>40052.010999999999</v>
      </c>
      <c r="R301">
        <f t="shared" si="60"/>
        <v>1.2861806002638185E-5</v>
      </c>
      <c r="S301">
        <v>1</v>
      </c>
      <c r="T301">
        <f t="shared" si="65"/>
        <v>1.2861806002638185E-5</v>
      </c>
    </row>
    <row r="302" spans="1:20" x14ac:dyDescent="0.2">
      <c r="A302" s="12" t="s">
        <v>104</v>
      </c>
      <c r="B302" s="35" t="s">
        <v>79</v>
      </c>
      <c r="C302" s="34">
        <v>55094.477299999999</v>
      </c>
      <c r="D302" s="34">
        <v>2.0000000000000001E-4</v>
      </c>
      <c r="E302" s="80">
        <f t="shared" si="61"/>
        <v>14260.922290840132</v>
      </c>
      <c r="F302">
        <f t="shared" si="62"/>
        <v>14261</v>
      </c>
      <c r="J302">
        <f>+C302-(C$7+F302*C$8)</f>
        <v>-7.7594500005943701E-2</v>
      </c>
      <c r="N302">
        <f>J302</f>
        <v>-7.7594500005943701E-2</v>
      </c>
      <c r="O302">
        <f t="shared" ca="1" si="63"/>
        <v>-7.7342896460749877E-2</v>
      </c>
      <c r="P302">
        <f t="shared" si="57"/>
        <v>-7.6140809975944426E-2</v>
      </c>
      <c r="Q302" s="2">
        <f t="shared" si="64"/>
        <v>40075.977299999999</v>
      </c>
      <c r="R302">
        <f>+(P302-J302)^2</f>
        <v>2.1132147033192912E-6</v>
      </c>
      <c r="S302">
        <v>1</v>
      </c>
      <c r="T302">
        <f t="shared" si="65"/>
        <v>2.1132147033192912E-6</v>
      </c>
    </row>
    <row r="303" spans="1:20" x14ac:dyDescent="0.2">
      <c r="A303" s="12" t="s">
        <v>104</v>
      </c>
      <c r="B303" s="35" t="s">
        <v>79</v>
      </c>
      <c r="C303" s="34">
        <v>55094.477299999999</v>
      </c>
      <c r="D303" s="34">
        <v>2.0000000000000001E-4</v>
      </c>
      <c r="E303" s="80">
        <f t="shared" si="61"/>
        <v>14260.922290840132</v>
      </c>
      <c r="F303">
        <f t="shared" si="62"/>
        <v>14261</v>
      </c>
      <c r="J303">
        <f>+C303-(C$7+F303*C$8)</f>
        <v>-7.7594500005943701E-2</v>
      </c>
      <c r="N303">
        <f>J303</f>
        <v>-7.7594500005943701E-2</v>
      </c>
      <c r="O303">
        <f t="shared" ca="1" si="63"/>
        <v>-7.7342896460749877E-2</v>
      </c>
      <c r="P303">
        <f t="shared" si="57"/>
        <v>-7.6140809975944426E-2</v>
      </c>
      <c r="Q303" s="2">
        <f t="shared" si="64"/>
        <v>40075.977299999999</v>
      </c>
      <c r="R303">
        <f>+(P303-J303)^2</f>
        <v>2.1132147033192912E-6</v>
      </c>
      <c r="S303">
        <v>1</v>
      </c>
      <c r="T303">
        <f t="shared" si="65"/>
        <v>2.1132147033192912E-6</v>
      </c>
    </row>
    <row r="304" spans="1:20" x14ac:dyDescent="0.2">
      <c r="A304" s="36" t="s">
        <v>103</v>
      </c>
      <c r="B304" s="37" t="s">
        <v>79</v>
      </c>
      <c r="C304" s="36">
        <v>55161.376900000003</v>
      </c>
      <c r="D304" s="36">
        <v>1E-4</v>
      </c>
      <c r="E304" s="80">
        <f t="shared" si="61"/>
        <v>14327.920747062291</v>
      </c>
      <c r="F304">
        <f t="shared" si="62"/>
        <v>14328</v>
      </c>
      <c r="G304">
        <f>+C304-(C$7+F304*C$8)</f>
        <v>-7.9136000000289641E-2</v>
      </c>
      <c r="K304">
        <f>G304</f>
        <v>-7.9136000000289641E-2</v>
      </c>
      <c r="O304">
        <f t="shared" ca="1" si="63"/>
        <v>-7.8476874037951255E-2</v>
      </c>
      <c r="P304">
        <f t="shared" si="57"/>
        <v>-7.7320764021431856E-2</v>
      </c>
      <c r="Q304" s="2">
        <f t="shared" si="64"/>
        <v>40142.876900000003</v>
      </c>
      <c r="R304">
        <f>+(P304-G304)^2</f>
        <v>3.2950816589397803E-6</v>
      </c>
      <c r="S304">
        <v>1</v>
      </c>
      <c r="T304">
        <f t="shared" si="65"/>
        <v>3.2950816589397803E-6</v>
      </c>
    </row>
    <row r="305" spans="1:20" x14ac:dyDescent="0.2">
      <c r="A305" s="104" t="s">
        <v>694</v>
      </c>
      <c r="B305" s="105" t="s">
        <v>79</v>
      </c>
      <c r="C305" s="106">
        <v>55211.3024</v>
      </c>
      <c r="D305" s="106">
        <v>1.2999999999999999E-3</v>
      </c>
      <c r="E305" s="80">
        <f t="shared" si="61"/>
        <v>14377.92002099097</v>
      </c>
      <c r="F305">
        <f t="shared" si="62"/>
        <v>14378</v>
      </c>
      <c r="G305">
        <f>+C305-(C$7+F305*C$8)</f>
        <v>-7.9861000005621463E-2</v>
      </c>
      <c r="K305">
        <f>G305</f>
        <v>-7.9861000005621463E-2</v>
      </c>
      <c r="O305">
        <f t="shared" ca="1" si="63"/>
        <v>-7.9323125961235863E-2</v>
      </c>
      <c r="P305">
        <f t="shared" si="57"/>
        <v>-7.820674849118163E-2</v>
      </c>
      <c r="Q305" s="2">
        <f t="shared" si="64"/>
        <v>40192.8024</v>
      </c>
      <c r="R305">
        <f>+(P305-G305)^2</f>
        <v>2.7365480730264822E-6</v>
      </c>
      <c r="S305">
        <v>1</v>
      </c>
      <c r="T305">
        <f t="shared" si="65"/>
        <v>2.7365480730264822E-6</v>
      </c>
    </row>
    <row r="306" spans="1:20" x14ac:dyDescent="0.2">
      <c r="A306" s="104" t="s">
        <v>694</v>
      </c>
      <c r="B306" s="105" t="s">
        <v>79</v>
      </c>
      <c r="C306" s="106">
        <v>55233.270100000002</v>
      </c>
      <c r="D306" s="106">
        <v>1.1999999999999999E-3</v>
      </c>
      <c r="E306" s="80">
        <f t="shared" si="61"/>
        <v>14399.920182228878</v>
      </c>
      <c r="F306">
        <f t="shared" si="62"/>
        <v>14400</v>
      </c>
      <c r="G306">
        <f>+C306-(C$7+F306*C$8)</f>
        <v>-7.970000000204891E-2</v>
      </c>
      <c r="K306">
        <f>G306</f>
        <v>-7.970000000204891E-2</v>
      </c>
      <c r="O306">
        <f t="shared" ca="1" si="63"/>
        <v>-7.9695476807481097E-2</v>
      </c>
      <c r="P306">
        <f t="shared" si="57"/>
        <v>-7.8598049700741787E-2</v>
      </c>
      <c r="Q306" s="2">
        <f t="shared" si="64"/>
        <v>40214.770100000002</v>
      </c>
      <c r="R306">
        <f>+(P306-G306)^2</f>
        <v>1.2142944665508579E-6</v>
      </c>
      <c r="S306">
        <v>1</v>
      </c>
      <c r="T306">
        <f t="shared" si="65"/>
        <v>1.2142944665508579E-6</v>
      </c>
    </row>
    <row r="307" spans="1:20" x14ac:dyDescent="0.2">
      <c r="A307" s="104" t="s">
        <v>694</v>
      </c>
      <c r="B307" s="105" t="s">
        <v>79</v>
      </c>
      <c r="C307" s="106">
        <v>55240.258800000003</v>
      </c>
      <c r="D307" s="106">
        <v>1.8E-3</v>
      </c>
      <c r="E307" s="80">
        <f t="shared" si="61"/>
        <v>14406.919209293314</v>
      </c>
      <c r="F307">
        <f t="shared" si="62"/>
        <v>14407</v>
      </c>
      <c r="G307">
        <f>+C307-(C$7+F307*C$8)</f>
        <v>-8.0671499999880325E-2</v>
      </c>
      <c r="K307">
        <f>G307</f>
        <v>-8.0671499999880325E-2</v>
      </c>
      <c r="O307">
        <f t="shared" ca="1" si="63"/>
        <v>-7.981395207674094E-2</v>
      </c>
      <c r="P307">
        <f t="shared" si="57"/>
        <v>-7.872274277038889E-2</v>
      </c>
      <c r="Q307" s="2">
        <f t="shared" si="64"/>
        <v>40221.758800000003</v>
      </c>
      <c r="R307">
        <f>+(P307-G307)^2</f>
        <v>3.7976547394951339E-6</v>
      </c>
      <c r="S307">
        <v>1</v>
      </c>
      <c r="T307">
        <f t="shared" si="65"/>
        <v>3.7976547394951339E-6</v>
      </c>
    </row>
    <row r="308" spans="1:20" x14ac:dyDescent="0.2">
      <c r="A308" s="12" t="s">
        <v>104</v>
      </c>
      <c r="B308" s="35" t="s">
        <v>100</v>
      </c>
      <c r="C308" s="34">
        <v>55481.399700000002</v>
      </c>
      <c r="D308" s="34">
        <v>8.9999999999999998E-4</v>
      </c>
      <c r="E308" s="80">
        <f t="shared" si="61"/>
        <v>14648.41643845494</v>
      </c>
      <c r="F308">
        <f t="shared" si="62"/>
        <v>14648.5</v>
      </c>
      <c r="J308">
        <f>+C308-(C$7+F308*C$8)</f>
        <v>-8.3438249996106606E-2</v>
      </c>
      <c r="N308">
        <f>J308</f>
        <v>-8.3438249996106606E-2</v>
      </c>
      <c r="O308">
        <f t="shared" ca="1" si="63"/>
        <v>-8.3901348866205649E-2</v>
      </c>
      <c r="P308">
        <f t="shared" si="57"/>
        <v>-8.3080273174326327E-2</v>
      </c>
      <c r="Q308" s="2">
        <f t="shared" si="64"/>
        <v>40462.899700000002</v>
      </c>
      <c r="R308">
        <f>+(P308-J308)^2</f>
        <v>1.2814740493190941E-7</v>
      </c>
      <c r="S308">
        <v>1</v>
      </c>
      <c r="T308">
        <f t="shared" si="65"/>
        <v>1.2814740493190941E-7</v>
      </c>
    </row>
    <row r="309" spans="1:20" x14ac:dyDescent="0.2">
      <c r="A309" s="12" t="s">
        <v>104</v>
      </c>
      <c r="B309" s="35" t="s">
        <v>100</v>
      </c>
      <c r="C309" s="34">
        <v>55481.401409999999</v>
      </c>
      <c r="D309" s="34">
        <v>1.1000000000000001E-3</v>
      </c>
      <c r="E309" s="80">
        <f t="shared" si="61"/>
        <v>14648.41815098177</v>
      </c>
      <c r="F309">
        <f t="shared" si="62"/>
        <v>14648.5</v>
      </c>
      <c r="J309">
        <f>+C309-(C$7+F309*C$8)</f>
        <v>-8.1728249999287073E-2</v>
      </c>
      <c r="N309">
        <f>J309</f>
        <v>-8.1728249999287073E-2</v>
      </c>
      <c r="O309">
        <f t="shared" ca="1" si="63"/>
        <v>-8.3901348866205649E-2</v>
      </c>
      <c r="P309">
        <f t="shared" si="57"/>
        <v>-8.3080273174326327E-2</v>
      </c>
      <c r="Q309" s="2">
        <f t="shared" si="64"/>
        <v>40462.901409999999</v>
      </c>
      <c r="R309">
        <f>+(P309-J309)^2</f>
        <v>1.8279666658432272E-6</v>
      </c>
      <c r="S309">
        <v>1</v>
      </c>
      <c r="T309">
        <f t="shared" si="65"/>
        <v>1.8279666658432272E-6</v>
      </c>
    </row>
    <row r="310" spans="1:20" x14ac:dyDescent="0.2">
      <c r="A310" s="12" t="s">
        <v>194</v>
      </c>
      <c r="B310" s="35" t="s">
        <v>79</v>
      </c>
      <c r="C310" s="34">
        <v>55799.422509999997</v>
      </c>
      <c r="D310" s="34">
        <v>2.0000000000000001E-4</v>
      </c>
      <c r="E310" s="80">
        <f t="shared" si="61"/>
        <v>14966.909184501726</v>
      </c>
      <c r="F310">
        <f t="shared" si="62"/>
        <v>14967</v>
      </c>
      <c r="J310">
        <f>+C310-(C$7+F310*C$8)</f>
        <v>-9.0681500005302951E-2</v>
      </c>
      <c r="N310">
        <f>J310</f>
        <v>-9.0681500005302951E-2</v>
      </c>
      <c r="O310">
        <f t="shared" ca="1" si="63"/>
        <v>-8.9291973617528664E-2</v>
      </c>
      <c r="P310">
        <f t="shared" si="57"/>
        <v>-8.8992464208423536E-2</v>
      </c>
      <c r="Q310" s="2">
        <f t="shared" si="64"/>
        <v>40780.922509999997</v>
      </c>
      <c r="R310">
        <f>+(P310-J310)^2</f>
        <v>2.8528419231400808E-6</v>
      </c>
      <c r="S310">
        <v>1</v>
      </c>
      <c r="T310">
        <f t="shared" si="65"/>
        <v>2.8528419231400808E-6</v>
      </c>
    </row>
    <row r="311" spans="1:20" x14ac:dyDescent="0.2">
      <c r="A311" s="12" t="s">
        <v>194</v>
      </c>
      <c r="B311" s="35" t="s">
        <v>79</v>
      </c>
      <c r="C311" s="34">
        <v>55799.423309999998</v>
      </c>
      <c r="D311" s="34">
        <v>2.9999999999999997E-4</v>
      </c>
      <c r="E311" s="80">
        <f t="shared" si="61"/>
        <v>14966.909985683873</v>
      </c>
      <c r="F311">
        <f t="shared" si="62"/>
        <v>14967</v>
      </c>
      <c r="J311">
        <f>+C311-(C$7+F311*C$8)</f>
        <v>-8.9881500003684778E-2</v>
      </c>
      <c r="N311">
        <f>J311</f>
        <v>-8.9881500003684778E-2</v>
      </c>
      <c r="O311">
        <f t="shared" ca="1" si="63"/>
        <v>-8.9291973617528664E-2</v>
      </c>
      <c r="P311">
        <f t="shared" si="57"/>
        <v>-8.8992464208423536E-2</v>
      </c>
      <c r="Q311" s="2">
        <f t="shared" si="64"/>
        <v>40780.923309999998</v>
      </c>
      <c r="R311">
        <f>+(P311-J311)^2</f>
        <v>7.9038464525578921E-7</v>
      </c>
      <c r="S311">
        <v>1</v>
      </c>
      <c r="T311">
        <f t="shared" si="65"/>
        <v>7.9038464525578921E-7</v>
      </c>
    </row>
    <row r="312" spans="1:20" x14ac:dyDescent="0.2">
      <c r="A312" s="104" t="s">
        <v>694</v>
      </c>
      <c r="B312" s="105" t="s">
        <v>79</v>
      </c>
      <c r="C312" s="106">
        <v>55832.372900000002</v>
      </c>
      <c r="D312" s="106">
        <v>2.9999999999999997E-4</v>
      </c>
      <c r="E312" s="80">
        <f t="shared" si="61"/>
        <v>14999.908264644482</v>
      </c>
      <c r="F312">
        <f t="shared" si="62"/>
        <v>15000</v>
      </c>
      <c r="G312">
        <f t="shared" ref="G312:G322" si="66">+C312-(C$7+F312*C$8)</f>
        <v>-9.1599999999743886E-2</v>
      </c>
      <c r="K312">
        <f t="shared" ref="K312:K320" si="67">G312</f>
        <v>-9.1599999999743886E-2</v>
      </c>
      <c r="O312">
        <f t="shared" ca="1" si="63"/>
        <v>-8.9850499886896529E-2</v>
      </c>
      <c r="P312">
        <f t="shared" si="57"/>
        <v>-8.9615780668029402E-2</v>
      </c>
      <c r="Q312" s="2">
        <f t="shared" si="64"/>
        <v>40813.872900000002</v>
      </c>
      <c r="R312">
        <f t="shared" ref="R312:R320" si="68">+(P312-G312)^2</f>
        <v>3.9371263563494759E-6</v>
      </c>
      <c r="S312">
        <v>1</v>
      </c>
      <c r="T312">
        <f t="shared" si="65"/>
        <v>3.9371263563494759E-6</v>
      </c>
    </row>
    <row r="313" spans="1:20" x14ac:dyDescent="0.2">
      <c r="A313" s="109" t="s">
        <v>695</v>
      </c>
      <c r="B313" s="117" t="s">
        <v>15</v>
      </c>
      <c r="C313" s="110">
        <v>55832.373449999999</v>
      </c>
      <c r="D313" s="110">
        <v>6.9999999999999994E-5</v>
      </c>
      <c r="E313" s="80">
        <f t="shared" si="61"/>
        <v>14999.908815457204</v>
      </c>
      <c r="F313">
        <f t="shared" si="62"/>
        <v>15000</v>
      </c>
      <c r="G313">
        <f t="shared" si="66"/>
        <v>-9.1050000002724119E-2</v>
      </c>
      <c r="K313">
        <f t="shared" si="67"/>
        <v>-9.1050000002724119E-2</v>
      </c>
      <c r="O313">
        <f t="shared" ca="1" si="63"/>
        <v>-8.9850499886896529E-2</v>
      </c>
      <c r="P313">
        <f t="shared" si="57"/>
        <v>-8.9615780668029402E-2</v>
      </c>
      <c r="Q313" s="2">
        <f t="shared" si="64"/>
        <v>40813.873449999999</v>
      </c>
      <c r="R313">
        <f t="shared" si="68"/>
        <v>2.0569851000121563E-6</v>
      </c>
      <c r="S313">
        <v>1</v>
      </c>
      <c r="T313">
        <f t="shared" si="65"/>
        <v>2.0569851000121563E-6</v>
      </c>
    </row>
    <row r="314" spans="1:20" x14ac:dyDescent="0.2">
      <c r="A314" s="104" t="s">
        <v>694</v>
      </c>
      <c r="B314" s="105" t="s">
        <v>79</v>
      </c>
      <c r="C314" s="106">
        <v>55837.366000000002</v>
      </c>
      <c r="D314" s="106">
        <v>2.9999999999999997E-4</v>
      </c>
      <c r="E314" s="80">
        <f t="shared" si="61"/>
        <v>15004.908742850075</v>
      </c>
      <c r="F314">
        <f t="shared" si="62"/>
        <v>15005</v>
      </c>
      <c r="G314">
        <f t="shared" si="66"/>
        <v>-9.1122500001802109E-2</v>
      </c>
      <c r="K314">
        <f t="shared" si="67"/>
        <v>-9.1122500001802109E-2</v>
      </c>
      <c r="O314">
        <f t="shared" ca="1" si="63"/>
        <v>-8.9935125079224965E-2</v>
      </c>
      <c r="P314">
        <f t="shared" si="57"/>
        <v>-8.9710398646849335E-2</v>
      </c>
      <c r="Q314" s="2">
        <f t="shared" si="64"/>
        <v>40818.866000000002</v>
      </c>
      <c r="R314">
        <f t="shared" si="68"/>
        <v>1.9940302366594616E-6</v>
      </c>
      <c r="S314">
        <v>1</v>
      </c>
      <c r="T314">
        <f t="shared" si="65"/>
        <v>1.9940302366594616E-6</v>
      </c>
    </row>
    <row r="315" spans="1:20" x14ac:dyDescent="0.2">
      <c r="A315" s="109" t="s">
        <v>695</v>
      </c>
      <c r="B315" s="117" t="s">
        <v>15</v>
      </c>
      <c r="C315" s="110">
        <v>55837.366000000002</v>
      </c>
      <c r="D315" s="110">
        <v>6.9999999999999994E-5</v>
      </c>
      <c r="E315" s="80">
        <f t="shared" si="61"/>
        <v>15004.908742850075</v>
      </c>
      <c r="F315">
        <f t="shared" si="62"/>
        <v>15005</v>
      </c>
      <c r="G315">
        <f t="shared" si="66"/>
        <v>-9.1122500001802109E-2</v>
      </c>
      <c r="K315">
        <f t="shared" si="67"/>
        <v>-9.1122500001802109E-2</v>
      </c>
      <c r="O315">
        <f t="shared" ca="1" si="63"/>
        <v>-8.9935125079224965E-2</v>
      </c>
      <c r="P315">
        <f t="shared" ref="P315:P334" si="69">+D$11+D$12*F315+D$13*F315^2</f>
        <v>-8.9710398646849335E-2</v>
      </c>
      <c r="Q315" s="2">
        <f t="shared" si="64"/>
        <v>40818.866000000002</v>
      </c>
      <c r="R315">
        <f t="shared" si="68"/>
        <v>1.9940302366594616E-6</v>
      </c>
      <c r="S315">
        <v>1</v>
      </c>
      <c r="T315">
        <f t="shared" si="65"/>
        <v>1.9940302366594616E-6</v>
      </c>
    </row>
    <row r="316" spans="1:20" x14ac:dyDescent="0.2">
      <c r="A316" s="104" t="s">
        <v>694</v>
      </c>
      <c r="B316" s="105" t="s">
        <v>79</v>
      </c>
      <c r="C316" s="106">
        <v>55848.349600000001</v>
      </c>
      <c r="D316" s="106">
        <v>1E-4</v>
      </c>
      <c r="E316" s="80">
        <f t="shared" si="61"/>
        <v>15015.908573099608</v>
      </c>
      <c r="F316">
        <f t="shared" si="62"/>
        <v>15016</v>
      </c>
      <c r="G316">
        <f t="shared" si="66"/>
        <v>-9.129199999733828E-2</v>
      </c>
      <c r="K316">
        <f t="shared" si="67"/>
        <v>-9.129199999733828E-2</v>
      </c>
      <c r="O316">
        <f t="shared" ca="1" si="63"/>
        <v>-9.0121300502347568E-2</v>
      </c>
      <c r="P316">
        <f t="shared" si="69"/>
        <v>-8.9918721316127645E-2</v>
      </c>
      <c r="Q316" s="2">
        <f t="shared" si="64"/>
        <v>40829.849600000001</v>
      </c>
      <c r="R316">
        <f t="shared" si="68"/>
        <v>1.8858943362676211E-6</v>
      </c>
      <c r="S316">
        <v>1</v>
      </c>
      <c r="T316">
        <f t="shared" si="65"/>
        <v>1.8858943362676211E-6</v>
      </c>
    </row>
    <row r="317" spans="1:20" x14ac:dyDescent="0.2">
      <c r="A317" s="104" t="s">
        <v>694</v>
      </c>
      <c r="B317" s="105" t="s">
        <v>79</v>
      </c>
      <c r="C317" s="106">
        <v>55851.344899999996</v>
      </c>
      <c r="D317" s="106">
        <v>2.0000000000000001E-4</v>
      </c>
      <c r="E317" s="80">
        <f t="shared" si="61"/>
        <v>15018.908299195456</v>
      </c>
      <c r="F317">
        <f t="shared" si="62"/>
        <v>15019</v>
      </c>
      <c r="G317">
        <f t="shared" si="66"/>
        <v>-9.1565500006254297E-2</v>
      </c>
      <c r="K317">
        <f t="shared" si="67"/>
        <v>-9.1565500006254297E-2</v>
      </c>
      <c r="O317">
        <f t="shared" ca="1" si="63"/>
        <v>-9.0172075617744651E-2</v>
      </c>
      <c r="P317">
        <f t="shared" si="69"/>
        <v>-8.9975575514946324E-2</v>
      </c>
      <c r="Q317" s="2">
        <f t="shared" si="64"/>
        <v>40832.844899999996</v>
      </c>
      <c r="R317">
        <f t="shared" si="68"/>
        <v>2.5278598880609166E-6</v>
      </c>
      <c r="S317">
        <v>1</v>
      </c>
      <c r="T317">
        <f t="shared" si="65"/>
        <v>2.5278598880609166E-6</v>
      </c>
    </row>
    <row r="318" spans="1:20" x14ac:dyDescent="0.2">
      <c r="A318" s="109" t="s">
        <v>695</v>
      </c>
      <c r="B318" s="117" t="s">
        <v>15</v>
      </c>
      <c r="C318" s="110">
        <v>55851.346369999999</v>
      </c>
      <c r="D318" s="110">
        <v>2.9E-4</v>
      </c>
      <c r="E318" s="80">
        <f t="shared" si="61"/>
        <v>15018.909771367649</v>
      </c>
      <c r="F318">
        <f t="shared" si="62"/>
        <v>15019</v>
      </c>
      <c r="G318">
        <f t="shared" si="66"/>
        <v>-9.0095500003371853E-2</v>
      </c>
      <c r="K318">
        <f t="shared" si="67"/>
        <v>-9.0095500003371853E-2</v>
      </c>
      <c r="O318">
        <f t="shared" ca="1" si="63"/>
        <v>-9.0172075617744651E-2</v>
      </c>
      <c r="P318">
        <f t="shared" si="69"/>
        <v>-8.9975575514946324E-2</v>
      </c>
      <c r="Q318" s="2">
        <f t="shared" si="64"/>
        <v>40832.846369999999</v>
      </c>
      <c r="R318">
        <f t="shared" si="68"/>
        <v>1.4381882924124984E-8</v>
      </c>
      <c r="S318">
        <v>1</v>
      </c>
      <c r="T318">
        <f t="shared" si="65"/>
        <v>1.4381882924124984E-8</v>
      </c>
    </row>
    <row r="319" spans="1:20" x14ac:dyDescent="0.2">
      <c r="A319" s="109" t="s">
        <v>695</v>
      </c>
      <c r="B319" s="117" t="s">
        <v>15</v>
      </c>
      <c r="C319" s="110">
        <v>55858.334569999999</v>
      </c>
      <c r="D319" s="110">
        <v>6.9999999999999994E-5</v>
      </c>
      <c r="E319" s="80">
        <f t="shared" si="61"/>
        <v>15025.908297693244</v>
      </c>
      <c r="F319">
        <f t="shared" si="62"/>
        <v>15026</v>
      </c>
      <c r="G319">
        <f t="shared" si="66"/>
        <v>-9.1567000003124122E-2</v>
      </c>
      <c r="K319">
        <f t="shared" si="67"/>
        <v>-9.1567000003124122E-2</v>
      </c>
      <c r="O319">
        <f t="shared" ca="1" si="63"/>
        <v>-9.0290550887004495E-2</v>
      </c>
      <c r="P319">
        <f t="shared" si="69"/>
        <v>-9.0108300187821774E-2</v>
      </c>
      <c r="Q319" s="2">
        <f t="shared" si="64"/>
        <v>40839.834569999999</v>
      </c>
      <c r="R319">
        <f t="shared" si="68"/>
        <v>2.127805151163102E-6</v>
      </c>
      <c r="S319">
        <v>1</v>
      </c>
      <c r="T319">
        <f t="shared" si="65"/>
        <v>2.127805151163102E-6</v>
      </c>
    </row>
    <row r="320" spans="1:20" x14ac:dyDescent="0.2">
      <c r="A320" s="104" t="s">
        <v>694</v>
      </c>
      <c r="B320" s="105" t="s">
        <v>79</v>
      </c>
      <c r="C320" s="106">
        <v>55858.334600000002</v>
      </c>
      <c r="D320" s="106">
        <v>5.0000000000000001E-4</v>
      </c>
      <c r="E320" s="80">
        <f t="shared" si="61"/>
        <v>15025.908327737576</v>
      </c>
      <c r="F320">
        <f t="shared" si="62"/>
        <v>15026</v>
      </c>
      <c r="G320">
        <f t="shared" si="66"/>
        <v>-9.1537000000244007E-2</v>
      </c>
      <c r="K320">
        <f t="shared" si="67"/>
        <v>-9.1537000000244007E-2</v>
      </c>
      <c r="O320">
        <f t="shared" ca="1" si="63"/>
        <v>-9.0290550887004495E-2</v>
      </c>
      <c r="P320">
        <f t="shared" si="69"/>
        <v>-9.0108300187821774E-2</v>
      </c>
      <c r="Q320" s="2">
        <f t="shared" si="64"/>
        <v>40839.834600000002</v>
      </c>
      <c r="R320">
        <f t="shared" si="68"/>
        <v>2.0411831540153217E-6</v>
      </c>
      <c r="S320">
        <v>1</v>
      </c>
      <c r="T320">
        <f t="shared" si="65"/>
        <v>2.0411831540153217E-6</v>
      </c>
    </row>
    <row r="321" spans="1:20" x14ac:dyDescent="0.2">
      <c r="A321" s="12" t="s">
        <v>194</v>
      </c>
      <c r="B321" s="35" t="s">
        <v>79</v>
      </c>
      <c r="C321" s="34">
        <v>56507.364909999997</v>
      </c>
      <c r="D321" s="34">
        <v>2.9999999999999997E-4</v>
      </c>
      <c r="E321" s="80">
        <f t="shared" si="61"/>
        <v>15675.897697051994</v>
      </c>
      <c r="F321">
        <f t="shared" si="62"/>
        <v>15676</v>
      </c>
      <c r="G321">
        <f t="shared" si="66"/>
        <v>-0.10215200000675395</v>
      </c>
      <c r="J321">
        <f>+C321-(C$7+F321*C$8)</f>
        <v>-0.10215200000675395</v>
      </c>
      <c r="O321">
        <f t="shared" ca="1" si="63"/>
        <v>-0.10129182588970453</v>
      </c>
      <c r="P321">
        <f t="shared" si="69"/>
        <v>-0.10282852179197181</v>
      </c>
      <c r="Q321" s="2">
        <f t="shared" si="64"/>
        <v>41488.864909999997</v>
      </c>
      <c r="R321">
        <f>+(P321-J321)^2</f>
        <v>4.5768172587436343E-7</v>
      </c>
      <c r="S321">
        <v>1</v>
      </c>
      <c r="T321">
        <f t="shared" si="65"/>
        <v>4.5768172587436343E-7</v>
      </c>
    </row>
    <row r="322" spans="1:20" x14ac:dyDescent="0.2">
      <c r="A322" s="12" t="s">
        <v>194</v>
      </c>
      <c r="B322" s="35" t="s">
        <v>79</v>
      </c>
      <c r="C322" s="34">
        <v>56507.364930000003</v>
      </c>
      <c r="D322" s="34">
        <v>5.9999999999999995E-4</v>
      </c>
      <c r="E322" s="80">
        <f t="shared" si="61"/>
        <v>15675.897717081554</v>
      </c>
      <c r="F322">
        <f t="shared" si="62"/>
        <v>15676</v>
      </c>
      <c r="G322">
        <f t="shared" si="66"/>
        <v>-0.10213199999998324</v>
      </c>
      <c r="J322">
        <f>+C322-(C$7+F322*C$8)</f>
        <v>-0.10213199999998324</v>
      </c>
      <c r="O322">
        <f t="shared" ca="1" si="63"/>
        <v>-0.10129182588970453</v>
      </c>
      <c r="P322">
        <f t="shared" si="69"/>
        <v>-0.10282852179197181</v>
      </c>
      <c r="Q322" s="2">
        <f t="shared" si="64"/>
        <v>41488.864930000003</v>
      </c>
      <c r="R322">
        <f>+(P322-J322)^2</f>
        <v>4.8514260671497913E-7</v>
      </c>
      <c r="S322">
        <v>1</v>
      </c>
      <c r="T322">
        <f t="shared" si="65"/>
        <v>4.8514260671497913E-7</v>
      </c>
    </row>
    <row r="323" spans="1:20" x14ac:dyDescent="0.2">
      <c r="A323" s="83" t="s">
        <v>195</v>
      </c>
      <c r="B323" s="84" t="s">
        <v>79</v>
      </c>
      <c r="C323" s="85">
        <v>56549.3033</v>
      </c>
      <c r="D323" s="85">
        <v>1E-4</v>
      </c>
      <c r="E323" s="80">
        <f t="shared" si="61"/>
        <v>15717.898058585441</v>
      </c>
      <c r="F323">
        <f t="shared" si="62"/>
        <v>15718</v>
      </c>
      <c r="G323">
        <f t="shared" ref="G323:G334" si="70">+C323-(C$7+F323*C$8)</f>
        <v>-0.10179100000095787</v>
      </c>
      <c r="K323">
        <f t="shared" ref="K323:K334" si="71">G323</f>
        <v>-0.10179100000095787</v>
      </c>
      <c r="O323">
        <f t="shared" ca="1" si="63"/>
        <v>-0.10200267750526365</v>
      </c>
      <c r="P323">
        <f t="shared" si="69"/>
        <v>-0.10367738016567893</v>
      </c>
      <c r="Q323" s="2">
        <f t="shared" si="64"/>
        <v>41530.8033</v>
      </c>
      <c r="R323">
        <f t="shared" ref="R323:R334" si="72">+(P323-G323)^2</f>
        <v>3.5584301258530655E-6</v>
      </c>
      <c r="S323">
        <v>1</v>
      </c>
      <c r="T323">
        <f t="shared" si="65"/>
        <v>3.5584301258530655E-6</v>
      </c>
    </row>
    <row r="324" spans="1:20" x14ac:dyDescent="0.2">
      <c r="A324" s="83" t="s">
        <v>195</v>
      </c>
      <c r="B324" s="84" t="s">
        <v>79</v>
      </c>
      <c r="C324" s="85">
        <v>56872.819000000003</v>
      </c>
      <c r="D324" s="85">
        <v>1E-4</v>
      </c>
      <c r="E324" s="80">
        <f t="shared" si="61"/>
        <v>16041.891811367674</v>
      </c>
      <c r="F324">
        <f t="shared" si="62"/>
        <v>16042</v>
      </c>
      <c r="G324">
        <f t="shared" si="70"/>
        <v>-0.10802899999544024</v>
      </c>
      <c r="K324">
        <f t="shared" si="71"/>
        <v>-0.10802899999544024</v>
      </c>
      <c r="O324">
        <f t="shared" ca="1" si="63"/>
        <v>-0.10748638996814797</v>
      </c>
      <c r="P324">
        <f t="shared" si="69"/>
        <v>-0.11033561921902565</v>
      </c>
      <c r="Q324" s="2">
        <f t="shared" si="64"/>
        <v>41854.319000000003</v>
      </c>
      <c r="R324">
        <f t="shared" si="72"/>
        <v>5.320492242613759E-6</v>
      </c>
      <c r="S324">
        <v>1</v>
      </c>
      <c r="T324">
        <f t="shared" si="65"/>
        <v>5.320492242613759E-6</v>
      </c>
    </row>
    <row r="325" spans="1:20" x14ac:dyDescent="0.2">
      <c r="A325" s="101" t="s">
        <v>692</v>
      </c>
      <c r="B325" s="102" t="s">
        <v>79</v>
      </c>
      <c r="C325" s="103">
        <v>57568.778599999998</v>
      </c>
      <c r="D325" s="103">
        <v>1E-4</v>
      </c>
      <c r="E325" s="80">
        <f t="shared" si="61"/>
        <v>16738.879817170229</v>
      </c>
      <c r="F325">
        <f t="shared" si="62"/>
        <v>16739</v>
      </c>
      <c r="G325">
        <f t="shared" si="70"/>
        <v>-0.12000550000084331</v>
      </c>
      <c r="K325">
        <f t="shared" si="71"/>
        <v>-0.12000550000084331</v>
      </c>
      <c r="O325">
        <f t="shared" ca="1" si="63"/>
        <v>-0.1192831417787355</v>
      </c>
      <c r="P325">
        <f t="shared" si="69"/>
        <v>-0.12531859466127171</v>
      </c>
      <c r="Q325" s="2">
        <f t="shared" si="64"/>
        <v>42550.278599999998</v>
      </c>
      <c r="R325">
        <f t="shared" si="72"/>
        <v>2.8228974870672741E-5</v>
      </c>
      <c r="S325">
        <v>1</v>
      </c>
      <c r="T325">
        <f t="shared" si="65"/>
        <v>2.8228974870672741E-5</v>
      </c>
    </row>
    <row r="326" spans="1:20" x14ac:dyDescent="0.2">
      <c r="A326" s="109" t="s">
        <v>695</v>
      </c>
      <c r="B326" s="117" t="s">
        <v>15</v>
      </c>
      <c r="C326" s="110">
        <v>57568.778680000003</v>
      </c>
      <c r="D326" s="110">
        <v>9.0000000000000006E-5</v>
      </c>
      <c r="E326" s="80">
        <f t="shared" si="61"/>
        <v>16738.879897288451</v>
      </c>
      <c r="F326">
        <f t="shared" si="62"/>
        <v>16739</v>
      </c>
      <c r="G326">
        <f t="shared" si="70"/>
        <v>-0.11992549999558832</v>
      </c>
      <c r="K326">
        <f t="shared" si="71"/>
        <v>-0.11992549999558832</v>
      </c>
      <c r="O326">
        <f t="shared" ca="1" si="63"/>
        <v>-0.1192831417787355</v>
      </c>
      <c r="P326">
        <f t="shared" si="69"/>
        <v>-0.12531859466127171</v>
      </c>
      <c r="Q326" s="2">
        <f t="shared" si="64"/>
        <v>42550.278680000003</v>
      </c>
      <c r="R326">
        <f t="shared" si="72"/>
        <v>2.9085470073022577E-5</v>
      </c>
      <c r="S326">
        <v>1</v>
      </c>
      <c r="T326">
        <f t="shared" si="65"/>
        <v>2.9085470073022577E-5</v>
      </c>
    </row>
    <row r="327" spans="1:20" x14ac:dyDescent="0.2">
      <c r="A327" s="101" t="s">
        <v>693</v>
      </c>
      <c r="B327" s="102" t="s">
        <v>79</v>
      </c>
      <c r="C327" s="103">
        <v>57623.696000000004</v>
      </c>
      <c r="D327" s="103">
        <v>1E-4</v>
      </c>
      <c r="E327" s="80">
        <f t="shared" si="61"/>
        <v>16793.878367531295</v>
      </c>
      <c r="F327">
        <f t="shared" si="62"/>
        <v>16794</v>
      </c>
      <c r="G327">
        <f t="shared" si="70"/>
        <v>-0.12145299999974668</v>
      </c>
      <c r="K327">
        <f t="shared" si="71"/>
        <v>-0.12145299999974668</v>
      </c>
      <c r="O327">
        <f t="shared" ca="1" si="63"/>
        <v>-0.12021401889434857</v>
      </c>
      <c r="P327">
        <f t="shared" si="69"/>
        <v>-0.12653922767989875</v>
      </c>
      <c r="Q327" s="2">
        <f t="shared" si="64"/>
        <v>42605.196000000004</v>
      </c>
      <c r="R327">
        <f t="shared" si="72"/>
        <v>2.586971201434513E-5</v>
      </c>
      <c r="S327">
        <v>1</v>
      </c>
      <c r="T327">
        <f t="shared" si="65"/>
        <v>2.586971201434513E-5</v>
      </c>
    </row>
    <row r="328" spans="1:20" x14ac:dyDescent="0.2">
      <c r="A328" s="101" t="s">
        <v>693</v>
      </c>
      <c r="B328" s="102" t="s">
        <v>79</v>
      </c>
      <c r="C328" s="103">
        <v>57649.658100000001</v>
      </c>
      <c r="D328" s="103">
        <v>1E-4</v>
      </c>
      <c r="E328" s="80">
        <f t="shared" si="61"/>
        <v>16819.878831215457</v>
      </c>
      <c r="F328">
        <f t="shared" si="62"/>
        <v>16820</v>
      </c>
      <c r="G328">
        <f t="shared" si="70"/>
        <v>-0.12099000000307569</v>
      </c>
      <c r="K328">
        <f t="shared" si="71"/>
        <v>-0.12099000000307569</v>
      </c>
      <c r="O328">
        <f t="shared" ca="1" si="63"/>
        <v>-0.12065406989445659</v>
      </c>
      <c r="P328">
        <f t="shared" si="69"/>
        <v>-0.12711820602752039</v>
      </c>
      <c r="Q328" s="2">
        <f t="shared" si="64"/>
        <v>42631.158100000001</v>
      </c>
      <c r="R328">
        <f t="shared" si="72"/>
        <v>3.7554909078040235E-5</v>
      </c>
      <c r="S328">
        <v>1</v>
      </c>
      <c r="T328">
        <f t="shared" si="65"/>
        <v>3.7554909078040235E-5</v>
      </c>
    </row>
    <row r="329" spans="1:20" x14ac:dyDescent="0.2">
      <c r="A329" s="109" t="s">
        <v>695</v>
      </c>
      <c r="B329" s="117" t="s">
        <v>15</v>
      </c>
      <c r="C329" s="110">
        <v>57649.658519999997</v>
      </c>
      <c r="D329" s="110">
        <v>1.2999999999999999E-4</v>
      </c>
      <c r="E329" s="80">
        <f t="shared" si="61"/>
        <v>16819.879251836079</v>
      </c>
      <c r="F329">
        <f t="shared" si="62"/>
        <v>16820</v>
      </c>
      <c r="G329">
        <f t="shared" si="70"/>
        <v>-0.12057000000640983</v>
      </c>
      <c r="K329">
        <f t="shared" si="71"/>
        <v>-0.12057000000640983</v>
      </c>
      <c r="O329">
        <f t="shared" ca="1" si="63"/>
        <v>-0.12065406989445659</v>
      </c>
      <c r="P329">
        <f t="shared" si="69"/>
        <v>-0.12711820602752039</v>
      </c>
      <c r="Q329" s="2">
        <f t="shared" si="64"/>
        <v>42631.158519999997</v>
      </c>
      <c r="R329">
        <f t="shared" si="72"/>
        <v>4.2879002094908571E-5</v>
      </c>
      <c r="S329">
        <v>1</v>
      </c>
      <c r="T329">
        <f t="shared" si="65"/>
        <v>4.2879002094908571E-5</v>
      </c>
    </row>
    <row r="330" spans="1:20" ht="12" customHeight="1" x14ac:dyDescent="0.2">
      <c r="A330" s="109" t="s">
        <v>695</v>
      </c>
      <c r="B330" s="117" t="s">
        <v>15</v>
      </c>
      <c r="C330" s="110">
        <v>57684.605649999998</v>
      </c>
      <c r="D330" s="110">
        <v>1.3999999999999999E-4</v>
      </c>
      <c r="E330" s="80">
        <f t="shared" si="61"/>
        <v>16854.878022522225</v>
      </c>
      <c r="F330">
        <f t="shared" ref="F330:F335" si="73">ROUND(2*E330,0)/2</f>
        <v>16855</v>
      </c>
      <c r="G330">
        <f t="shared" si="70"/>
        <v>-0.12179750000359491</v>
      </c>
      <c r="K330">
        <f t="shared" si="71"/>
        <v>-0.12179750000359491</v>
      </c>
      <c r="O330">
        <f t="shared" ca="1" si="63"/>
        <v>-0.12124644624075581</v>
      </c>
      <c r="P330">
        <f t="shared" si="69"/>
        <v>-0.12789957866378385</v>
      </c>
      <c r="Q330" s="2">
        <f t="shared" si="64"/>
        <v>42666.105649999998</v>
      </c>
      <c r="R330">
        <f t="shared" si="72"/>
        <v>3.7235363975133275E-5</v>
      </c>
      <c r="S330">
        <v>1</v>
      </c>
      <c r="T330">
        <f t="shared" ref="T330:T335" si="74">S330*R330</f>
        <v>3.7235363975133275E-5</v>
      </c>
    </row>
    <row r="331" spans="1:20" ht="12" customHeight="1" x14ac:dyDescent="0.2">
      <c r="A331" s="101" t="s">
        <v>693</v>
      </c>
      <c r="B331" s="102" t="s">
        <v>79</v>
      </c>
      <c r="C331" s="103">
        <v>57684.6057</v>
      </c>
      <c r="D331" s="103">
        <v>1E-4</v>
      </c>
      <c r="E331" s="80">
        <f t="shared" si="61"/>
        <v>16854.878072596115</v>
      </c>
      <c r="F331">
        <f t="shared" si="73"/>
        <v>16855</v>
      </c>
      <c r="G331">
        <f t="shared" si="70"/>
        <v>-0.12174750000122003</v>
      </c>
      <c r="K331">
        <f t="shared" si="71"/>
        <v>-0.12174750000122003</v>
      </c>
      <c r="O331">
        <f t="shared" ca="1" si="63"/>
        <v>-0.12124644624075581</v>
      </c>
      <c r="P331">
        <f t="shared" si="69"/>
        <v>-0.12789957866378385</v>
      </c>
      <c r="Q331" s="2">
        <f t="shared" si="64"/>
        <v>42666.1057</v>
      </c>
      <c r="R331">
        <f t="shared" si="72"/>
        <v>3.7848071870372976E-5</v>
      </c>
      <c r="S331">
        <v>1</v>
      </c>
      <c r="T331">
        <f t="shared" si="74"/>
        <v>3.7848071870372976E-5</v>
      </c>
    </row>
    <row r="332" spans="1:20" ht="12" customHeight="1" x14ac:dyDescent="0.2">
      <c r="A332" s="109" t="s">
        <v>695</v>
      </c>
      <c r="B332" s="117" t="s">
        <v>15</v>
      </c>
      <c r="C332" s="110">
        <v>57702.578739999997</v>
      </c>
      <c r="D332" s="110">
        <v>1.2E-4</v>
      </c>
      <c r="E332" s="80">
        <f t="shared" si="61"/>
        <v>16872.87767100356</v>
      </c>
      <c r="F332">
        <f t="shared" si="73"/>
        <v>16873</v>
      </c>
      <c r="G332">
        <f t="shared" si="70"/>
        <v>-0.12214850000600563</v>
      </c>
      <c r="K332">
        <f t="shared" si="71"/>
        <v>-0.12214850000600563</v>
      </c>
      <c r="O332">
        <f t="shared" ca="1" si="63"/>
        <v>-0.12155109693313831</v>
      </c>
      <c r="P332">
        <f t="shared" si="69"/>
        <v>-0.12830231161033115</v>
      </c>
      <c r="Q332" s="2">
        <f t="shared" si="64"/>
        <v>42684.078739999997</v>
      </c>
      <c r="R332">
        <f t="shared" si="72"/>
        <v>3.7869397261531376E-5</v>
      </c>
      <c r="S332">
        <v>1</v>
      </c>
      <c r="T332">
        <f t="shared" si="74"/>
        <v>3.7869397261531376E-5</v>
      </c>
    </row>
    <row r="333" spans="1:20" ht="12" customHeight="1" x14ac:dyDescent="0.2">
      <c r="A333" s="101" t="s">
        <v>693</v>
      </c>
      <c r="B333" s="102" t="s">
        <v>79</v>
      </c>
      <c r="C333" s="103">
        <v>57702.579599999997</v>
      </c>
      <c r="D333" s="103">
        <v>1E-4</v>
      </c>
      <c r="E333" s="80">
        <f t="shared" si="61"/>
        <v>16872.878532274364</v>
      </c>
      <c r="F333">
        <f t="shared" si="73"/>
        <v>16873</v>
      </c>
      <c r="G333">
        <f t="shared" si="70"/>
        <v>-0.12128850000590319</v>
      </c>
      <c r="K333">
        <f t="shared" si="71"/>
        <v>-0.12128850000590319</v>
      </c>
      <c r="O333">
        <f t="shared" ca="1" si="63"/>
        <v>-0.12155109693313831</v>
      </c>
      <c r="P333">
        <f t="shared" si="69"/>
        <v>-0.12830231161033115</v>
      </c>
      <c r="Q333" s="2">
        <f t="shared" si="64"/>
        <v>42684.079599999997</v>
      </c>
      <c r="R333">
        <f t="shared" si="72"/>
        <v>4.9193553222408329E-5</v>
      </c>
      <c r="S333">
        <v>1</v>
      </c>
      <c r="T333">
        <f t="shared" si="74"/>
        <v>4.9193553222408329E-5</v>
      </c>
    </row>
    <row r="334" spans="1:20" ht="12" customHeight="1" x14ac:dyDescent="0.2">
      <c r="A334" s="107" t="s">
        <v>0</v>
      </c>
      <c r="B334" s="108" t="s">
        <v>79</v>
      </c>
      <c r="C334" s="107">
        <v>58415.514900000002</v>
      </c>
      <c r="D334" s="107">
        <v>1E-4</v>
      </c>
      <c r="E334" s="80">
        <f t="shared" si="61"/>
        <v>17586.867322734695</v>
      </c>
      <c r="F334">
        <f t="shared" si="73"/>
        <v>17587</v>
      </c>
      <c r="G334">
        <f t="shared" si="70"/>
        <v>-0.13248150000435999</v>
      </c>
      <c r="K334">
        <f t="shared" si="71"/>
        <v>-0.13248150000435999</v>
      </c>
      <c r="O334">
        <f t="shared" ca="1" si="63"/>
        <v>-0.13363557439764262</v>
      </c>
      <c r="P334">
        <f t="shared" si="69"/>
        <v>-0.14476177257467393</v>
      </c>
      <c r="Q334" s="2">
        <f t="shared" si="64"/>
        <v>43397.014900000002</v>
      </c>
      <c r="R334">
        <f t="shared" si="72"/>
        <v>1.5080509440120504E-4</v>
      </c>
      <c r="S334">
        <v>1</v>
      </c>
      <c r="T334">
        <f t="shared" si="74"/>
        <v>1.5080509440120504E-4</v>
      </c>
    </row>
    <row r="335" spans="1:20" ht="12" customHeight="1" x14ac:dyDescent="0.2">
      <c r="A335" s="111" t="s">
        <v>696</v>
      </c>
      <c r="B335" s="112" t="s">
        <v>79</v>
      </c>
      <c r="C335" s="115">
        <v>59081.522199999999</v>
      </c>
      <c r="D335" s="116">
        <v>6.9999999999999999E-4</v>
      </c>
      <c r="E335" s="80">
        <f t="shared" ref="E335" si="75">+(C335-C$7)/C$8</f>
        <v>18253.858768613085</v>
      </c>
      <c r="F335">
        <f t="shared" si="73"/>
        <v>18254</v>
      </c>
      <c r="G335">
        <f t="shared" ref="G335" si="76">+C335-(C$7+F335*C$8)</f>
        <v>-0.14102300000376999</v>
      </c>
      <c r="K335">
        <f t="shared" ref="K335" si="77">G335</f>
        <v>-0.14102300000376999</v>
      </c>
      <c r="O335">
        <f t="shared" ref="O335" ca="1" si="78">+C$11+C$12*F335</f>
        <v>-0.14492457505425943</v>
      </c>
      <c r="P335">
        <f t="shared" ref="P335" si="79">+D$11+D$12*F335+D$13*F335^2</f>
        <v>-0.16099146328089392</v>
      </c>
      <c r="Q335" s="2">
        <f t="shared" ref="Q335" si="80">+C335-15018.5</f>
        <v>44063.022199999999</v>
      </c>
      <c r="R335">
        <f t="shared" ref="R335" si="81">+(P335-G335)^2</f>
        <v>3.9873952564984684E-4</v>
      </c>
      <c r="S335">
        <v>1</v>
      </c>
      <c r="T335">
        <f t="shared" si="74"/>
        <v>3.9873952564984684E-4</v>
      </c>
    </row>
    <row r="336" spans="1:20" ht="12" customHeight="1" x14ac:dyDescent="0.2">
      <c r="A336" s="113" t="s">
        <v>697</v>
      </c>
      <c r="B336" s="114" t="s">
        <v>79</v>
      </c>
      <c r="C336" s="115">
        <v>59894.305500000002</v>
      </c>
      <c r="D336" s="116">
        <v>2.0000000000000001E-4</v>
      </c>
      <c r="E336" s="80">
        <f t="shared" ref="E336" si="82">+(C336-C$7)/C$8</f>
        <v>19067.843102497736</v>
      </c>
      <c r="F336">
        <f t="shared" ref="F336" si="83">ROUND(2*E336,0)/2</f>
        <v>19068</v>
      </c>
      <c r="G336">
        <f t="shared" ref="G336" si="84">+C336-(C$7+F336*C$8)</f>
        <v>-0.15666599999531172</v>
      </c>
      <c r="K336">
        <f t="shared" ref="K336" si="85">G336</f>
        <v>-0.15666599999531172</v>
      </c>
      <c r="O336">
        <f t="shared" ref="O336" ca="1" si="86">+C$11+C$12*F336</f>
        <v>-0.15870155636533301</v>
      </c>
      <c r="P336">
        <f t="shared" ref="P336" si="87">+D$11+D$12*F336+D$13*F336^2</f>
        <v>-0.18191529493034553</v>
      </c>
      <c r="Q336" s="2">
        <f t="shared" ref="Q336" si="88">+C336-15018.5</f>
        <v>44875.805500000002</v>
      </c>
      <c r="R336">
        <f t="shared" ref="R336" si="89">+(P336-G336)^2</f>
        <v>6.3752689471632384E-4</v>
      </c>
      <c r="S336">
        <v>1</v>
      </c>
      <c r="T336">
        <f t="shared" ref="T336" si="90">S336*R336</f>
        <v>6.3752689471632384E-4</v>
      </c>
    </row>
    <row r="337" spans="1:5" ht="12" customHeight="1" x14ac:dyDescent="0.2">
      <c r="A337" s="80"/>
      <c r="B337" s="35"/>
      <c r="C337" s="34"/>
      <c r="D337" s="34"/>
      <c r="E337" s="80"/>
    </row>
    <row r="338" spans="1:5" ht="12" customHeight="1" x14ac:dyDescent="0.2">
      <c r="A338" s="80"/>
      <c r="B338" s="35"/>
      <c r="C338" s="34"/>
      <c r="D338" s="34"/>
      <c r="E338" s="80"/>
    </row>
    <row r="339" spans="1:5" ht="12" customHeight="1" x14ac:dyDescent="0.2">
      <c r="A339" s="80"/>
      <c r="B339" s="35"/>
      <c r="C339" s="34"/>
      <c r="D339" s="34"/>
      <c r="E339" s="80"/>
    </row>
    <row r="340" spans="1:5" ht="12" customHeight="1" x14ac:dyDescent="0.2">
      <c r="A340" s="80"/>
      <c r="B340" s="35"/>
      <c r="C340" s="34"/>
      <c r="D340" s="34"/>
      <c r="E340" s="80"/>
    </row>
    <row r="341" spans="1:5" ht="12" customHeight="1" x14ac:dyDescent="0.2">
      <c r="A341" s="80"/>
      <c r="B341" s="35"/>
      <c r="C341" s="34"/>
      <c r="D341" s="34"/>
      <c r="E341" s="80"/>
    </row>
    <row r="342" spans="1:5" ht="12" customHeight="1" x14ac:dyDescent="0.2">
      <c r="A342" s="80"/>
      <c r="B342" s="35"/>
      <c r="C342" s="34"/>
      <c r="D342" s="34"/>
      <c r="E342" s="80"/>
    </row>
    <row r="343" spans="1:5" ht="12" customHeight="1" x14ac:dyDescent="0.2">
      <c r="A343" s="80"/>
      <c r="B343" s="35"/>
      <c r="C343" s="34"/>
      <c r="D343" s="34"/>
      <c r="E343" s="80"/>
    </row>
    <row r="344" spans="1:5" ht="12" customHeight="1" x14ac:dyDescent="0.2">
      <c r="A344" s="80"/>
      <c r="B344" s="35"/>
      <c r="C344" s="34"/>
      <c r="D344" s="34"/>
      <c r="E344" s="80"/>
    </row>
    <row r="345" spans="1:5" ht="12" customHeight="1" x14ac:dyDescent="0.2">
      <c r="A345" s="80"/>
      <c r="B345" s="35"/>
      <c r="C345" s="34"/>
      <c r="D345" s="34"/>
      <c r="E345" s="80"/>
    </row>
    <row r="346" spans="1:5" ht="12" customHeight="1" x14ac:dyDescent="0.2">
      <c r="A346" s="80"/>
      <c r="B346" s="35"/>
      <c r="C346" s="34"/>
      <c r="D346" s="34"/>
      <c r="E346" s="80"/>
    </row>
    <row r="347" spans="1:5" ht="12" customHeight="1" x14ac:dyDescent="0.2">
      <c r="A347" s="80"/>
      <c r="B347" s="35"/>
      <c r="C347" s="34"/>
      <c r="D347" s="34"/>
      <c r="E347" s="80"/>
    </row>
    <row r="348" spans="1:5" ht="12" customHeight="1" x14ac:dyDescent="0.2">
      <c r="A348" s="80"/>
      <c r="B348" s="35"/>
      <c r="C348" s="34"/>
      <c r="D348" s="34"/>
      <c r="E348" s="80"/>
    </row>
    <row r="349" spans="1:5" ht="12" customHeight="1" x14ac:dyDescent="0.2">
      <c r="A349" s="80"/>
      <c r="B349" s="35"/>
      <c r="C349" s="34"/>
      <c r="D349" s="34"/>
      <c r="E349" s="80"/>
    </row>
    <row r="350" spans="1:5" ht="12" customHeight="1" x14ac:dyDescent="0.2">
      <c r="A350" s="80"/>
      <c r="B350" s="35"/>
      <c r="C350" s="34"/>
      <c r="D350" s="34"/>
      <c r="E350" s="80"/>
    </row>
    <row r="351" spans="1:5" ht="12" customHeight="1" x14ac:dyDescent="0.2">
      <c r="A351" s="80"/>
      <c r="B351" s="35"/>
      <c r="C351" s="34"/>
      <c r="D351" s="34"/>
      <c r="E351" s="80"/>
    </row>
    <row r="352" spans="1:5" ht="12" customHeight="1" x14ac:dyDescent="0.2">
      <c r="A352" s="80"/>
      <c r="B352" s="35"/>
      <c r="C352" s="34"/>
      <c r="D352" s="34"/>
      <c r="E352" s="80"/>
    </row>
    <row r="353" spans="1:5" x14ac:dyDescent="0.2">
      <c r="A353" s="80"/>
      <c r="B353" s="35"/>
      <c r="C353" s="34"/>
      <c r="D353" s="34"/>
      <c r="E353" s="80"/>
    </row>
    <row r="354" spans="1:5" x14ac:dyDescent="0.2">
      <c r="A354" s="80"/>
      <c r="B354" s="35"/>
      <c r="C354" s="34"/>
      <c r="D354" s="34"/>
      <c r="E354" s="80"/>
    </row>
    <row r="355" spans="1:5" x14ac:dyDescent="0.2">
      <c r="A355" s="80"/>
      <c r="B355" s="35"/>
      <c r="C355" s="34"/>
      <c r="D355" s="34"/>
      <c r="E355" s="80"/>
    </row>
    <row r="356" spans="1:5" x14ac:dyDescent="0.2">
      <c r="A356" s="80"/>
      <c r="B356" s="35"/>
      <c r="C356" s="34"/>
      <c r="D356" s="34"/>
      <c r="E356" s="80"/>
    </row>
    <row r="357" spans="1:5" x14ac:dyDescent="0.2">
      <c r="A357" s="80"/>
      <c r="B357" s="35"/>
      <c r="C357" s="34"/>
      <c r="D357" s="34"/>
      <c r="E357" s="80"/>
    </row>
    <row r="358" spans="1:5" x14ac:dyDescent="0.2">
      <c r="A358" s="80"/>
      <c r="B358" s="35"/>
      <c r="C358" s="34"/>
      <c r="D358" s="34"/>
      <c r="E358" s="80"/>
    </row>
    <row r="359" spans="1:5" x14ac:dyDescent="0.2">
      <c r="A359" s="80"/>
      <c r="B359" s="35"/>
      <c r="C359" s="34"/>
      <c r="D359" s="34"/>
      <c r="E359" s="80"/>
    </row>
    <row r="360" spans="1:5" x14ac:dyDescent="0.2">
      <c r="A360" s="80"/>
      <c r="B360" s="35"/>
      <c r="C360" s="34"/>
      <c r="D360" s="34"/>
      <c r="E360" s="80"/>
    </row>
    <row r="361" spans="1:5" x14ac:dyDescent="0.2">
      <c r="A361" s="80"/>
      <c r="B361" s="35"/>
      <c r="C361" s="34"/>
      <c r="D361" s="34"/>
      <c r="E361" s="80"/>
    </row>
    <row r="362" spans="1:5" x14ac:dyDescent="0.2">
      <c r="A362" s="80"/>
      <c r="B362" s="35"/>
      <c r="C362" s="34"/>
      <c r="D362" s="34"/>
      <c r="E362" s="80"/>
    </row>
    <row r="363" spans="1:5" x14ac:dyDescent="0.2">
      <c r="A363" s="80"/>
      <c r="B363" s="35"/>
      <c r="C363" s="34"/>
      <c r="D363" s="34"/>
      <c r="E363" s="80"/>
    </row>
    <row r="364" spans="1:5" x14ac:dyDescent="0.2">
      <c r="A364" s="80"/>
      <c r="B364" s="35"/>
      <c r="C364" s="34"/>
      <c r="D364" s="34"/>
      <c r="E364" s="80"/>
    </row>
    <row r="365" spans="1:5" x14ac:dyDescent="0.2">
      <c r="A365" s="80"/>
      <c r="B365" s="35"/>
      <c r="C365" s="34"/>
      <c r="D365" s="34"/>
      <c r="E365" s="80"/>
    </row>
    <row r="366" spans="1:5" x14ac:dyDescent="0.2">
      <c r="A366" s="80"/>
      <c r="B366" s="35"/>
      <c r="C366" s="34"/>
      <c r="D366" s="34"/>
      <c r="E366" s="80"/>
    </row>
    <row r="367" spans="1:5" x14ac:dyDescent="0.2">
      <c r="A367" s="80"/>
      <c r="B367" s="35"/>
      <c r="C367" s="34"/>
      <c r="D367" s="34"/>
      <c r="E367" s="80"/>
    </row>
    <row r="368" spans="1:5" x14ac:dyDescent="0.2">
      <c r="A368" s="80"/>
      <c r="B368" s="35"/>
      <c r="C368" s="34"/>
      <c r="D368" s="34"/>
      <c r="E368" s="80"/>
    </row>
    <row r="369" spans="1:5" x14ac:dyDescent="0.2">
      <c r="A369" s="80"/>
      <c r="B369" s="35"/>
      <c r="C369" s="34"/>
      <c r="D369" s="34"/>
      <c r="E369" s="80"/>
    </row>
    <row r="370" spans="1:5" x14ac:dyDescent="0.2">
      <c r="A370" s="80"/>
      <c r="B370" s="35"/>
      <c r="C370" s="34"/>
      <c r="D370" s="34"/>
      <c r="E370" s="80"/>
    </row>
    <row r="371" spans="1:5" x14ac:dyDescent="0.2">
      <c r="A371" s="80"/>
      <c r="B371" s="35"/>
      <c r="C371" s="34"/>
      <c r="D371" s="34"/>
      <c r="E371" s="80"/>
    </row>
    <row r="372" spans="1:5" x14ac:dyDescent="0.2">
      <c r="A372" s="80"/>
      <c r="B372" s="35"/>
      <c r="C372" s="34"/>
      <c r="D372" s="34"/>
      <c r="E372" s="80"/>
    </row>
    <row r="373" spans="1:5" x14ac:dyDescent="0.2">
      <c r="A373" s="80"/>
      <c r="B373" s="35"/>
      <c r="C373" s="34"/>
      <c r="D373" s="34"/>
      <c r="E373" s="80"/>
    </row>
    <row r="374" spans="1:5" x14ac:dyDescent="0.2">
      <c r="A374" s="80"/>
      <c r="B374" s="35"/>
      <c r="C374" s="34"/>
      <c r="D374" s="34"/>
      <c r="E374" s="80"/>
    </row>
    <row r="375" spans="1:5" x14ac:dyDescent="0.2">
      <c r="A375" s="80"/>
      <c r="B375" s="35"/>
      <c r="C375" s="34"/>
      <c r="D375" s="34"/>
      <c r="E375" s="80"/>
    </row>
    <row r="376" spans="1:5" x14ac:dyDescent="0.2">
      <c r="A376" s="80"/>
      <c r="B376" s="35"/>
      <c r="C376" s="34"/>
      <c r="D376" s="34"/>
      <c r="E376" s="80"/>
    </row>
    <row r="377" spans="1:5" x14ac:dyDescent="0.2">
      <c r="A377" s="80"/>
      <c r="B377" s="35"/>
      <c r="C377" s="34"/>
      <c r="D377" s="34"/>
      <c r="E377" s="80"/>
    </row>
    <row r="378" spans="1:5" x14ac:dyDescent="0.2">
      <c r="A378" s="80"/>
      <c r="B378" s="35"/>
      <c r="C378" s="34"/>
      <c r="D378" s="34"/>
      <c r="E378" s="80"/>
    </row>
    <row r="379" spans="1:5" x14ac:dyDescent="0.2">
      <c r="A379" s="80"/>
      <c r="B379" s="35"/>
      <c r="C379" s="34"/>
      <c r="D379" s="34"/>
      <c r="E379" s="80"/>
    </row>
    <row r="380" spans="1:5" x14ac:dyDescent="0.2">
      <c r="A380" s="80"/>
      <c r="B380" s="35"/>
      <c r="C380" s="34"/>
      <c r="D380" s="34"/>
      <c r="E380" s="80"/>
    </row>
    <row r="381" spans="1:5" x14ac:dyDescent="0.2">
      <c r="A381" s="80"/>
      <c r="B381" s="35"/>
      <c r="C381" s="34"/>
      <c r="D381" s="34"/>
      <c r="E381" s="80"/>
    </row>
    <row r="382" spans="1:5" x14ac:dyDescent="0.2">
      <c r="A382" s="80"/>
      <c r="B382" s="35"/>
      <c r="C382" s="34"/>
      <c r="D382" s="34"/>
      <c r="E382" s="80"/>
    </row>
    <row r="383" spans="1:5" x14ac:dyDescent="0.2">
      <c r="A383" s="80"/>
      <c r="B383" s="35"/>
      <c r="C383" s="34"/>
      <c r="D383" s="34"/>
      <c r="E383" s="80"/>
    </row>
    <row r="384" spans="1:5" x14ac:dyDescent="0.2">
      <c r="A384" s="80"/>
      <c r="B384" s="35"/>
      <c r="C384" s="34"/>
      <c r="D384" s="34"/>
      <c r="E384" s="80"/>
    </row>
    <row r="385" spans="1:5" x14ac:dyDescent="0.2">
      <c r="A385" s="80"/>
      <c r="B385" s="35"/>
      <c r="C385" s="34"/>
      <c r="D385" s="34"/>
      <c r="E385" s="80"/>
    </row>
    <row r="386" spans="1:5" x14ac:dyDescent="0.2">
      <c r="A386" s="80"/>
      <c r="B386" s="35"/>
      <c r="C386" s="34"/>
      <c r="D386" s="34"/>
      <c r="E386" s="80"/>
    </row>
    <row r="387" spans="1:5" x14ac:dyDescent="0.2">
      <c r="A387" s="80"/>
      <c r="B387" s="35"/>
      <c r="C387" s="34"/>
      <c r="D387" s="34"/>
      <c r="E387" s="80"/>
    </row>
    <row r="388" spans="1:5" x14ac:dyDescent="0.2">
      <c r="A388" s="80"/>
      <c r="B388" s="35"/>
      <c r="C388" s="34"/>
      <c r="D388" s="34"/>
      <c r="E388" s="80"/>
    </row>
    <row r="389" spans="1:5" x14ac:dyDescent="0.2">
      <c r="A389" s="80"/>
      <c r="B389" s="35"/>
      <c r="C389" s="34"/>
      <c r="D389" s="34"/>
      <c r="E389" s="80"/>
    </row>
    <row r="390" spans="1:5" x14ac:dyDescent="0.2">
      <c r="A390" s="80"/>
      <c r="B390" s="35"/>
      <c r="C390" s="34"/>
      <c r="D390" s="34"/>
      <c r="E390" s="80"/>
    </row>
    <row r="391" spans="1:5" x14ac:dyDescent="0.2">
      <c r="A391" s="80"/>
      <c r="B391" s="35"/>
      <c r="C391" s="34"/>
      <c r="D391" s="34"/>
      <c r="E391" s="80"/>
    </row>
    <row r="392" spans="1:5" x14ac:dyDescent="0.2">
      <c r="A392" s="80"/>
      <c r="B392" s="35"/>
      <c r="C392" s="34"/>
      <c r="D392" s="34"/>
      <c r="E392" s="80"/>
    </row>
    <row r="393" spans="1:5" x14ac:dyDescent="0.2">
      <c r="A393" s="80"/>
      <c r="B393" s="35"/>
      <c r="C393" s="34"/>
      <c r="D393" s="34"/>
      <c r="E393" s="80"/>
    </row>
    <row r="394" spans="1:5" x14ac:dyDescent="0.2">
      <c r="A394" s="80"/>
      <c r="B394" s="35"/>
      <c r="C394" s="34"/>
      <c r="D394" s="34"/>
      <c r="E394" s="80"/>
    </row>
    <row r="395" spans="1:5" x14ac:dyDescent="0.2">
      <c r="A395" s="80"/>
      <c r="B395" s="35"/>
      <c r="C395" s="34"/>
      <c r="D395" s="34"/>
      <c r="E395" s="80"/>
    </row>
    <row r="396" spans="1:5" x14ac:dyDescent="0.2">
      <c r="A396" s="80"/>
      <c r="B396" s="35"/>
      <c r="C396" s="34"/>
      <c r="D396" s="34"/>
      <c r="E396" s="80"/>
    </row>
    <row r="397" spans="1:5" x14ac:dyDescent="0.2">
      <c r="A397" s="80"/>
      <c r="B397" s="35"/>
      <c r="C397" s="34"/>
      <c r="D397" s="34"/>
      <c r="E397" s="80"/>
    </row>
    <row r="398" spans="1:5" x14ac:dyDescent="0.2">
      <c r="A398" s="80"/>
      <c r="B398" s="35"/>
      <c r="C398" s="34"/>
      <c r="D398" s="34"/>
      <c r="E398" s="80"/>
    </row>
    <row r="399" spans="1:5" x14ac:dyDescent="0.2">
      <c r="A399" s="80"/>
      <c r="B399" s="35"/>
      <c r="C399" s="34"/>
      <c r="D399" s="34"/>
      <c r="E399" s="80"/>
    </row>
    <row r="400" spans="1:5" x14ac:dyDescent="0.2">
      <c r="A400" s="80"/>
      <c r="B400" s="35"/>
      <c r="C400" s="34"/>
      <c r="D400" s="34"/>
      <c r="E400" s="80"/>
    </row>
    <row r="401" spans="1:5" x14ac:dyDescent="0.2">
      <c r="A401" s="80"/>
      <c r="B401" s="35"/>
      <c r="C401" s="34"/>
      <c r="D401" s="34"/>
      <c r="E401" s="80"/>
    </row>
    <row r="402" spans="1:5" x14ac:dyDescent="0.2">
      <c r="A402" s="80"/>
      <c r="B402" s="35"/>
      <c r="C402" s="34"/>
      <c r="D402" s="34"/>
      <c r="E402" s="80"/>
    </row>
    <row r="403" spans="1:5" x14ac:dyDescent="0.2">
      <c r="A403" s="80"/>
      <c r="B403" s="35"/>
      <c r="C403" s="34"/>
      <c r="D403" s="34"/>
      <c r="E403" s="80"/>
    </row>
    <row r="404" spans="1:5" x14ac:dyDescent="0.2">
      <c r="A404" s="80"/>
      <c r="B404" s="35"/>
      <c r="C404" s="34"/>
      <c r="D404" s="34"/>
      <c r="E404" s="80"/>
    </row>
    <row r="405" spans="1:5" x14ac:dyDescent="0.2">
      <c r="A405" s="80"/>
      <c r="B405" s="35"/>
      <c r="C405" s="34"/>
      <c r="D405" s="34"/>
      <c r="E405" s="80"/>
    </row>
    <row r="406" spans="1:5" x14ac:dyDescent="0.2">
      <c r="A406" s="80"/>
      <c r="B406" s="35"/>
      <c r="C406" s="34"/>
      <c r="D406" s="34"/>
      <c r="E406" s="80"/>
    </row>
    <row r="407" spans="1:5" x14ac:dyDescent="0.2">
      <c r="A407" s="80"/>
      <c r="B407" s="35"/>
      <c r="C407" s="34"/>
      <c r="D407" s="34"/>
      <c r="E407" s="80"/>
    </row>
    <row r="408" spans="1:5" x14ac:dyDescent="0.2">
      <c r="A408" s="80"/>
      <c r="B408" s="35"/>
      <c r="C408" s="34"/>
      <c r="D408" s="34"/>
      <c r="E408" s="80"/>
    </row>
    <row r="409" spans="1:5" x14ac:dyDescent="0.2">
      <c r="A409" s="80"/>
      <c r="B409" s="35"/>
      <c r="C409" s="34"/>
      <c r="D409" s="34"/>
      <c r="E409" s="80"/>
    </row>
    <row r="410" spans="1:5" x14ac:dyDescent="0.2">
      <c r="A410" s="80"/>
      <c r="B410" s="35"/>
      <c r="C410" s="34"/>
      <c r="D410" s="34"/>
      <c r="E410" s="80"/>
    </row>
    <row r="411" spans="1:5" x14ac:dyDescent="0.2">
      <c r="A411" s="80"/>
      <c r="B411" s="35"/>
      <c r="C411" s="34"/>
      <c r="D411" s="34"/>
      <c r="E411" s="80"/>
    </row>
    <row r="412" spans="1:5" x14ac:dyDescent="0.2">
      <c r="A412" s="80"/>
      <c r="B412" s="35"/>
      <c r="C412" s="34"/>
      <c r="D412" s="34"/>
      <c r="E412" s="80"/>
    </row>
    <row r="413" spans="1:5" x14ac:dyDescent="0.2">
      <c r="B413" s="20"/>
      <c r="C413" s="14"/>
      <c r="D413" s="14"/>
    </row>
    <row r="414" spans="1:5" x14ac:dyDescent="0.2">
      <c r="B414" s="20"/>
      <c r="C414" s="14"/>
      <c r="D414" s="14"/>
    </row>
    <row r="415" spans="1:5" x14ac:dyDescent="0.2">
      <c r="B415" s="20"/>
      <c r="C415" s="14"/>
      <c r="D415" s="14"/>
    </row>
    <row r="416" spans="1:5" x14ac:dyDescent="0.2">
      <c r="B416" s="20"/>
      <c r="C416" s="14"/>
      <c r="D416" s="14"/>
    </row>
    <row r="417" spans="2:4" x14ac:dyDescent="0.2">
      <c r="B417" s="20"/>
      <c r="C417" s="14"/>
      <c r="D417" s="14"/>
    </row>
    <row r="418" spans="2:4" x14ac:dyDescent="0.2">
      <c r="B418" s="20"/>
      <c r="C418" s="14"/>
      <c r="D418" s="14"/>
    </row>
    <row r="419" spans="2:4" x14ac:dyDescent="0.2">
      <c r="B419" s="20"/>
      <c r="C419" s="14"/>
      <c r="D419" s="14"/>
    </row>
    <row r="420" spans="2:4" x14ac:dyDescent="0.2">
      <c r="B420" s="20"/>
      <c r="C420" s="14"/>
      <c r="D420" s="14"/>
    </row>
    <row r="421" spans="2:4" x14ac:dyDescent="0.2">
      <c r="B421" s="20"/>
      <c r="C421" s="14"/>
      <c r="D421" s="14"/>
    </row>
    <row r="422" spans="2:4" x14ac:dyDescent="0.2">
      <c r="B422" s="20"/>
      <c r="C422" s="14"/>
      <c r="D422" s="14"/>
    </row>
    <row r="423" spans="2:4" x14ac:dyDescent="0.2">
      <c r="B423" s="20"/>
      <c r="C423" s="14"/>
      <c r="D423" s="14"/>
    </row>
    <row r="424" spans="2:4" x14ac:dyDescent="0.2">
      <c r="B424" s="20"/>
      <c r="C424" s="14"/>
      <c r="D424" s="14"/>
    </row>
    <row r="425" spans="2:4" x14ac:dyDescent="0.2">
      <c r="B425" s="20"/>
      <c r="C425" s="14"/>
      <c r="D425" s="14"/>
    </row>
    <row r="426" spans="2:4" x14ac:dyDescent="0.2">
      <c r="B426" s="20"/>
      <c r="C426" s="14"/>
      <c r="D426" s="14"/>
    </row>
    <row r="427" spans="2:4" x14ac:dyDescent="0.2">
      <c r="B427" s="20"/>
      <c r="C427" s="14"/>
      <c r="D427" s="14"/>
    </row>
    <row r="428" spans="2:4" x14ac:dyDescent="0.2">
      <c r="B428" s="20"/>
      <c r="C428" s="14"/>
      <c r="D428" s="14"/>
    </row>
    <row r="429" spans="2:4" x14ac:dyDescent="0.2">
      <c r="B429" s="20"/>
      <c r="C429" s="14"/>
      <c r="D429" s="14"/>
    </row>
    <row r="430" spans="2:4" x14ac:dyDescent="0.2">
      <c r="B430" s="20"/>
      <c r="C430" s="14"/>
      <c r="D430" s="14"/>
    </row>
    <row r="431" spans="2:4" x14ac:dyDescent="0.2">
      <c r="B431" s="20"/>
      <c r="C431" s="14"/>
      <c r="D431" s="14"/>
    </row>
    <row r="432" spans="2:4" x14ac:dyDescent="0.2">
      <c r="B432" s="20"/>
      <c r="C432" s="14"/>
      <c r="D432" s="14"/>
    </row>
    <row r="433" spans="2:4" x14ac:dyDescent="0.2">
      <c r="B433" s="20"/>
      <c r="C433" s="14"/>
      <c r="D433" s="14"/>
    </row>
    <row r="434" spans="2:4" x14ac:dyDescent="0.2">
      <c r="B434" s="20"/>
      <c r="C434" s="14"/>
      <c r="D434" s="14"/>
    </row>
    <row r="435" spans="2:4" x14ac:dyDescent="0.2">
      <c r="B435" s="20"/>
      <c r="C435" s="14"/>
      <c r="D435" s="14"/>
    </row>
    <row r="436" spans="2:4" x14ac:dyDescent="0.2">
      <c r="B436" s="20"/>
      <c r="C436" s="14"/>
      <c r="D436" s="14"/>
    </row>
    <row r="437" spans="2:4" x14ac:dyDescent="0.2">
      <c r="B437" s="20"/>
      <c r="C437" s="14"/>
      <c r="D437" s="14"/>
    </row>
    <row r="438" spans="2:4" x14ac:dyDescent="0.2">
      <c r="B438" s="20"/>
      <c r="C438" s="14"/>
      <c r="D438" s="14"/>
    </row>
    <row r="439" spans="2:4" x14ac:dyDescent="0.2">
      <c r="B439" s="20"/>
      <c r="C439" s="14"/>
      <c r="D439" s="14"/>
    </row>
    <row r="440" spans="2:4" x14ac:dyDescent="0.2">
      <c r="B440" s="20"/>
      <c r="C440" s="14"/>
      <c r="D440" s="14"/>
    </row>
    <row r="441" spans="2:4" x14ac:dyDescent="0.2">
      <c r="B441" s="20"/>
      <c r="C441" s="14"/>
      <c r="D441" s="14"/>
    </row>
    <row r="442" spans="2:4" x14ac:dyDescent="0.2">
      <c r="B442" s="20"/>
      <c r="C442" s="14"/>
      <c r="D442" s="14"/>
    </row>
    <row r="443" spans="2:4" x14ac:dyDescent="0.2">
      <c r="B443" s="20"/>
      <c r="C443" s="14"/>
      <c r="D443" s="14"/>
    </row>
    <row r="444" spans="2:4" x14ac:dyDescent="0.2">
      <c r="B444" s="20"/>
      <c r="C444" s="14"/>
      <c r="D444" s="14"/>
    </row>
    <row r="445" spans="2:4" x14ac:dyDescent="0.2">
      <c r="B445" s="20"/>
      <c r="C445" s="14"/>
      <c r="D445" s="14"/>
    </row>
    <row r="446" spans="2:4" x14ac:dyDescent="0.2">
      <c r="B446" s="20"/>
      <c r="C446" s="14"/>
      <c r="D446" s="14"/>
    </row>
    <row r="447" spans="2:4" x14ac:dyDescent="0.2">
      <c r="B447" s="20"/>
      <c r="C447" s="14"/>
      <c r="D447" s="14"/>
    </row>
    <row r="448" spans="2:4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</sheetData>
  <protectedRanges>
    <protectedRange sqref="A323:D334" name="Range1"/>
  </protectedRanges>
  <phoneticPr fontId="8" type="noConversion"/>
  <hyperlinks>
    <hyperlink ref="H65022" r:id="rId1" display="http://vsolj.cetus-net.org/bulletin.html" xr:uid="{00000000-0004-0000-0000-000000000000}"/>
    <hyperlink ref="H65015" r:id="rId2" display="https://www.aavso.org/ejaavso" xr:uid="{00000000-0004-0000-0000-000001000000}"/>
    <hyperlink ref="I65022" r:id="rId3" display="http://vsolj.cetus-net.org/bulletin.html" xr:uid="{00000000-0004-0000-0000-000002000000}"/>
    <hyperlink ref="AQ58673" r:id="rId4" display="http://cdsbib.u-strasbg.fr/cgi-bin/cdsbib?1990RMxAA..21..381G" xr:uid="{00000000-0004-0000-0000-000003000000}"/>
    <hyperlink ref="H65019" r:id="rId5" display="https://www.aavso.org/ejaavso" xr:uid="{00000000-0004-0000-0000-000004000000}"/>
    <hyperlink ref="AP6037" r:id="rId6" display="http://cdsbib.u-strasbg.fr/cgi-bin/cdsbib?1990RMxAA..21..381G" xr:uid="{00000000-0004-0000-0000-000005000000}"/>
    <hyperlink ref="AP6040" r:id="rId7" display="http://cdsbib.u-strasbg.fr/cgi-bin/cdsbib?1990RMxAA..21..381G" xr:uid="{00000000-0004-0000-0000-000006000000}"/>
    <hyperlink ref="AP6038" r:id="rId8" display="http://cdsbib.u-strasbg.fr/cgi-bin/cdsbib?1990RMxAA..21..381G" xr:uid="{00000000-0004-0000-0000-000007000000}"/>
    <hyperlink ref="AP6022" r:id="rId9" display="http://cdsbib.u-strasbg.fr/cgi-bin/cdsbib?1990RMxAA..21..381G" xr:uid="{00000000-0004-0000-0000-000008000000}"/>
    <hyperlink ref="AQ6251" r:id="rId10" display="http://cdsbib.u-strasbg.fr/cgi-bin/cdsbib?1990RMxAA..21..381G" xr:uid="{00000000-0004-0000-0000-000009000000}"/>
    <hyperlink ref="AQ6255" r:id="rId11" display="http://cdsbib.u-strasbg.fr/cgi-bin/cdsbib?1990RMxAA..21..381G" xr:uid="{00000000-0004-0000-0000-00000A000000}"/>
    <hyperlink ref="AQ399" r:id="rId12" display="http://cdsbib.u-strasbg.fr/cgi-bin/cdsbib?1990RMxAA..21..381G" xr:uid="{00000000-0004-0000-0000-00000B000000}"/>
    <hyperlink ref="I3143" r:id="rId13" display="http://vsolj.cetus-net.org/bulletin.html" xr:uid="{00000000-0004-0000-0000-00000C000000}"/>
    <hyperlink ref="H3143" r:id="rId14" display="http://vsolj.cetus-net.org/bulletin.html" xr:uid="{00000000-0004-0000-0000-00000D000000}"/>
    <hyperlink ref="AQ1060" r:id="rId15" display="http://cdsbib.u-strasbg.fr/cgi-bin/cdsbib?1990RMxAA..21..381G" xr:uid="{00000000-0004-0000-0000-00000E000000}"/>
    <hyperlink ref="AQ1059" r:id="rId16" display="http://cdsbib.u-strasbg.fr/cgi-bin/cdsbib?1990RMxAA..21..381G" xr:uid="{00000000-0004-0000-0000-00000F000000}"/>
    <hyperlink ref="AP4313" r:id="rId17" display="http://cdsbib.u-strasbg.fr/cgi-bin/cdsbib?1990RMxAA..21..381G" xr:uid="{00000000-0004-0000-0000-000010000000}"/>
    <hyperlink ref="AP4331" r:id="rId18" display="http://cdsbib.u-strasbg.fr/cgi-bin/cdsbib?1990RMxAA..21..381G" xr:uid="{00000000-0004-0000-0000-000011000000}"/>
    <hyperlink ref="AP4332" r:id="rId19" display="http://cdsbib.u-strasbg.fr/cgi-bin/cdsbib?1990RMxAA..21..381G" xr:uid="{00000000-0004-0000-0000-000012000000}"/>
    <hyperlink ref="AP4328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94"/>
  <sheetViews>
    <sheetView topLeftCell="A151" workbookViewId="0">
      <selection activeCell="A135" sqref="A135:D188"/>
    </sheetView>
  </sheetViews>
  <sheetFormatPr defaultRowHeight="12.75" x14ac:dyDescent="0.2"/>
  <cols>
    <col min="1" max="1" width="19.7109375" style="14" customWidth="1"/>
    <col min="2" max="2" width="4.42578125" style="17" customWidth="1"/>
    <col min="3" max="3" width="12.7109375" style="14" customWidth="1"/>
    <col min="4" max="4" width="5.42578125" style="17" customWidth="1"/>
    <col min="5" max="5" width="14.85546875" style="17" customWidth="1"/>
    <col min="6" max="6" width="9.140625" style="17"/>
    <col min="7" max="7" width="12" style="17" customWidth="1"/>
    <col min="8" max="8" width="14.140625" style="14" customWidth="1"/>
    <col min="9" max="9" width="22.570312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03125" style="17" customWidth="1"/>
    <col min="14" max="14" width="14.140625" style="17" customWidth="1"/>
    <col min="15" max="15" width="23.42578125" style="17" customWidth="1"/>
    <col min="16" max="16" width="16.5703125" style="17" customWidth="1"/>
    <col min="17" max="17" width="41" style="17" customWidth="1"/>
    <col min="18" max="16384" width="9.140625" style="17"/>
  </cols>
  <sheetData>
    <row r="1" spans="1:16" ht="15.75" x14ac:dyDescent="0.25">
      <c r="A1" s="86" t="s">
        <v>196</v>
      </c>
      <c r="I1" s="87" t="s">
        <v>122</v>
      </c>
      <c r="J1" s="88" t="s">
        <v>197</v>
      </c>
    </row>
    <row r="2" spans="1:16" x14ac:dyDescent="0.2">
      <c r="I2" s="89" t="s">
        <v>133</v>
      </c>
      <c r="J2" s="90" t="s">
        <v>198</v>
      </c>
    </row>
    <row r="3" spans="1:16" x14ac:dyDescent="0.2">
      <c r="A3" s="91" t="s">
        <v>199</v>
      </c>
      <c r="I3" s="89" t="s">
        <v>137</v>
      </c>
      <c r="J3" s="90" t="s">
        <v>200</v>
      </c>
    </row>
    <row r="4" spans="1:16" x14ac:dyDescent="0.2">
      <c r="I4" s="89" t="s">
        <v>150</v>
      </c>
      <c r="J4" s="90" t="s">
        <v>200</v>
      </c>
    </row>
    <row r="5" spans="1:16" ht="13.5" thickBot="1" x14ac:dyDescent="0.25">
      <c r="I5" s="92" t="s">
        <v>201</v>
      </c>
      <c r="J5" s="93" t="s">
        <v>96</v>
      </c>
    </row>
    <row r="10" spans="1:16" ht="13.5" thickBot="1" x14ac:dyDescent="0.25"/>
    <row r="11" spans="1:16" ht="12.75" customHeight="1" thickBot="1" x14ac:dyDescent="0.25">
      <c r="A11" s="14" t="str">
        <f t="shared" ref="A11:A42" si="0">P11</f>
        <v>IBVS 795 </v>
      </c>
      <c r="B11" s="20" t="str">
        <f t="shared" ref="B11:B42" si="1">IF(H11=INT(H11),"I","II")</f>
        <v>I</v>
      </c>
      <c r="C11" s="14">
        <f t="shared" ref="C11:C42" si="2">1*G11</f>
        <v>40097.716</v>
      </c>
      <c r="D11" s="17" t="str">
        <f t="shared" ref="D11:D42" si="3">VLOOKUP(F11,I$1:J$5,2,FALSE)</f>
        <v>vis</v>
      </c>
      <c r="E11" s="94">
        <f>VLOOKUP(C11,Active!C$21:E$973,3,FALSE)</f>
        <v>-757.9994281562457</v>
      </c>
      <c r="F11" s="20" t="s">
        <v>201</v>
      </c>
      <c r="G11" s="17" t="str">
        <f t="shared" ref="G11:G42" si="4">MID(I11,3,LEN(I11)-3)</f>
        <v>40097.716</v>
      </c>
      <c r="H11" s="14">
        <f t="shared" ref="H11:H42" si="5">1*K11</f>
        <v>-758</v>
      </c>
      <c r="I11" s="95" t="s">
        <v>327</v>
      </c>
      <c r="J11" s="96" t="s">
        <v>328</v>
      </c>
      <c r="K11" s="95">
        <v>-758</v>
      </c>
      <c r="L11" s="95" t="s">
        <v>329</v>
      </c>
      <c r="M11" s="96" t="s">
        <v>278</v>
      </c>
      <c r="N11" s="96"/>
      <c r="O11" s="97" t="s">
        <v>330</v>
      </c>
      <c r="P11" s="98" t="s">
        <v>331</v>
      </c>
    </row>
    <row r="12" spans="1:16" ht="12.75" customHeight="1" thickBot="1" x14ac:dyDescent="0.25">
      <c r="A12" s="14" t="str">
        <f t="shared" si="0"/>
        <v>IBVS 328 </v>
      </c>
      <c r="B12" s="20" t="str">
        <f t="shared" si="1"/>
        <v>I</v>
      </c>
      <c r="C12" s="14">
        <f t="shared" si="2"/>
        <v>40206.553999999996</v>
      </c>
      <c r="D12" s="17" t="str">
        <f t="shared" si="3"/>
        <v>vis</v>
      </c>
      <c r="E12" s="94">
        <f>VLOOKUP(C12,Active!C$21:E$973,3,FALSE)</f>
        <v>-649.00060038587446</v>
      </c>
      <c r="F12" s="20" t="s">
        <v>201</v>
      </c>
      <c r="G12" s="17" t="str">
        <f t="shared" si="4"/>
        <v>40206.554</v>
      </c>
      <c r="H12" s="14">
        <f t="shared" si="5"/>
        <v>-649</v>
      </c>
      <c r="I12" s="95" t="s">
        <v>332</v>
      </c>
      <c r="J12" s="96" t="s">
        <v>333</v>
      </c>
      <c r="K12" s="95">
        <v>-649</v>
      </c>
      <c r="L12" s="95" t="s">
        <v>334</v>
      </c>
      <c r="M12" s="96" t="s">
        <v>278</v>
      </c>
      <c r="N12" s="96"/>
      <c r="O12" s="97" t="s">
        <v>335</v>
      </c>
      <c r="P12" s="98" t="s">
        <v>336</v>
      </c>
    </row>
    <row r="13" spans="1:16" ht="12.75" customHeight="1" thickBot="1" x14ac:dyDescent="0.25">
      <c r="A13" s="14" t="str">
        <f t="shared" si="0"/>
        <v> ORI 121 </v>
      </c>
      <c r="B13" s="20" t="str">
        <f t="shared" si="1"/>
        <v>I</v>
      </c>
      <c r="C13" s="14">
        <f t="shared" si="2"/>
        <v>40854.597000000002</v>
      </c>
      <c r="D13" s="17" t="str">
        <f t="shared" si="3"/>
        <v>vis</v>
      </c>
      <c r="E13" s="94">
        <f>VLOOKUP(C13,Active!C$21:E$973,3,FALSE)</f>
        <v>0</v>
      </c>
      <c r="F13" s="20" t="s">
        <v>201</v>
      </c>
      <c r="G13" s="17" t="str">
        <f t="shared" si="4"/>
        <v>40854.597</v>
      </c>
      <c r="H13" s="14">
        <f t="shared" si="5"/>
        <v>0</v>
      </c>
      <c r="I13" s="95" t="s">
        <v>337</v>
      </c>
      <c r="J13" s="96" t="s">
        <v>338</v>
      </c>
      <c r="K13" s="95">
        <v>0</v>
      </c>
      <c r="L13" s="95" t="s">
        <v>339</v>
      </c>
      <c r="M13" s="96" t="s">
        <v>278</v>
      </c>
      <c r="N13" s="96"/>
      <c r="O13" s="97" t="s">
        <v>340</v>
      </c>
      <c r="P13" s="97" t="s">
        <v>341</v>
      </c>
    </row>
    <row r="14" spans="1:16" ht="12.75" customHeight="1" thickBot="1" x14ac:dyDescent="0.25">
      <c r="A14" s="14" t="str">
        <f t="shared" si="0"/>
        <v> BBS 16 </v>
      </c>
      <c r="B14" s="20" t="str">
        <f t="shared" si="1"/>
        <v>I</v>
      </c>
      <c r="C14" s="14">
        <f t="shared" si="2"/>
        <v>42255.525000000001</v>
      </c>
      <c r="D14" s="17" t="str">
        <f t="shared" si="3"/>
        <v>vis</v>
      </c>
      <c r="E14" s="94">
        <f>VLOOKUP(C14,Active!C$21:E$973,3,FALSE)</f>
        <v>1402.9981237315658</v>
      </c>
      <c r="F14" s="20" t="s">
        <v>201</v>
      </c>
      <c r="G14" s="17" t="str">
        <f t="shared" si="4"/>
        <v>42255.525</v>
      </c>
      <c r="H14" s="14">
        <f t="shared" si="5"/>
        <v>1403</v>
      </c>
      <c r="I14" s="95" t="s">
        <v>342</v>
      </c>
      <c r="J14" s="96" t="s">
        <v>343</v>
      </c>
      <c r="K14" s="95">
        <v>1403</v>
      </c>
      <c r="L14" s="95" t="s">
        <v>344</v>
      </c>
      <c r="M14" s="96" t="s">
        <v>278</v>
      </c>
      <c r="N14" s="96"/>
      <c r="O14" s="97" t="s">
        <v>340</v>
      </c>
      <c r="P14" s="97" t="s">
        <v>345</v>
      </c>
    </row>
    <row r="15" spans="1:16" ht="12.75" customHeight="1" thickBot="1" x14ac:dyDescent="0.25">
      <c r="A15" s="14" t="str">
        <f t="shared" si="0"/>
        <v> BBS 17 </v>
      </c>
      <c r="B15" s="20" t="str">
        <f t="shared" si="1"/>
        <v>I</v>
      </c>
      <c r="C15" s="14">
        <f t="shared" si="2"/>
        <v>42273.493000000002</v>
      </c>
      <c r="D15" s="17" t="str">
        <f t="shared" si="3"/>
        <v>vis</v>
      </c>
      <c r="E15" s="94">
        <f>VLOOKUP(C15,Active!C$21:E$973,3,FALSE)</f>
        <v>1420.992674691508</v>
      </c>
      <c r="F15" s="20" t="s">
        <v>201</v>
      </c>
      <c r="G15" s="17" t="str">
        <f t="shared" si="4"/>
        <v>42273.493</v>
      </c>
      <c r="H15" s="14">
        <f t="shared" si="5"/>
        <v>1421</v>
      </c>
      <c r="I15" s="95" t="s">
        <v>346</v>
      </c>
      <c r="J15" s="96" t="s">
        <v>347</v>
      </c>
      <c r="K15" s="95">
        <v>1421</v>
      </c>
      <c r="L15" s="95" t="s">
        <v>348</v>
      </c>
      <c r="M15" s="96" t="s">
        <v>278</v>
      </c>
      <c r="N15" s="96"/>
      <c r="O15" s="97" t="s">
        <v>340</v>
      </c>
      <c r="P15" s="97" t="s">
        <v>349</v>
      </c>
    </row>
    <row r="16" spans="1:16" ht="12.75" customHeight="1" thickBot="1" x14ac:dyDescent="0.25">
      <c r="A16" s="14" t="str">
        <f t="shared" si="0"/>
        <v> BBS 17 </v>
      </c>
      <c r="B16" s="20" t="str">
        <f t="shared" si="1"/>
        <v>I</v>
      </c>
      <c r="C16" s="14">
        <f t="shared" si="2"/>
        <v>42273.495999999999</v>
      </c>
      <c r="D16" s="17" t="str">
        <f t="shared" si="3"/>
        <v>vis</v>
      </c>
      <c r="E16" s="94">
        <f>VLOOKUP(C16,Active!C$21:E$973,3,FALSE)</f>
        <v>1420.9956791245459</v>
      </c>
      <c r="F16" s="20" t="s">
        <v>201</v>
      </c>
      <c r="G16" s="17" t="str">
        <f t="shared" si="4"/>
        <v>42273.496</v>
      </c>
      <c r="H16" s="14">
        <f t="shared" si="5"/>
        <v>1421</v>
      </c>
      <c r="I16" s="95" t="s">
        <v>350</v>
      </c>
      <c r="J16" s="96" t="s">
        <v>351</v>
      </c>
      <c r="K16" s="95">
        <v>1421</v>
      </c>
      <c r="L16" s="95" t="s">
        <v>352</v>
      </c>
      <c r="M16" s="96" t="s">
        <v>278</v>
      </c>
      <c r="N16" s="96"/>
      <c r="O16" s="97" t="s">
        <v>353</v>
      </c>
      <c r="P16" s="97" t="s">
        <v>349</v>
      </c>
    </row>
    <row r="17" spans="1:16" ht="12.75" customHeight="1" thickBot="1" x14ac:dyDescent="0.25">
      <c r="A17" s="14" t="str">
        <f t="shared" si="0"/>
        <v> BBS 17 </v>
      </c>
      <c r="B17" s="20" t="str">
        <f t="shared" si="1"/>
        <v>I</v>
      </c>
      <c r="C17" s="14">
        <f t="shared" si="2"/>
        <v>42274.499000000003</v>
      </c>
      <c r="D17" s="17" t="str">
        <f t="shared" si="3"/>
        <v>vis</v>
      </c>
      <c r="E17" s="94">
        <f>VLOOKUP(C17,Active!C$21:E$973,3,FALSE)</f>
        <v>1422.0001612379083</v>
      </c>
      <c r="F17" s="20" t="s">
        <v>201</v>
      </c>
      <c r="G17" s="17" t="str">
        <f t="shared" si="4"/>
        <v>42274.499</v>
      </c>
      <c r="H17" s="14">
        <f t="shared" si="5"/>
        <v>1422</v>
      </c>
      <c r="I17" s="95" t="s">
        <v>354</v>
      </c>
      <c r="J17" s="96" t="s">
        <v>355</v>
      </c>
      <c r="K17" s="95">
        <v>1422</v>
      </c>
      <c r="L17" s="95" t="s">
        <v>339</v>
      </c>
      <c r="M17" s="96" t="s">
        <v>278</v>
      </c>
      <c r="N17" s="96"/>
      <c r="O17" s="97" t="s">
        <v>353</v>
      </c>
      <c r="P17" s="97" t="s">
        <v>349</v>
      </c>
    </row>
    <row r="18" spans="1:16" ht="12.75" customHeight="1" thickBot="1" x14ac:dyDescent="0.25">
      <c r="A18" s="14" t="str">
        <f t="shared" si="0"/>
        <v> BBS 18 </v>
      </c>
      <c r="B18" s="20" t="str">
        <f t="shared" si="1"/>
        <v>I</v>
      </c>
      <c r="C18" s="14">
        <f t="shared" si="2"/>
        <v>42365.366999999998</v>
      </c>
      <c r="D18" s="17" t="str">
        <f t="shared" si="3"/>
        <v>vis</v>
      </c>
      <c r="E18" s="94">
        <f>VLOOKUP(C18,Active!C$21:E$973,3,FALSE)</f>
        <v>1513.0024350929764</v>
      </c>
      <c r="F18" s="20" t="s">
        <v>201</v>
      </c>
      <c r="G18" s="17" t="str">
        <f t="shared" si="4"/>
        <v>42365.367</v>
      </c>
      <c r="H18" s="14">
        <f t="shared" si="5"/>
        <v>1513</v>
      </c>
      <c r="I18" s="95" t="s">
        <v>379</v>
      </c>
      <c r="J18" s="96" t="s">
        <v>380</v>
      </c>
      <c r="K18" s="95">
        <v>1513</v>
      </c>
      <c r="L18" s="95" t="s">
        <v>381</v>
      </c>
      <c r="M18" s="96" t="s">
        <v>278</v>
      </c>
      <c r="N18" s="96"/>
      <c r="O18" s="97" t="s">
        <v>340</v>
      </c>
      <c r="P18" s="97" t="s">
        <v>382</v>
      </c>
    </row>
    <row r="19" spans="1:16" ht="12.75" customHeight="1" thickBot="1" x14ac:dyDescent="0.25">
      <c r="A19" s="14" t="str">
        <f t="shared" si="0"/>
        <v> BBS 18 </v>
      </c>
      <c r="B19" s="20" t="str">
        <f t="shared" si="1"/>
        <v>I</v>
      </c>
      <c r="C19" s="14">
        <f t="shared" si="2"/>
        <v>42365.368000000002</v>
      </c>
      <c r="D19" s="17" t="str">
        <f t="shared" si="3"/>
        <v>vis</v>
      </c>
      <c r="E19" s="94">
        <f>VLOOKUP(C19,Active!C$21:E$973,3,FALSE)</f>
        <v>1513.0034365706606</v>
      </c>
      <c r="F19" s="20" t="s">
        <v>201</v>
      </c>
      <c r="G19" s="17" t="str">
        <f t="shared" si="4"/>
        <v>42365.368</v>
      </c>
      <c r="H19" s="14">
        <f t="shared" si="5"/>
        <v>1513</v>
      </c>
      <c r="I19" s="95" t="s">
        <v>383</v>
      </c>
      <c r="J19" s="96" t="s">
        <v>384</v>
      </c>
      <c r="K19" s="95">
        <v>1513</v>
      </c>
      <c r="L19" s="95" t="s">
        <v>385</v>
      </c>
      <c r="M19" s="96" t="s">
        <v>278</v>
      </c>
      <c r="N19" s="96"/>
      <c r="O19" s="97" t="s">
        <v>353</v>
      </c>
      <c r="P19" s="97" t="s">
        <v>382</v>
      </c>
    </row>
    <row r="20" spans="1:16" ht="12.75" customHeight="1" thickBot="1" x14ac:dyDescent="0.25">
      <c r="A20" s="14" t="str">
        <f t="shared" si="0"/>
        <v> BBS 18 </v>
      </c>
      <c r="B20" s="20" t="str">
        <f t="shared" si="1"/>
        <v>I</v>
      </c>
      <c r="C20" s="14">
        <f t="shared" si="2"/>
        <v>42369.356</v>
      </c>
      <c r="D20" s="17" t="str">
        <f t="shared" si="3"/>
        <v>vis</v>
      </c>
      <c r="E20" s="94">
        <f>VLOOKUP(C20,Active!C$21:E$973,3,FALSE)</f>
        <v>1516.9973295597636</v>
      </c>
      <c r="F20" s="20" t="s">
        <v>201</v>
      </c>
      <c r="G20" s="17" t="str">
        <f t="shared" si="4"/>
        <v>42369.356</v>
      </c>
      <c r="H20" s="14">
        <f t="shared" si="5"/>
        <v>1517</v>
      </c>
      <c r="I20" s="95" t="s">
        <v>386</v>
      </c>
      <c r="J20" s="96" t="s">
        <v>387</v>
      </c>
      <c r="K20" s="95">
        <v>1517</v>
      </c>
      <c r="L20" s="95" t="s">
        <v>202</v>
      </c>
      <c r="M20" s="96" t="s">
        <v>278</v>
      </c>
      <c r="N20" s="96"/>
      <c r="O20" s="97" t="s">
        <v>340</v>
      </c>
      <c r="P20" s="97" t="s">
        <v>382</v>
      </c>
    </row>
    <row r="21" spans="1:16" ht="12.75" customHeight="1" thickBot="1" x14ac:dyDescent="0.25">
      <c r="A21" s="14" t="str">
        <f t="shared" si="0"/>
        <v> BBS 18 </v>
      </c>
      <c r="B21" s="20" t="str">
        <f t="shared" si="1"/>
        <v>I</v>
      </c>
      <c r="C21" s="14">
        <f t="shared" si="2"/>
        <v>42369.362000000001</v>
      </c>
      <c r="D21" s="17" t="str">
        <f t="shared" si="3"/>
        <v>vis</v>
      </c>
      <c r="E21" s="94">
        <f>VLOOKUP(C21,Active!C$21:E$973,3,FALSE)</f>
        <v>1517.0033384258468</v>
      </c>
      <c r="F21" s="20" t="s">
        <v>201</v>
      </c>
      <c r="G21" s="17" t="str">
        <f t="shared" si="4"/>
        <v>42369.362</v>
      </c>
      <c r="H21" s="14">
        <f t="shared" si="5"/>
        <v>1517</v>
      </c>
      <c r="I21" s="95" t="s">
        <v>388</v>
      </c>
      <c r="J21" s="96" t="s">
        <v>389</v>
      </c>
      <c r="K21" s="95">
        <v>1517</v>
      </c>
      <c r="L21" s="95" t="s">
        <v>385</v>
      </c>
      <c r="M21" s="96" t="s">
        <v>278</v>
      </c>
      <c r="N21" s="96"/>
      <c r="O21" s="97" t="s">
        <v>353</v>
      </c>
      <c r="P21" s="97" t="s">
        <v>382</v>
      </c>
    </row>
    <row r="22" spans="1:16" ht="12.75" customHeight="1" thickBot="1" x14ac:dyDescent="0.25">
      <c r="A22" s="14" t="str">
        <f t="shared" si="0"/>
        <v> BBS 19 </v>
      </c>
      <c r="B22" s="20" t="str">
        <f t="shared" si="1"/>
        <v>I</v>
      </c>
      <c r="C22" s="14">
        <f t="shared" si="2"/>
        <v>42385.339</v>
      </c>
      <c r="D22" s="17" t="str">
        <f t="shared" si="3"/>
        <v>vis</v>
      </c>
      <c r="E22" s="94">
        <f>VLOOKUP(C22,Active!C$21:E$973,3,FALSE)</f>
        <v>1533.0039473242753</v>
      </c>
      <c r="F22" s="20" t="s">
        <v>201</v>
      </c>
      <c r="G22" s="17" t="str">
        <f t="shared" si="4"/>
        <v>42385.339</v>
      </c>
      <c r="H22" s="14">
        <f t="shared" si="5"/>
        <v>1533</v>
      </c>
      <c r="I22" s="95" t="s">
        <v>390</v>
      </c>
      <c r="J22" s="96" t="s">
        <v>391</v>
      </c>
      <c r="K22" s="95">
        <v>1533</v>
      </c>
      <c r="L22" s="95" t="s">
        <v>392</v>
      </c>
      <c r="M22" s="96" t="s">
        <v>278</v>
      </c>
      <c r="N22" s="96"/>
      <c r="O22" s="97" t="s">
        <v>340</v>
      </c>
      <c r="P22" s="97" t="s">
        <v>393</v>
      </c>
    </row>
    <row r="23" spans="1:16" ht="12.75" customHeight="1" thickBot="1" x14ac:dyDescent="0.25">
      <c r="A23" s="14" t="str">
        <f t="shared" si="0"/>
        <v> BBS 19 </v>
      </c>
      <c r="B23" s="20" t="str">
        <f t="shared" si="1"/>
        <v>I</v>
      </c>
      <c r="C23" s="14">
        <f t="shared" si="2"/>
        <v>42385.339</v>
      </c>
      <c r="D23" s="17" t="str">
        <f t="shared" si="3"/>
        <v>vis</v>
      </c>
      <c r="E23" s="94">
        <f>VLOOKUP(C23,Active!C$21:E$973,3,FALSE)</f>
        <v>1533.0039473242753</v>
      </c>
      <c r="F23" s="20" t="s">
        <v>201</v>
      </c>
      <c r="G23" s="17" t="str">
        <f t="shared" si="4"/>
        <v>42385.339</v>
      </c>
      <c r="H23" s="14">
        <f t="shared" si="5"/>
        <v>1533</v>
      </c>
      <c r="I23" s="95" t="s">
        <v>390</v>
      </c>
      <c r="J23" s="96" t="s">
        <v>391</v>
      </c>
      <c r="K23" s="95">
        <v>1533</v>
      </c>
      <c r="L23" s="95" t="s">
        <v>392</v>
      </c>
      <c r="M23" s="96" t="s">
        <v>278</v>
      </c>
      <c r="N23" s="96"/>
      <c r="O23" s="97" t="s">
        <v>353</v>
      </c>
      <c r="P23" s="97" t="s">
        <v>393</v>
      </c>
    </row>
    <row r="24" spans="1:16" ht="12.75" customHeight="1" thickBot="1" x14ac:dyDescent="0.25">
      <c r="A24" s="14" t="str">
        <f t="shared" si="0"/>
        <v> BBS 19 </v>
      </c>
      <c r="B24" s="20" t="str">
        <f t="shared" si="1"/>
        <v>I</v>
      </c>
      <c r="C24" s="14">
        <f t="shared" si="2"/>
        <v>42402.303</v>
      </c>
      <c r="D24" s="17" t="str">
        <f t="shared" si="3"/>
        <v>vis</v>
      </c>
      <c r="E24" s="94">
        <f>VLOOKUP(C24,Active!C$21:E$973,3,FALSE)</f>
        <v>1549.9930146931781</v>
      </c>
      <c r="F24" s="20" t="s">
        <v>201</v>
      </c>
      <c r="G24" s="17" t="str">
        <f t="shared" si="4"/>
        <v>42402.303</v>
      </c>
      <c r="H24" s="14">
        <f t="shared" si="5"/>
        <v>1550</v>
      </c>
      <c r="I24" s="95" t="s">
        <v>394</v>
      </c>
      <c r="J24" s="96" t="s">
        <v>395</v>
      </c>
      <c r="K24" s="95">
        <v>1550</v>
      </c>
      <c r="L24" s="95" t="s">
        <v>348</v>
      </c>
      <c r="M24" s="96" t="s">
        <v>278</v>
      </c>
      <c r="N24" s="96"/>
      <c r="O24" s="97" t="s">
        <v>353</v>
      </c>
      <c r="P24" s="97" t="s">
        <v>393</v>
      </c>
    </row>
    <row r="25" spans="1:16" ht="12.75" customHeight="1" thickBot="1" x14ac:dyDescent="0.25">
      <c r="A25" s="14" t="str">
        <f t="shared" si="0"/>
        <v> BBS 19 </v>
      </c>
      <c r="B25" s="20" t="str">
        <f t="shared" si="1"/>
        <v>I</v>
      </c>
      <c r="C25" s="14">
        <f t="shared" si="2"/>
        <v>42402.311000000002</v>
      </c>
      <c r="D25" s="17" t="str">
        <f t="shared" si="3"/>
        <v>vis</v>
      </c>
      <c r="E25" s="94">
        <f>VLOOKUP(C25,Active!C$21:E$973,3,FALSE)</f>
        <v>1550.0010265146223</v>
      </c>
      <c r="F25" s="20" t="s">
        <v>201</v>
      </c>
      <c r="G25" s="17" t="str">
        <f t="shared" si="4"/>
        <v>42402.311</v>
      </c>
      <c r="H25" s="14">
        <f t="shared" si="5"/>
        <v>1550</v>
      </c>
      <c r="I25" s="95" t="s">
        <v>396</v>
      </c>
      <c r="J25" s="96" t="s">
        <v>397</v>
      </c>
      <c r="K25" s="95">
        <v>1550</v>
      </c>
      <c r="L25" s="95" t="s">
        <v>329</v>
      </c>
      <c r="M25" s="96" t="s">
        <v>278</v>
      </c>
      <c r="N25" s="96"/>
      <c r="O25" s="97" t="s">
        <v>340</v>
      </c>
      <c r="P25" s="97" t="s">
        <v>393</v>
      </c>
    </row>
    <row r="26" spans="1:16" ht="12.75" customHeight="1" thickBot="1" x14ac:dyDescent="0.25">
      <c r="A26" s="14" t="str">
        <f t="shared" si="0"/>
        <v> BBS 19 </v>
      </c>
      <c r="B26" s="20" t="str">
        <f t="shared" si="1"/>
        <v>I</v>
      </c>
      <c r="C26" s="14">
        <f t="shared" si="2"/>
        <v>42403.305999999997</v>
      </c>
      <c r="D26" s="17" t="str">
        <f t="shared" si="3"/>
        <v>vis</v>
      </c>
      <c r="E26" s="94">
        <f>VLOOKUP(C26,Active!C$21:E$973,3,FALSE)</f>
        <v>1550.9974968065333</v>
      </c>
      <c r="F26" s="20" t="s">
        <v>201</v>
      </c>
      <c r="G26" s="17" t="str">
        <f t="shared" si="4"/>
        <v>42403.306</v>
      </c>
      <c r="H26" s="14">
        <f t="shared" si="5"/>
        <v>1551</v>
      </c>
      <c r="I26" s="95" t="s">
        <v>398</v>
      </c>
      <c r="J26" s="96" t="s">
        <v>399</v>
      </c>
      <c r="K26" s="95">
        <v>1551</v>
      </c>
      <c r="L26" s="95" t="s">
        <v>344</v>
      </c>
      <c r="M26" s="96" t="s">
        <v>278</v>
      </c>
      <c r="N26" s="96"/>
      <c r="O26" s="97" t="s">
        <v>353</v>
      </c>
      <c r="P26" s="97" t="s">
        <v>393</v>
      </c>
    </row>
    <row r="27" spans="1:16" ht="12.75" customHeight="1" thickBot="1" x14ac:dyDescent="0.25">
      <c r="A27" s="14" t="str">
        <f t="shared" si="0"/>
        <v> BBS 19 </v>
      </c>
      <c r="B27" s="20" t="str">
        <f t="shared" si="1"/>
        <v>I</v>
      </c>
      <c r="C27" s="14">
        <f t="shared" si="2"/>
        <v>42403.311000000002</v>
      </c>
      <c r="D27" s="17" t="str">
        <f t="shared" si="3"/>
        <v>vis</v>
      </c>
      <c r="E27" s="94">
        <f>VLOOKUP(C27,Active!C$21:E$973,3,FALSE)</f>
        <v>1551.0025041949395</v>
      </c>
      <c r="F27" s="20" t="s">
        <v>201</v>
      </c>
      <c r="G27" s="17" t="str">
        <f t="shared" si="4"/>
        <v>42403.311</v>
      </c>
      <c r="H27" s="14">
        <f t="shared" si="5"/>
        <v>1551</v>
      </c>
      <c r="I27" s="95" t="s">
        <v>400</v>
      </c>
      <c r="J27" s="96" t="s">
        <v>401</v>
      </c>
      <c r="K27" s="95">
        <v>1551</v>
      </c>
      <c r="L27" s="95" t="s">
        <v>385</v>
      </c>
      <c r="M27" s="96" t="s">
        <v>278</v>
      </c>
      <c r="N27" s="96"/>
      <c r="O27" s="97" t="s">
        <v>340</v>
      </c>
      <c r="P27" s="97" t="s">
        <v>393</v>
      </c>
    </row>
    <row r="28" spans="1:16" ht="12.75" customHeight="1" thickBot="1" x14ac:dyDescent="0.25">
      <c r="A28" s="14" t="str">
        <f t="shared" si="0"/>
        <v> BBS 19 </v>
      </c>
      <c r="B28" s="20" t="str">
        <f t="shared" si="1"/>
        <v>I</v>
      </c>
      <c r="C28" s="14">
        <f t="shared" si="2"/>
        <v>42405.292999999998</v>
      </c>
      <c r="D28" s="17" t="str">
        <f t="shared" si="3"/>
        <v>vis</v>
      </c>
      <c r="E28" s="94">
        <f>VLOOKUP(C28,Active!C$21:E$973,3,FALSE)</f>
        <v>1552.9874329573247</v>
      </c>
      <c r="F28" s="20" t="s">
        <v>201</v>
      </c>
      <c r="G28" s="17" t="str">
        <f t="shared" si="4"/>
        <v>42405.293</v>
      </c>
      <c r="H28" s="14">
        <f t="shared" si="5"/>
        <v>1553</v>
      </c>
      <c r="I28" s="95" t="s">
        <v>402</v>
      </c>
      <c r="J28" s="96" t="s">
        <v>403</v>
      </c>
      <c r="K28" s="95">
        <v>1553</v>
      </c>
      <c r="L28" s="95" t="s">
        <v>404</v>
      </c>
      <c r="M28" s="96" t="s">
        <v>278</v>
      </c>
      <c r="N28" s="96"/>
      <c r="O28" s="97" t="s">
        <v>353</v>
      </c>
      <c r="P28" s="97" t="s">
        <v>393</v>
      </c>
    </row>
    <row r="29" spans="1:16" ht="12.75" customHeight="1" thickBot="1" x14ac:dyDescent="0.25">
      <c r="A29" s="14" t="str">
        <f t="shared" si="0"/>
        <v> BBS 19 </v>
      </c>
      <c r="B29" s="20" t="str">
        <f t="shared" si="1"/>
        <v>I</v>
      </c>
      <c r="C29" s="14">
        <f t="shared" si="2"/>
        <v>42405.302000000003</v>
      </c>
      <c r="D29" s="17" t="str">
        <f t="shared" si="3"/>
        <v>vis</v>
      </c>
      <c r="E29" s="94">
        <f>VLOOKUP(C29,Active!C$21:E$973,3,FALSE)</f>
        <v>1552.9964462564531</v>
      </c>
      <c r="F29" s="20" t="s">
        <v>201</v>
      </c>
      <c r="G29" s="17" t="str">
        <f t="shared" si="4"/>
        <v>42405.302</v>
      </c>
      <c r="H29" s="14">
        <f t="shared" si="5"/>
        <v>1553</v>
      </c>
      <c r="I29" s="95" t="s">
        <v>405</v>
      </c>
      <c r="J29" s="96" t="s">
        <v>406</v>
      </c>
      <c r="K29" s="95">
        <v>1553</v>
      </c>
      <c r="L29" s="95" t="s">
        <v>352</v>
      </c>
      <c r="M29" s="96" t="s">
        <v>278</v>
      </c>
      <c r="N29" s="96"/>
      <c r="O29" s="97" t="s">
        <v>340</v>
      </c>
      <c r="P29" s="97" t="s">
        <v>393</v>
      </c>
    </row>
    <row r="30" spans="1:16" ht="12.75" customHeight="1" thickBot="1" x14ac:dyDescent="0.25">
      <c r="A30" s="14" t="str">
        <f t="shared" si="0"/>
        <v> BBS 20 </v>
      </c>
      <c r="B30" s="20" t="str">
        <f t="shared" si="1"/>
        <v>I</v>
      </c>
      <c r="C30" s="14">
        <f t="shared" si="2"/>
        <v>42414.281999999999</v>
      </c>
      <c r="D30" s="17" t="str">
        <f t="shared" si="3"/>
        <v>vis</v>
      </c>
      <c r="E30" s="94">
        <f>VLOOKUP(C30,Active!C$21:E$973,3,FALSE)</f>
        <v>1561.9897158256983</v>
      </c>
      <c r="F30" s="20" t="s">
        <v>201</v>
      </c>
      <c r="G30" s="17" t="str">
        <f t="shared" si="4"/>
        <v>42414.282</v>
      </c>
      <c r="H30" s="14">
        <f t="shared" si="5"/>
        <v>1562</v>
      </c>
      <c r="I30" s="95" t="s">
        <v>407</v>
      </c>
      <c r="J30" s="96" t="s">
        <v>408</v>
      </c>
      <c r="K30" s="95">
        <v>1562</v>
      </c>
      <c r="L30" s="95" t="s">
        <v>409</v>
      </c>
      <c r="M30" s="96" t="s">
        <v>278</v>
      </c>
      <c r="N30" s="96"/>
      <c r="O30" s="97" t="s">
        <v>353</v>
      </c>
      <c r="P30" s="97" t="s">
        <v>410</v>
      </c>
    </row>
    <row r="31" spans="1:16" ht="12.75" customHeight="1" thickBot="1" x14ac:dyDescent="0.25">
      <c r="A31" s="14" t="str">
        <f t="shared" si="0"/>
        <v> BBS 20 </v>
      </c>
      <c r="B31" s="20" t="str">
        <f t="shared" si="1"/>
        <v>I</v>
      </c>
      <c r="C31" s="14">
        <f t="shared" si="2"/>
        <v>42414.298000000003</v>
      </c>
      <c r="D31" s="17" t="str">
        <f t="shared" si="3"/>
        <v>vis</v>
      </c>
      <c r="E31" s="94">
        <f>VLOOKUP(C31,Active!C$21:E$973,3,FALSE)</f>
        <v>1562.0057394685869</v>
      </c>
      <c r="F31" s="20" t="s">
        <v>201</v>
      </c>
      <c r="G31" s="17" t="str">
        <f t="shared" si="4"/>
        <v>42414.298</v>
      </c>
      <c r="H31" s="14">
        <f t="shared" si="5"/>
        <v>1562</v>
      </c>
      <c r="I31" s="95" t="s">
        <v>411</v>
      </c>
      <c r="J31" s="96" t="s">
        <v>412</v>
      </c>
      <c r="K31" s="95">
        <v>1562</v>
      </c>
      <c r="L31" s="95" t="s">
        <v>413</v>
      </c>
      <c r="M31" s="96" t="s">
        <v>278</v>
      </c>
      <c r="N31" s="96"/>
      <c r="O31" s="97" t="s">
        <v>340</v>
      </c>
      <c r="P31" s="97" t="s">
        <v>410</v>
      </c>
    </row>
    <row r="32" spans="1:16" ht="12.75" customHeight="1" thickBot="1" x14ac:dyDescent="0.25">
      <c r="A32" s="14" t="str">
        <f t="shared" si="0"/>
        <v> BBS 20 </v>
      </c>
      <c r="B32" s="20" t="str">
        <f t="shared" si="1"/>
        <v>I</v>
      </c>
      <c r="C32" s="14">
        <f t="shared" si="2"/>
        <v>42414.300999999999</v>
      </c>
      <c r="D32" s="17" t="str">
        <f t="shared" si="3"/>
        <v>vis</v>
      </c>
      <c r="E32" s="94">
        <f>VLOOKUP(C32,Active!C$21:E$973,3,FALSE)</f>
        <v>1562.0087439016247</v>
      </c>
      <c r="F32" s="20" t="s">
        <v>201</v>
      </c>
      <c r="G32" s="17" t="str">
        <f t="shared" si="4"/>
        <v>42414.301</v>
      </c>
      <c r="H32" s="14">
        <f t="shared" si="5"/>
        <v>1562</v>
      </c>
      <c r="I32" s="95" t="s">
        <v>414</v>
      </c>
      <c r="J32" s="96" t="s">
        <v>415</v>
      </c>
      <c r="K32" s="95">
        <v>1562</v>
      </c>
      <c r="L32" s="95" t="s">
        <v>416</v>
      </c>
      <c r="M32" s="96" t="s">
        <v>278</v>
      </c>
      <c r="N32" s="96"/>
      <c r="O32" s="97" t="s">
        <v>417</v>
      </c>
      <c r="P32" s="97" t="s">
        <v>410</v>
      </c>
    </row>
    <row r="33" spans="1:16" ht="12.75" customHeight="1" thickBot="1" x14ac:dyDescent="0.25">
      <c r="A33" s="14" t="str">
        <f t="shared" si="0"/>
        <v> BBS 20 </v>
      </c>
      <c r="B33" s="20" t="str">
        <f t="shared" si="1"/>
        <v>I</v>
      </c>
      <c r="C33" s="14">
        <f t="shared" si="2"/>
        <v>42417.288</v>
      </c>
      <c r="D33" s="17" t="str">
        <f t="shared" si="3"/>
        <v>vis</v>
      </c>
      <c r="E33" s="94">
        <f>VLOOKUP(C33,Active!C$21:E$973,3,FALSE)</f>
        <v>1565.0001577327334</v>
      </c>
      <c r="F33" s="20" t="str">
        <f>LEFT(M33,1)</f>
        <v>V</v>
      </c>
      <c r="G33" s="17" t="str">
        <f t="shared" si="4"/>
        <v>42417.288</v>
      </c>
      <c r="H33" s="14">
        <f t="shared" si="5"/>
        <v>1565</v>
      </c>
      <c r="I33" s="95" t="s">
        <v>418</v>
      </c>
      <c r="J33" s="96" t="s">
        <v>419</v>
      </c>
      <c r="K33" s="95">
        <v>1565</v>
      </c>
      <c r="L33" s="95" t="s">
        <v>339</v>
      </c>
      <c r="M33" s="96" t="s">
        <v>278</v>
      </c>
      <c r="N33" s="96"/>
      <c r="O33" s="97" t="s">
        <v>353</v>
      </c>
      <c r="P33" s="97" t="s">
        <v>410</v>
      </c>
    </row>
    <row r="34" spans="1:16" ht="12.75" customHeight="1" thickBot="1" x14ac:dyDescent="0.25">
      <c r="A34" s="14" t="str">
        <f t="shared" si="0"/>
        <v> BBS 20 </v>
      </c>
      <c r="B34" s="20" t="str">
        <f t="shared" si="1"/>
        <v>I</v>
      </c>
      <c r="C34" s="14">
        <f t="shared" si="2"/>
        <v>42424.279000000002</v>
      </c>
      <c r="D34" s="17" t="str">
        <f t="shared" si="3"/>
        <v>vis</v>
      </c>
      <c r="E34" s="94">
        <f>VLOOKUP(C34,Active!C$21:E$973,3,FALSE)</f>
        <v>1572.0014881958336</v>
      </c>
      <c r="F34" s="20" t="str">
        <f>LEFT(M34,1)</f>
        <v>V</v>
      </c>
      <c r="G34" s="17" t="str">
        <f t="shared" si="4"/>
        <v>42424.279</v>
      </c>
      <c r="H34" s="14">
        <f t="shared" si="5"/>
        <v>1572</v>
      </c>
      <c r="I34" s="95" t="s">
        <v>420</v>
      </c>
      <c r="J34" s="96" t="s">
        <v>421</v>
      </c>
      <c r="K34" s="95">
        <v>1572</v>
      </c>
      <c r="L34" s="95" t="s">
        <v>329</v>
      </c>
      <c r="M34" s="96" t="s">
        <v>278</v>
      </c>
      <c r="N34" s="96"/>
      <c r="O34" s="97" t="s">
        <v>417</v>
      </c>
      <c r="P34" s="97" t="s">
        <v>410</v>
      </c>
    </row>
    <row r="35" spans="1:16" ht="12.75" customHeight="1" thickBot="1" x14ac:dyDescent="0.25">
      <c r="A35" s="14" t="str">
        <f t="shared" si="0"/>
        <v> BBS 20 </v>
      </c>
      <c r="B35" s="20" t="str">
        <f t="shared" si="1"/>
        <v>I</v>
      </c>
      <c r="C35" s="14">
        <f t="shared" si="2"/>
        <v>42428.267</v>
      </c>
      <c r="D35" s="17" t="str">
        <f t="shared" si="3"/>
        <v>vis</v>
      </c>
      <c r="E35" s="94">
        <f>VLOOKUP(C35,Active!C$21:E$973,3,FALSE)</f>
        <v>1575.9953811849366</v>
      </c>
      <c r="F35" s="20" t="str">
        <f>LEFT(M35,1)</f>
        <v>V</v>
      </c>
      <c r="G35" s="17" t="str">
        <f t="shared" si="4"/>
        <v>42428.267</v>
      </c>
      <c r="H35" s="14">
        <f t="shared" si="5"/>
        <v>1576</v>
      </c>
      <c r="I35" s="95" t="s">
        <v>422</v>
      </c>
      <c r="J35" s="96" t="s">
        <v>423</v>
      </c>
      <c r="K35" s="95">
        <v>1576</v>
      </c>
      <c r="L35" s="95" t="s">
        <v>424</v>
      </c>
      <c r="M35" s="96" t="s">
        <v>278</v>
      </c>
      <c r="N35" s="96"/>
      <c r="O35" s="97" t="s">
        <v>340</v>
      </c>
      <c r="P35" s="97" t="s">
        <v>410</v>
      </c>
    </row>
    <row r="36" spans="1:16" ht="12.75" customHeight="1" thickBot="1" x14ac:dyDescent="0.25">
      <c r="A36" s="14" t="str">
        <f t="shared" si="0"/>
        <v> BBS 20 </v>
      </c>
      <c r="B36" s="20" t="str">
        <f t="shared" si="1"/>
        <v>I</v>
      </c>
      <c r="C36" s="14">
        <f t="shared" si="2"/>
        <v>42428.267</v>
      </c>
      <c r="D36" s="17" t="str">
        <f t="shared" si="3"/>
        <v>vis</v>
      </c>
      <c r="E36" s="94">
        <f>VLOOKUP(C36,Active!C$21:E$973,3,FALSE)</f>
        <v>1575.9953811849366</v>
      </c>
      <c r="F36" s="20" t="str">
        <f>LEFT(M36,1)</f>
        <v>V</v>
      </c>
      <c r="G36" s="17" t="str">
        <f t="shared" si="4"/>
        <v>42428.267</v>
      </c>
      <c r="H36" s="14">
        <f t="shared" si="5"/>
        <v>1576</v>
      </c>
      <c r="I36" s="95" t="s">
        <v>422</v>
      </c>
      <c r="J36" s="96" t="s">
        <v>423</v>
      </c>
      <c r="K36" s="95">
        <v>1576</v>
      </c>
      <c r="L36" s="95" t="s">
        <v>424</v>
      </c>
      <c r="M36" s="96" t="s">
        <v>278</v>
      </c>
      <c r="N36" s="96"/>
      <c r="O36" s="97" t="s">
        <v>353</v>
      </c>
      <c r="P36" s="97" t="s">
        <v>410</v>
      </c>
    </row>
    <row r="37" spans="1:16" ht="12.75" customHeight="1" thickBot="1" x14ac:dyDescent="0.25">
      <c r="A37" s="14" t="str">
        <f t="shared" si="0"/>
        <v> BBS 20 </v>
      </c>
      <c r="B37" s="20" t="str">
        <f t="shared" si="1"/>
        <v>I</v>
      </c>
      <c r="C37" s="14">
        <f t="shared" si="2"/>
        <v>42433.264000000003</v>
      </c>
      <c r="D37" s="17" t="str">
        <f t="shared" si="3"/>
        <v>vis</v>
      </c>
      <c r="E37" s="94">
        <f>VLOOKUP(C37,Active!C$21:E$973,3,FALSE)</f>
        <v>1580.9997651534852</v>
      </c>
      <c r="F37" s="20" t="str">
        <f>LEFT(M37,1)</f>
        <v>V</v>
      </c>
      <c r="G37" s="17" t="str">
        <f t="shared" si="4"/>
        <v>42433.264</v>
      </c>
      <c r="H37" s="14">
        <f t="shared" si="5"/>
        <v>1581</v>
      </c>
      <c r="I37" s="95" t="s">
        <v>425</v>
      </c>
      <c r="J37" s="96" t="s">
        <v>426</v>
      </c>
      <c r="K37" s="95">
        <v>1581</v>
      </c>
      <c r="L37" s="95" t="s">
        <v>427</v>
      </c>
      <c r="M37" s="96" t="s">
        <v>278</v>
      </c>
      <c r="N37" s="96"/>
      <c r="O37" s="97" t="s">
        <v>417</v>
      </c>
      <c r="P37" s="97" t="s">
        <v>410</v>
      </c>
    </row>
    <row r="38" spans="1:16" ht="12.75" customHeight="1" thickBot="1" x14ac:dyDescent="0.25">
      <c r="A38" s="14" t="str">
        <f t="shared" si="0"/>
        <v> AVSJ 7.32 </v>
      </c>
      <c r="B38" s="20" t="str">
        <f t="shared" si="1"/>
        <v>I</v>
      </c>
      <c r="C38" s="14">
        <f t="shared" si="2"/>
        <v>42688.887999999999</v>
      </c>
      <c r="D38" s="17" t="str">
        <f t="shared" si="3"/>
        <v>vis</v>
      </c>
      <c r="E38" s="94">
        <f>VLOOKUP(C38,Active!C$21:E$973,3,FALSE)</f>
        <v>1837.0014957069129</v>
      </c>
      <c r="F38" s="20" t="s">
        <v>201</v>
      </c>
      <c r="G38" s="17" t="str">
        <f t="shared" si="4"/>
        <v>42688.888</v>
      </c>
      <c r="H38" s="14">
        <f t="shared" si="5"/>
        <v>1837</v>
      </c>
      <c r="I38" s="95" t="s">
        <v>428</v>
      </c>
      <c r="J38" s="96" t="s">
        <v>429</v>
      </c>
      <c r="K38" s="95">
        <v>1837</v>
      </c>
      <c r="L38" s="95" t="s">
        <v>329</v>
      </c>
      <c r="M38" s="96" t="s">
        <v>278</v>
      </c>
      <c r="N38" s="96"/>
      <c r="O38" s="97" t="s">
        <v>430</v>
      </c>
      <c r="P38" s="97" t="s">
        <v>431</v>
      </c>
    </row>
    <row r="39" spans="1:16" ht="12.75" customHeight="1" thickBot="1" x14ac:dyDescent="0.25">
      <c r="A39" s="14" t="str">
        <f t="shared" si="0"/>
        <v> AVSJ 7.32 </v>
      </c>
      <c r="B39" s="20" t="str">
        <f t="shared" si="1"/>
        <v>I</v>
      </c>
      <c r="C39" s="14">
        <f t="shared" si="2"/>
        <v>42689.883000000002</v>
      </c>
      <c r="D39" s="17" t="str">
        <f t="shared" si="3"/>
        <v>vis</v>
      </c>
      <c r="E39" s="94">
        <f>VLOOKUP(C39,Active!C$21:E$973,3,FALSE)</f>
        <v>1837.9979659988312</v>
      </c>
      <c r="F39" s="20" t="s">
        <v>201</v>
      </c>
      <c r="G39" s="17" t="str">
        <f t="shared" si="4"/>
        <v>42689.883</v>
      </c>
      <c r="H39" s="14">
        <f t="shared" si="5"/>
        <v>1838</v>
      </c>
      <c r="I39" s="95" t="s">
        <v>432</v>
      </c>
      <c r="J39" s="96" t="s">
        <v>433</v>
      </c>
      <c r="K39" s="95">
        <v>1838</v>
      </c>
      <c r="L39" s="95" t="s">
        <v>344</v>
      </c>
      <c r="M39" s="96" t="s">
        <v>278</v>
      </c>
      <c r="N39" s="96"/>
      <c r="O39" s="97" t="s">
        <v>430</v>
      </c>
      <c r="P39" s="97" t="s">
        <v>431</v>
      </c>
    </row>
    <row r="40" spans="1:16" ht="12.75" customHeight="1" thickBot="1" x14ac:dyDescent="0.25">
      <c r="A40" s="14" t="str">
        <f t="shared" si="0"/>
        <v> BBS 27 </v>
      </c>
      <c r="B40" s="20" t="str">
        <f t="shared" si="1"/>
        <v>I</v>
      </c>
      <c r="C40" s="14">
        <f t="shared" si="2"/>
        <v>42869.616000000002</v>
      </c>
      <c r="D40" s="17" t="str">
        <f t="shared" si="3"/>
        <v>vis</v>
      </c>
      <c r="E40" s="94">
        <f>VLOOKUP(C40,Active!C$21:E$973,3,FALSE)</f>
        <v>2017.9965539153022</v>
      </c>
      <c r="F40" s="20" t="s">
        <v>201</v>
      </c>
      <c r="G40" s="17" t="str">
        <f t="shared" si="4"/>
        <v>42869.616</v>
      </c>
      <c r="H40" s="14">
        <f t="shared" si="5"/>
        <v>2018</v>
      </c>
      <c r="I40" s="95" t="s">
        <v>434</v>
      </c>
      <c r="J40" s="96" t="s">
        <v>435</v>
      </c>
      <c r="K40" s="95">
        <v>2018</v>
      </c>
      <c r="L40" s="95" t="s">
        <v>202</v>
      </c>
      <c r="M40" s="96" t="s">
        <v>278</v>
      </c>
      <c r="N40" s="96"/>
      <c r="O40" s="97" t="s">
        <v>353</v>
      </c>
      <c r="P40" s="97" t="s">
        <v>436</v>
      </c>
    </row>
    <row r="41" spans="1:16" ht="12.75" customHeight="1" thickBot="1" x14ac:dyDescent="0.25">
      <c r="A41" s="14" t="str">
        <f t="shared" si="0"/>
        <v> BBS 27 </v>
      </c>
      <c r="B41" s="20" t="str">
        <f t="shared" si="1"/>
        <v>I</v>
      </c>
      <c r="C41" s="14">
        <f t="shared" si="2"/>
        <v>42872.616999999998</v>
      </c>
      <c r="D41" s="17" t="str">
        <f t="shared" si="3"/>
        <v>vis</v>
      </c>
      <c r="E41" s="94">
        <f>VLOOKUP(C41,Active!C$21:E$973,3,FALSE)</f>
        <v>2021.001988433931</v>
      </c>
      <c r="F41" s="20" t="s">
        <v>201</v>
      </c>
      <c r="G41" s="17" t="str">
        <f t="shared" si="4"/>
        <v>42872.617</v>
      </c>
      <c r="H41" s="14">
        <f t="shared" si="5"/>
        <v>2021</v>
      </c>
      <c r="I41" s="95" t="s">
        <v>437</v>
      </c>
      <c r="J41" s="96" t="s">
        <v>438</v>
      </c>
      <c r="K41" s="95">
        <v>2021</v>
      </c>
      <c r="L41" s="95" t="s">
        <v>381</v>
      </c>
      <c r="M41" s="96" t="s">
        <v>278</v>
      </c>
      <c r="N41" s="96"/>
      <c r="O41" s="97" t="s">
        <v>353</v>
      </c>
      <c r="P41" s="97" t="s">
        <v>436</v>
      </c>
    </row>
    <row r="42" spans="1:16" ht="12.75" customHeight="1" thickBot="1" x14ac:dyDescent="0.25">
      <c r="A42" s="14" t="str">
        <f t="shared" si="0"/>
        <v> BBS 27 </v>
      </c>
      <c r="B42" s="20" t="str">
        <f t="shared" si="1"/>
        <v>I</v>
      </c>
      <c r="C42" s="14">
        <f t="shared" si="2"/>
        <v>42874.618000000002</v>
      </c>
      <c r="D42" s="17" t="str">
        <f t="shared" si="3"/>
        <v>vis</v>
      </c>
      <c r="E42" s="94">
        <f>VLOOKUP(C42,Active!C$21:E$973,3,FALSE)</f>
        <v>2023.0059452722498</v>
      </c>
      <c r="F42" s="20" t="s">
        <v>201</v>
      </c>
      <c r="G42" s="17" t="str">
        <f t="shared" si="4"/>
        <v>42874.618</v>
      </c>
      <c r="H42" s="14">
        <f t="shared" si="5"/>
        <v>2023</v>
      </c>
      <c r="I42" s="95" t="s">
        <v>439</v>
      </c>
      <c r="J42" s="96" t="s">
        <v>440</v>
      </c>
      <c r="K42" s="95">
        <v>2023</v>
      </c>
      <c r="L42" s="95" t="s">
        <v>413</v>
      </c>
      <c r="M42" s="96" t="s">
        <v>278</v>
      </c>
      <c r="N42" s="96"/>
      <c r="O42" s="97" t="s">
        <v>353</v>
      </c>
      <c r="P42" s="97" t="s">
        <v>436</v>
      </c>
    </row>
    <row r="43" spans="1:16" ht="12.75" customHeight="1" thickBot="1" x14ac:dyDescent="0.25">
      <c r="A43" s="14" t="str">
        <f t="shared" ref="A43:A74" si="6">P43</f>
        <v> BBS 27 </v>
      </c>
      <c r="B43" s="20" t="str">
        <f t="shared" ref="B43:B74" si="7">IF(H43=INT(H43),"I","II")</f>
        <v>I</v>
      </c>
      <c r="C43" s="14">
        <f t="shared" ref="C43:C74" si="8">1*G43</f>
        <v>42878.612000000001</v>
      </c>
      <c r="D43" s="17" t="str">
        <f t="shared" ref="D43:D74" si="9">VLOOKUP(F43,I$1:J$5,2,FALSE)</f>
        <v>vis</v>
      </c>
      <c r="E43" s="94">
        <f>VLOOKUP(C43,Active!C$21:E$973,3,FALSE)</f>
        <v>2027.0058471274358</v>
      </c>
      <c r="F43" s="20" t="s">
        <v>201</v>
      </c>
      <c r="G43" s="17" t="str">
        <f t="shared" ref="G43:G74" si="10">MID(I43,3,LEN(I43)-3)</f>
        <v>42878.612</v>
      </c>
      <c r="H43" s="14">
        <f t="shared" ref="H43:H74" si="11">1*K43</f>
        <v>2027</v>
      </c>
      <c r="I43" s="95" t="s">
        <v>441</v>
      </c>
      <c r="J43" s="96" t="s">
        <v>442</v>
      </c>
      <c r="K43" s="95">
        <v>2027</v>
      </c>
      <c r="L43" s="95" t="s">
        <v>413</v>
      </c>
      <c r="M43" s="96" t="s">
        <v>278</v>
      </c>
      <c r="N43" s="96"/>
      <c r="O43" s="97" t="s">
        <v>353</v>
      </c>
      <c r="P43" s="97" t="s">
        <v>436</v>
      </c>
    </row>
    <row r="44" spans="1:16" ht="12.75" customHeight="1" thickBot="1" x14ac:dyDescent="0.25">
      <c r="A44" s="14" t="str">
        <f t="shared" si="6"/>
        <v> BBS 27 </v>
      </c>
      <c r="B44" s="20" t="str">
        <f t="shared" si="7"/>
        <v>I</v>
      </c>
      <c r="C44" s="14">
        <f t="shared" si="8"/>
        <v>42879.608999999997</v>
      </c>
      <c r="D44" s="17" t="str">
        <f t="shared" si="9"/>
        <v>vis</v>
      </c>
      <c r="E44" s="94">
        <f>VLOOKUP(C44,Active!C$21:E$973,3,FALSE)</f>
        <v>2028.004320374708</v>
      </c>
      <c r="F44" s="20" t="s">
        <v>201</v>
      </c>
      <c r="G44" s="17" t="str">
        <f t="shared" si="10"/>
        <v>42879.609</v>
      </c>
      <c r="H44" s="14">
        <f t="shared" si="11"/>
        <v>2028</v>
      </c>
      <c r="I44" s="95" t="s">
        <v>443</v>
      </c>
      <c r="J44" s="96" t="s">
        <v>444</v>
      </c>
      <c r="K44" s="95">
        <v>2028</v>
      </c>
      <c r="L44" s="95" t="s">
        <v>392</v>
      </c>
      <c r="M44" s="96" t="s">
        <v>278</v>
      </c>
      <c r="N44" s="96"/>
      <c r="O44" s="97" t="s">
        <v>353</v>
      </c>
      <c r="P44" s="97" t="s">
        <v>436</v>
      </c>
    </row>
    <row r="45" spans="1:16" ht="12.75" customHeight="1" thickBot="1" x14ac:dyDescent="0.25">
      <c r="A45" s="14" t="str">
        <f t="shared" si="6"/>
        <v> BBS 27 </v>
      </c>
      <c r="B45" s="20" t="str">
        <f t="shared" si="7"/>
        <v>I</v>
      </c>
      <c r="C45" s="14">
        <f t="shared" si="8"/>
        <v>42897.574999999997</v>
      </c>
      <c r="D45" s="17" t="str">
        <f t="shared" si="9"/>
        <v>vis</v>
      </c>
      <c r="E45" s="94">
        <f>VLOOKUP(C45,Active!C$21:E$973,3,FALSE)</f>
        <v>2045.996868379289</v>
      </c>
      <c r="F45" s="20" t="s">
        <v>201</v>
      </c>
      <c r="G45" s="17" t="str">
        <f t="shared" si="10"/>
        <v>42897.575</v>
      </c>
      <c r="H45" s="14">
        <f t="shared" si="11"/>
        <v>2046</v>
      </c>
      <c r="I45" s="95" t="s">
        <v>445</v>
      </c>
      <c r="J45" s="96" t="s">
        <v>446</v>
      </c>
      <c r="K45" s="95">
        <v>2046</v>
      </c>
      <c r="L45" s="95" t="s">
        <v>202</v>
      </c>
      <c r="M45" s="96" t="s">
        <v>278</v>
      </c>
      <c r="N45" s="96"/>
      <c r="O45" s="97" t="s">
        <v>353</v>
      </c>
      <c r="P45" s="97" t="s">
        <v>436</v>
      </c>
    </row>
    <row r="46" spans="1:16" ht="12.75" customHeight="1" thickBot="1" x14ac:dyDescent="0.25">
      <c r="A46" s="14" t="str">
        <f t="shared" si="6"/>
        <v> BBS 27 </v>
      </c>
      <c r="B46" s="20" t="str">
        <f t="shared" si="7"/>
        <v>I</v>
      </c>
      <c r="C46" s="14">
        <f t="shared" si="8"/>
        <v>42898.572</v>
      </c>
      <c r="D46" s="17" t="str">
        <f t="shared" si="9"/>
        <v>vis</v>
      </c>
      <c r="E46" s="94">
        <f>VLOOKUP(C46,Active!C$21:E$973,3,FALSE)</f>
        <v>2046.9953416265685</v>
      </c>
      <c r="F46" s="20" t="s">
        <v>201</v>
      </c>
      <c r="G46" s="17" t="str">
        <f t="shared" si="10"/>
        <v>42898.572</v>
      </c>
      <c r="H46" s="14">
        <f t="shared" si="11"/>
        <v>2047</v>
      </c>
      <c r="I46" s="95" t="s">
        <v>447</v>
      </c>
      <c r="J46" s="96" t="s">
        <v>448</v>
      </c>
      <c r="K46" s="95">
        <v>2047</v>
      </c>
      <c r="L46" s="95" t="s">
        <v>424</v>
      </c>
      <c r="M46" s="96" t="s">
        <v>278</v>
      </c>
      <c r="N46" s="96"/>
      <c r="O46" s="97" t="s">
        <v>353</v>
      </c>
      <c r="P46" s="97" t="s">
        <v>436</v>
      </c>
    </row>
    <row r="47" spans="1:16" ht="12.75" customHeight="1" thickBot="1" x14ac:dyDescent="0.25">
      <c r="A47" s="14" t="str">
        <f t="shared" si="6"/>
        <v> BBS 28 </v>
      </c>
      <c r="B47" s="20" t="str">
        <f t="shared" si="7"/>
        <v>I</v>
      </c>
      <c r="C47" s="14">
        <f t="shared" si="8"/>
        <v>42906.557999999997</v>
      </c>
      <c r="D47" s="17" t="str">
        <f t="shared" si="9"/>
        <v>vis</v>
      </c>
      <c r="E47" s="94">
        <f>VLOOKUP(C47,Active!C$21:E$973,3,FALSE)</f>
        <v>2054.9931423815797</v>
      </c>
      <c r="F47" s="20" t="s">
        <v>201</v>
      </c>
      <c r="G47" s="17" t="str">
        <f t="shared" si="10"/>
        <v>42906.558</v>
      </c>
      <c r="H47" s="14">
        <f t="shared" si="11"/>
        <v>2055</v>
      </c>
      <c r="I47" s="95" t="s">
        <v>449</v>
      </c>
      <c r="J47" s="96" t="s">
        <v>450</v>
      </c>
      <c r="K47" s="95">
        <v>2055</v>
      </c>
      <c r="L47" s="95" t="s">
        <v>348</v>
      </c>
      <c r="M47" s="96" t="s">
        <v>278</v>
      </c>
      <c r="N47" s="96"/>
      <c r="O47" s="97" t="s">
        <v>353</v>
      </c>
      <c r="P47" s="97" t="s">
        <v>451</v>
      </c>
    </row>
    <row r="48" spans="1:16" ht="12.75" customHeight="1" thickBot="1" x14ac:dyDescent="0.25">
      <c r="A48" s="14" t="str">
        <f t="shared" si="6"/>
        <v> BBS 28 </v>
      </c>
      <c r="B48" s="20" t="str">
        <f t="shared" si="7"/>
        <v>I</v>
      </c>
      <c r="C48" s="14">
        <f t="shared" si="8"/>
        <v>42921.546999999999</v>
      </c>
      <c r="D48" s="17" t="str">
        <f t="shared" si="9"/>
        <v>vis</v>
      </c>
      <c r="E48" s="94">
        <f>VLOOKUP(C48,Active!C$21:E$973,3,FALSE)</f>
        <v>2070.0042913318571</v>
      </c>
      <c r="F48" s="20" t="s">
        <v>201</v>
      </c>
      <c r="G48" s="17" t="str">
        <f t="shared" si="10"/>
        <v>42921.547</v>
      </c>
      <c r="H48" s="14">
        <f t="shared" si="11"/>
        <v>2070</v>
      </c>
      <c r="I48" s="95" t="s">
        <v>452</v>
      </c>
      <c r="J48" s="96" t="s">
        <v>453</v>
      </c>
      <c r="K48" s="95">
        <v>2070</v>
      </c>
      <c r="L48" s="95" t="s">
        <v>392</v>
      </c>
      <c r="M48" s="96" t="s">
        <v>278</v>
      </c>
      <c r="N48" s="96"/>
      <c r="O48" s="97" t="s">
        <v>353</v>
      </c>
      <c r="P48" s="97" t="s">
        <v>451</v>
      </c>
    </row>
    <row r="49" spans="1:16" ht="12.75" customHeight="1" thickBot="1" x14ac:dyDescent="0.25">
      <c r="A49" s="14" t="str">
        <f t="shared" si="6"/>
        <v> BBS 28 </v>
      </c>
      <c r="B49" s="20" t="str">
        <f t="shared" si="7"/>
        <v>I</v>
      </c>
      <c r="C49" s="14">
        <f t="shared" si="8"/>
        <v>42926.535000000003</v>
      </c>
      <c r="D49" s="17" t="str">
        <f t="shared" si="9"/>
        <v>vis</v>
      </c>
      <c r="E49" s="94">
        <f>VLOOKUP(C49,Active!C$21:E$973,3,FALSE)</f>
        <v>2074.9996620012848</v>
      </c>
      <c r="F49" s="20" t="s">
        <v>201</v>
      </c>
      <c r="G49" s="17" t="str">
        <f t="shared" si="10"/>
        <v>42926.535</v>
      </c>
      <c r="H49" s="14">
        <f t="shared" si="11"/>
        <v>2075</v>
      </c>
      <c r="I49" s="95" t="s">
        <v>454</v>
      </c>
      <c r="J49" s="96" t="s">
        <v>455</v>
      </c>
      <c r="K49" s="95">
        <v>2075</v>
      </c>
      <c r="L49" s="95" t="s">
        <v>427</v>
      </c>
      <c r="M49" s="96" t="s">
        <v>278</v>
      </c>
      <c r="N49" s="96"/>
      <c r="O49" s="97" t="s">
        <v>353</v>
      </c>
      <c r="P49" s="97" t="s">
        <v>451</v>
      </c>
    </row>
    <row r="50" spans="1:16" ht="12.75" customHeight="1" thickBot="1" x14ac:dyDescent="0.25">
      <c r="A50" s="14" t="str">
        <f t="shared" si="6"/>
        <v> BBS 29 </v>
      </c>
      <c r="B50" s="20" t="str">
        <f t="shared" si="7"/>
        <v>I</v>
      </c>
      <c r="C50" s="14">
        <f t="shared" si="8"/>
        <v>42975.463000000003</v>
      </c>
      <c r="D50" s="17" t="str">
        <f t="shared" si="9"/>
        <v>vis</v>
      </c>
      <c r="E50" s="94">
        <f>VLOOKUP(C50,Active!C$21:E$973,3,FALSE)</f>
        <v>2123.9999619438499</v>
      </c>
      <c r="F50" s="20" t="s">
        <v>201</v>
      </c>
      <c r="G50" s="17" t="str">
        <f t="shared" si="10"/>
        <v>42975.463</v>
      </c>
      <c r="H50" s="14">
        <f t="shared" si="11"/>
        <v>2124</v>
      </c>
      <c r="I50" s="95" t="s">
        <v>464</v>
      </c>
      <c r="J50" s="96" t="s">
        <v>465</v>
      </c>
      <c r="K50" s="95">
        <v>2124</v>
      </c>
      <c r="L50" s="95" t="s">
        <v>427</v>
      </c>
      <c r="M50" s="96" t="s">
        <v>278</v>
      </c>
      <c r="N50" s="96"/>
      <c r="O50" s="97" t="s">
        <v>353</v>
      </c>
      <c r="P50" s="97" t="s">
        <v>466</v>
      </c>
    </row>
    <row r="51" spans="1:16" ht="12.75" customHeight="1" thickBot="1" x14ac:dyDescent="0.25">
      <c r="A51" s="14" t="str">
        <f t="shared" si="6"/>
        <v> BBS 29 </v>
      </c>
      <c r="B51" s="20" t="str">
        <f t="shared" si="7"/>
        <v>I</v>
      </c>
      <c r="C51" s="14">
        <f t="shared" si="8"/>
        <v>42990.442999999999</v>
      </c>
      <c r="D51" s="17" t="str">
        <f t="shared" si="9"/>
        <v>vis</v>
      </c>
      <c r="E51" s="94">
        <f>VLOOKUP(C51,Active!C$21:E$973,3,FALSE)</f>
        <v>2139.0020975949992</v>
      </c>
      <c r="F51" s="20" t="s">
        <v>201</v>
      </c>
      <c r="G51" s="17" t="str">
        <f t="shared" si="10"/>
        <v>42990.443</v>
      </c>
      <c r="H51" s="14">
        <f t="shared" si="11"/>
        <v>2139</v>
      </c>
      <c r="I51" s="95" t="s">
        <v>467</v>
      </c>
      <c r="J51" s="96" t="s">
        <v>468</v>
      </c>
      <c r="K51" s="95">
        <v>2139</v>
      </c>
      <c r="L51" s="95" t="s">
        <v>381</v>
      </c>
      <c r="M51" s="96" t="s">
        <v>278</v>
      </c>
      <c r="N51" s="96"/>
      <c r="O51" s="97" t="s">
        <v>353</v>
      </c>
      <c r="P51" s="97" t="s">
        <v>466</v>
      </c>
    </row>
    <row r="52" spans="1:16" ht="12.75" customHeight="1" thickBot="1" x14ac:dyDescent="0.25">
      <c r="A52" s="14" t="str">
        <f t="shared" si="6"/>
        <v> BBS 29 </v>
      </c>
      <c r="B52" s="20" t="str">
        <f t="shared" si="7"/>
        <v>I</v>
      </c>
      <c r="C52" s="14">
        <f t="shared" si="8"/>
        <v>42992.436999999998</v>
      </c>
      <c r="D52" s="17" t="str">
        <f t="shared" si="9"/>
        <v>vis</v>
      </c>
      <c r="E52" s="94">
        <f>VLOOKUP(C52,Active!C$21:E$973,3,FALSE)</f>
        <v>2140.9990440895504</v>
      </c>
      <c r="F52" s="20" t="s">
        <v>201</v>
      </c>
      <c r="G52" s="17" t="str">
        <f t="shared" si="10"/>
        <v>42992.437</v>
      </c>
      <c r="H52" s="14">
        <f t="shared" si="11"/>
        <v>2141</v>
      </c>
      <c r="I52" s="95" t="s">
        <v>469</v>
      </c>
      <c r="J52" s="96" t="s">
        <v>470</v>
      </c>
      <c r="K52" s="95">
        <v>2141</v>
      </c>
      <c r="L52" s="95" t="s">
        <v>334</v>
      </c>
      <c r="M52" s="96" t="s">
        <v>278</v>
      </c>
      <c r="N52" s="96"/>
      <c r="O52" s="97" t="s">
        <v>353</v>
      </c>
      <c r="P52" s="97" t="s">
        <v>466</v>
      </c>
    </row>
    <row r="53" spans="1:16" ht="12.75" customHeight="1" thickBot="1" x14ac:dyDescent="0.25">
      <c r="A53" s="14" t="str">
        <f t="shared" si="6"/>
        <v> BBS 29 </v>
      </c>
      <c r="B53" s="20" t="str">
        <f t="shared" si="7"/>
        <v>I</v>
      </c>
      <c r="C53" s="14">
        <f t="shared" si="8"/>
        <v>42996.432000000001</v>
      </c>
      <c r="D53" s="17" t="str">
        <f t="shared" si="9"/>
        <v>vis</v>
      </c>
      <c r="E53" s="94">
        <f>VLOOKUP(C53,Active!C$21:E$973,3,FALSE)</f>
        <v>2144.999947422421</v>
      </c>
      <c r="F53" s="20" t="s">
        <v>201</v>
      </c>
      <c r="G53" s="17" t="str">
        <f t="shared" si="10"/>
        <v>42996.432</v>
      </c>
      <c r="H53" s="14">
        <f t="shared" si="11"/>
        <v>2145</v>
      </c>
      <c r="I53" s="95" t="s">
        <v>471</v>
      </c>
      <c r="J53" s="96" t="s">
        <v>472</v>
      </c>
      <c r="K53" s="95">
        <v>2145</v>
      </c>
      <c r="L53" s="95" t="s">
        <v>427</v>
      </c>
      <c r="M53" s="96" t="s">
        <v>278</v>
      </c>
      <c r="N53" s="96"/>
      <c r="O53" s="97" t="s">
        <v>353</v>
      </c>
      <c r="P53" s="97" t="s">
        <v>466</v>
      </c>
    </row>
    <row r="54" spans="1:16" ht="12.75" customHeight="1" thickBot="1" x14ac:dyDescent="0.25">
      <c r="A54" s="14" t="str">
        <f t="shared" si="6"/>
        <v> MVS 8.24 </v>
      </c>
      <c r="B54" s="20" t="str">
        <f t="shared" si="7"/>
        <v>I</v>
      </c>
      <c r="C54" s="14">
        <f t="shared" si="8"/>
        <v>43012.404999999999</v>
      </c>
      <c r="D54" s="17" t="str">
        <f t="shared" si="9"/>
        <v>vis</v>
      </c>
      <c r="E54" s="94">
        <f>VLOOKUP(C54,Active!C$21:E$973,3,FALSE)</f>
        <v>2160.9965504101274</v>
      </c>
      <c r="F54" s="20" t="s">
        <v>201</v>
      </c>
      <c r="G54" s="17" t="str">
        <f t="shared" si="10"/>
        <v>43012.405</v>
      </c>
      <c r="H54" s="14">
        <f t="shared" si="11"/>
        <v>2161</v>
      </c>
      <c r="I54" s="95" t="s">
        <v>473</v>
      </c>
      <c r="J54" s="96" t="s">
        <v>474</v>
      </c>
      <c r="K54" s="95">
        <v>2161</v>
      </c>
      <c r="L54" s="95" t="s">
        <v>202</v>
      </c>
      <c r="M54" s="96" t="s">
        <v>278</v>
      </c>
      <c r="N54" s="96"/>
      <c r="O54" s="97" t="s">
        <v>475</v>
      </c>
      <c r="P54" s="97" t="s">
        <v>476</v>
      </c>
    </row>
    <row r="55" spans="1:16" ht="12.75" customHeight="1" thickBot="1" x14ac:dyDescent="0.25">
      <c r="A55" s="14" t="str">
        <f t="shared" si="6"/>
        <v> BBS 30 </v>
      </c>
      <c r="B55" s="20" t="str">
        <f t="shared" si="7"/>
        <v>I</v>
      </c>
      <c r="C55" s="14">
        <f t="shared" si="8"/>
        <v>43043.364000000001</v>
      </c>
      <c r="D55" s="17" t="str">
        <f t="shared" si="9"/>
        <v>vis</v>
      </c>
      <c r="E55" s="94">
        <f>VLOOKUP(C55,Active!C$21:E$973,3,FALSE)</f>
        <v>2192.0012979150733</v>
      </c>
      <c r="F55" s="20" t="s">
        <v>201</v>
      </c>
      <c r="G55" s="17" t="str">
        <f t="shared" si="10"/>
        <v>43043.364</v>
      </c>
      <c r="H55" s="14">
        <f t="shared" si="11"/>
        <v>2192</v>
      </c>
      <c r="I55" s="95" t="s">
        <v>483</v>
      </c>
      <c r="J55" s="96" t="s">
        <v>484</v>
      </c>
      <c r="K55" s="95">
        <v>2192</v>
      </c>
      <c r="L55" s="95" t="s">
        <v>329</v>
      </c>
      <c r="M55" s="96" t="s">
        <v>278</v>
      </c>
      <c r="N55" s="96"/>
      <c r="O55" s="97" t="s">
        <v>353</v>
      </c>
      <c r="P55" s="97" t="s">
        <v>485</v>
      </c>
    </row>
    <row r="56" spans="1:16" ht="12.75" customHeight="1" thickBot="1" x14ac:dyDescent="0.25">
      <c r="A56" s="14" t="str">
        <f t="shared" si="6"/>
        <v> BBS 30 </v>
      </c>
      <c r="B56" s="20" t="str">
        <f t="shared" si="7"/>
        <v>I</v>
      </c>
      <c r="C56" s="14">
        <f t="shared" si="8"/>
        <v>43046.362999999998</v>
      </c>
      <c r="D56" s="17" t="str">
        <f t="shared" si="9"/>
        <v>vis</v>
      </c>
      <c r="E56" s="94">
        <f>VLOOKUP(C56,Active!C$21:E$973,3,FALSE)</f>
        <v>2195.0047294783412</v>
      </c>
      <c r="F56" s="20" t="s">
        <v>201</v>
      </c>
      <c r="G56" s="17" t="str">
        <f t="shared" si="10"/>
        <v>43046.363</v>
      </c>
      <c r="H56" s="14">
        <f t="shared" si="11"/>
        <v>2195</v>
      </c>
      <c r="I56" s="95" t="s">
        <v>486</v>
      </c>
      <c r="J56" s="96" t="s">
        <v>487</v>
      </c>
      <c r="K56" s="95">
        <v>2195</v>
      </c>
      <c r="L56" s="95" t="s">
        <v>488</v>
      </c>
      <c r="M56" s="96" t="s">
        <v>278</v>
      </c>
      <c r="N56" s="96"/>
      <c r="O56" s="97" t="s">
        <v>417</v>
      </c>
      <c r="P56" s="97" t="s">
        <v>485</v>
      </c>
    </row>
    <row r="57" spans="1:16" ht="12.75" customHeight="1" thickBot="1" x14ac:dyDescent="0.25">
      <c r="A57" s="14" t="str">
        <f t="shared" si="6"/>
        <v> BBS 30 </v>
      </c>
      <c r="B57" s="20" t="str">
        <f t="shared" si="7"/>
        <v>I</v>
      </c>
      <c r="C57" s="14">
        <f t="shared" si="8"/>
        <v>43076.315000000002</v>
      </c>
      <c r="D57" s="17" t="str">
        <f t="shared" si="9"/>
        <v>vis</v>
      </c>
      <c r="E57" s="94">
        <f>VLOOKUP(C57,Active!C$21:E$973,3,FALSE)</f>
        <v>2225.0009889592102</v>
      </c>
      <c r="F57" s="20" t="s">
        <v>201</v>
      </c>
      <c r="G57" s="17" t="str">
        <f t="shared" si="10"/>
        <v>43076.315</v>
      </c>
      <c r="H57" s="14">
        <f t="shared" si="11"/>
        <v>2225</v>
      </c>
      <c r="I57" s="95" t="s">
        <v>491</v>
      </c>
      <c r="J57" s="96" t="s">
        <v>492</v>
      </c>
      <c r="K57" s="95">
        <v>2225</v>
      </c>
      <c r="L57" s="95" t="s">
        <v>329</v>
      </c>
      <c r="M57" s="96" t="s">
        <v>278</v>
      </c>
      <c r="N57" s="96"/>
      <c r="O57" s="97" t="s">
        <v>353</v>
      </c>
      <c r="P57" s="97" t="s">
        <v>485</v>
      </c>
    </row>
    <row r="58" spans="1:16" ht="12.75" customHeight="1" thickBot="1" x14ac:dyDescent="0.25">
      <c r="A58" s="14" t="str">
        <f t="shared" si="6"/>
        <v> BBS 30 </v>
      </c>
      <c r="B58" s="20" t="str">
        <f t="shared" si="7"/>
        <v>I</v>
      </c>
      <c r="C58" s="14">
        <f t="shared" si="8"/>
        <v>43078.303999999996</v>
      </c>
      <c r="D58" s="17" t="str">
        <f t="shared" si="9"/>
        <v>vis</v>
      </c>
      <c r="E58" s="94">
        <f>VLOOKUP(C58,Active!C$21:E$973,3,FALSE)</f>
        <v>2226.992928065355</v>
      </c>
      <c r="F58" s="20" t="s">
        <v>201</v>
      </c>
      <c r="G58" s="17" t="str">
        <f t="shared" si="10"/>
        <v>43078.304</v>
      </c>
      <c r="H58" s="14">
        <f t="shared" si="11"/>
        <v>2227</v>
      </c>
      <c r="I58" s="95" t="s">
        <v>493</v>
      </c>
      <c r="J58" s="96" t="s">
        <v>494</v>
      </c>
      <c r="K58" s="95">
        <v>2227</v>
      </c>
      <c r="L58" s="95" t="s">
        <v>348</v>
      </c>
      <c r="M58" s="96" t="s">
        <v>278</v>
      </c>
      <c r="N58" s="96"/>
      <c r="O58" s="97" t="s">
        <v>353</v>
      </c>
      <c r="P58" s="97" t="s">
        <v>485</v>
      </c>
    </row>
    <row r="59" spans="1:16" ht="12.75" customHeight="1" thickBot="1" x14ac:dyDescent="0.25">
      <c r="A59" s="14" t="str">
        <f t="shared" si="6"/>
        <v> BBS 31 </v>
      </c>
      <c r="B59" s="20" t="str">
        <f t="shared" si="7"/>
        <v>I</v>
      </c>
      <c r="C59" s="14">
        <f t="shared" si="8"/>
        <v>43088.281000000003</v>
      </c>
      <c r="D59" s="17" t="str">
        <f t="shared" si="9"/>
        <v>vis</v>
      </c>
      <c r="E59" s="94">
        <f>VLOOKUP(C59,Active!C$21:E$973,3,FALSE)</f>
        <v>2236.9846708818873</v>
      </c>
      <c r="F59" s="20" t="s">
        <v>201</v>
      </c>
      <c r="G59" s="17" t="str">
        <f t="shared" si="10"/>
        <v>43088.281</v>
      </c>
      <c r="H59" s="14">
        <f t="shared" si="11"/>
        <v>2237</v>
      </c>
      <c r="I59" s="95" t="s">
        <v>495</v>
      </c>
      <c r="J59" s="96" t="s">
        <v>496</v>
      </c>
      <c r="K59" s="95">
        <v>2237</v>
      </c>
      <c r="L59" s="95" t="s">
        <v>378</v>
      </c>
      <c r="M59" s="96" t="s">
        <v>278</v>
      </c>
      <c r="N59" s="96"/>
      <c r="O59" s="97" t="s">
        <v>353</v>
      </c>
      <c r="P59" s="97" t="s">
        <v>497</v>
      </c>
    </row>
    <row r="60" spans="1:16" ht="12.75" customHeight="1" thickBot="1" x14ac:dyDescent="0.25">
      <c r="A60" s="14" t="str">
        <f t="shared" si="6"/>
        <v> AOEB 1 </v>
      </c>
      <c r="B60" s="20" t="str">
        <f t="shared" si="7"/>
        <v>I</v>
      </c>
      <c r="C60" s="14">
        <f t="shared" si="8"/>
        <v>43397.836000000003</v>
      </c>
      <c r="D60" s="17" t="str">
        <f t="shared" si="9"/>
        <v>vis</v>
      </c>
      <c r="E60" s="94">
        <f>VLOOKUP(C60,Active!C$21:E$973,3,FALSE)</f>
        <v>2546.9970942125119</v>
      </c>
      <c r="F60" s="20" t="s">
        <v>201</v>
      </c>
      <c r="G60" s="17" t="str">
        <f t="shared" si="10"/>
        <v>43397.836</v>
      </c>
      <c r="H60" s="14">
        <f t="shared" si="11"/>
        <v>2547</v>
      </c>
      <c r="I60" s="95" t="s">
        <v>498</v>
      </c>
      <c r="J60" s="96" t="s">
        <v>499</v>
      </c>
      <c r="K60" s="95">
        <v>2547</v>
      </c>
      <c r="L60" s="95" t="s">
        <v>202</v>
      </c>
      <c r="M60" s="96" t="s">
        <v>278</v>
      </c>
      <c r="N60" s="96"/>
      <c r="O60" s="97" t="s">
        <v>430</v>
      </c>
      <c r="P60" s="97" t="s">
        <v>500</v>
      </c>
    </row>
    <row r="61" spans="1:16" ht="12.75" customHeight="1" thickBot="1" x14ac:dyDescent="0.25">
      <c r="A61" s="14" t="str">
        <f t="shared" si="6"/>
        <v> AOEB 1 </v>
      </c>
      <c r="B61" s="20" t="str">
        <f t="shared" si="7"/>
        <v>I</v>
      </c>
      <c r="C61" s="14">
        <f t="shared" si="8"/>
        <v>43469.72</v>
      </c>
      <c r="D61" s="17" t="str">
        <f t="shared" si="9"/>
        <v>vis</v>
      </c>
      <c r="E61" s="94">
        <f>VLOOKUP(C61,Active!C$21:E$973,3,FALSE)</f>
        <v>2618.9873157844395</v>
      </c>
      <c r="F61" s="20" t="s">
        <v>201</v>
      </c>
      <c r="G61" s="17" t="str">
        <f t="shared" si="10"/>
        <v>43469.720</v>
      </c>
      <c r="H61" s="14">
        <f t="shared" si="11"/>
        <v>2619</v>
      </c>
      <c r="I61" s="95" t="s">
        <v>501</v>
      </c>
      <c r="J61" s="96" t="s">
        <v>502</v>
      </c>
      <c r="K61" s="95">
        <v>2619</v>
      </c>
      <c r="L61" s="95" t="s">
        <v>404</v>
      </c>
      <c r="M61" s="96" t="s">
        <v>278</v>
      </c>
      <c r="N61" s="96"/>
      <c r="O61" s="97" t="s">
        <v>503</v>
      </c>
      <c r="P61" s="97" t="s">
        <v>500</v>
      </c>
    </row>
    <row r="62" spans="1:16" ht="12.75" customHeight="1" thickBot="1" x14ac:dyDescent="0.25">
      <c r="A62" s="14" t="str">
        <f t="shared" si="6"/>
        <v> AOEB 1 </v>
      </c>
      <c r="B62" s="20" t="str">
        <f t="shared" si="7"/>
        <v>I</v>
      </c>
      <c r="C62" s="14">
        <f t="shared" si="8"/>
        <v>44105.788</v>
      </c>
      <c r="D62" s="17" t="str">
        <f t="shared" si="9"/>
        <v>vis</v>
      </c>
      <c r="E62" s="94">
        <f>VLOOKUP(C62,Active!C$21:E$973,3,FALSE)</f>
        <v>3255.9952209485082</v>
      </c>
      <c r="F62" s="20" t="s">
        <v>201</v>
      </c>
      <c r="G62" s="17" t="str">
        <f t="shared" si="10"/>
        <v>44105.788</v>
      </c>
      <c r="H62" s="14">
        <f t="shared" si="11"/>
        <v>3256</v>
      </c>
      <c r="I62" s="95" t="s">
        <v>504</v>
      </c>
      <c r="J62" s="96" t="s">
        <v>505</v>
      </c>
      <c r="K62" s="95">
        <v>3256</v>
      </c>
      <c r="L62" s="95" t="s">
        <v>424</v>
      </c>
      <c r="M62" s="96" t="s">
        <v>278</v>
      </c>
      <c r="N62" s="96"/>
      <c r="O62" s="97" t="s">
        <v>506</v>
      </c>
      <c r="P62" s="97" t="s">
        <v>500</v>
      </c>
    </row>
    <row r="63" spans="1:16" ht="12.75" customHeight="1" thickBot="1" x14ac:dyDescent="0.25">
      <c r="A63" s="14" t="str">
        <f t="shared" si="6"/>
        <v> AOEB 1 </v>
      </c>
      <c r="B63" s="20" t="str">
        <f t="shared" si="7"/>
        <v>I</v>
      </c>
      <c r="C63" s="14">
        <f t="shared" si="8"/>
        <v>44107.785000000003</v>
      </c>
      <c r="D63" s="17" t="str">
        <f t="shared" si="9"/>
        <v>vis</v>
      </c>
      <c r="E63" s="94">
        <f>VLOOKUP(C63,Active!C$21:E$973,3,FALSE)</f>
        <v>3257.9951718761049</v>
      </c>
      <c r="F63" s="20" t="s">
        <v>201</v>
      </c>
      <c r="G63" s="17" t="str">
        <f t="shared" si="10"/>
        <v>44107.785</v>
      </c>
      <c r="H63" s="14">
        <f t="shared" si="11"/>
        <v>3258</v>
      </c>
      <c r="I63" s="95" t="s">
        <v>507</v>
      </c>
      <c r="J63" s="96" t="s">
        <v>508</v>
      </c>
      <c r="K63" s="95">
        <v>3258</v>
      </c>
      <c r="L63" s="95" t="s">
        <v>424</v>
      </c>
      <c r="M63" s="96" t="s">
        <v>278</v>
      </c>
      <c r="N63" s="96"/>
      <c r="O63" s="97" t="s">
        <v>506</v>
      </c>
      <c r="P63" s="97" t="s">
        <v>500</v>
      </c>
    </row>
    <row r="64" spans="1:16" ht="12.75" customHeight="1" thickBot="1" x14ac:dyDescent="0.25">
      <c r="A64" s="14" t="str">
        <f t="shared" si="6"/>
        <v> AOEB 1 </v>
      </c>
      <c r="B64" s="20" t="str">
        <f t="shared" si="7"/>
        <v>I</v>
      </c>
      <c r="C64" s="14">
        <f t="shared" si="8"/>
        <v>44119.767</v>
      </c>
      <c r="D64" s="17" t="str">
        <f t="shared" si="9"/>
        <v>vis</v>
      </c>
      <c r="E64" s="94">
        <f>VLOOKUP(C64,Active!C$21:E$973,3,FALSE)</f>
        <v>3269.9948774416634</v>
      </c>
      <c r="F64" s="20" t="s">
        <v>201</v>
      </c>
      <c r="G64" s="17" t="str">
        <f t="shared" si="10"/>
        <v>44119.767</v>
      </c>
      <c r="H64" s="14">
        <f t="shared" si="11"/>
        <v>3270</v>
      </c>
      <c r="I64" s="95" t="s">
        <v>509</v>
      </c>
      <c r="J64" s="96" t="s">
        <v>510</v>
      </c>
      <c r="K64" s="95">
        <v>3270</v>
      </c>
      <c r="L64" s="95" t="s">
        <v>424</v>
      </c>
      <c r="M64" s="96" t="s">
        <v>278</v>
      </c>
      <c r="N64" s="96"/>
      <c r="O64" s="97" t="s">
        <v>506</v>
      </c>
      <c r="P64" s="97" t="s">
        <v>500</v>
      </c>
    </row>
    <row r="65" spans="1:16" ht="12.75" customHeight="1" thickBot="1" x14ac:dyDescent="0.25">
      <c r="A65" s="14" t="str">
        <f t="shared" si="6"/>
        <v> AOEB 1 </v>
      </c>
      <c r="B65" s="20" t="str">
        <f t="shared" si="7"/>
        <v>I</v>
      </c>
      <c r="C65" s="14">
        <f t="shared" si="8"/>
        <v>44126.758000000002</v>
      </c>
      <c r="D65" s="17" t="str">
        <f t="shared" si="9"/>
        <v>vis</v>
      </c>
      <c r="E65" s="94">
        <f>VLOOKUP(C65,Active!C$21:E$973,3,FALSE)</f>
        <v>3276.9962079047632</v>
      </c>
      <c r="F65" s="20" t="s">
        <v>201</v>
      </c>
      <c r="G65" s="17" t="str">
        <f t="shared" si="10"/>
        <v>44126.758</v>
      </c>
      <c r="H65" s="14">
        <f t="shared" si="11"/>
        <v>3277</v>
      </c>
      <c r="I65" s="95" t="s">
        <v>511</v>
      </c>
      <c r="J65" s="96" t="s">
        <v>512</v>
      </c>
      <c r="K65" s="95">
        <v>3277</v>
      </c>
      <c r="L65" s="95" t="s">
        <v>352</v>
      </c>
      <c r="M65" s="96" t="s">
        <v>278</v>
      </c>
      <c r="N65" s="96"/>
      <c r="O65" s="97" t="s">
        <v>506</v>
      </c>
      <c r="P65" s="97" t="s">
        <v>500</v>
      </c>
    </row>
    <row r="66" spans="1:16" ht="12.75" customHeight="1" thickBot="1" x14ac:dyDescent="0.25">
      <c r="A66" s="14" t="str">
        <f t="shared" si="6"/>
        <v> AOEB 1 </v>
      </c>
      <c r="B66" s="20" t="str">
        <f t="shared" si="7"/>
        <v>I</v>
      </c>
      <c r="C66" s="14">
        <f t="shared" si="8"/>
        <v>44132.747000000003</v>
      </c>
      <c r="D66" s="17" t="str">
        <f t="shared" si="9"/>
        <v>vis</v>
      </c>
      <c r="E66" s="94">
        <f>VLOOKUP(C66,Active!C$21:E$973,3,FALSE)</f>
        <v>3282.994057732185</v>
      </c>
      <c r="F66" s="20" t="s">
        <v>201</v>
      </c>
      <c r="G66" s="17" t="str">
        <f t="shared" si="10"/>
        <v>44132.747</v>
      </c>
      <c r="H66" s="14">
        <f t="shared" si="11"/>
        <v>3283</v>
      </c>
      <c r="I66" s="95" t="s">
        <v>513</v>
      </c>
      <c r="J66" s="96" t="s">
        <v>514</v>
      </c>
      <c r="K66" s="95">
        <v>3283</v>
      </c>
      <c r="L66" s="95" t="s">
        <v>367</v>
      </c>
      <c r="M66" s="96" t="s">
        <v>278</v>
      </c>
      <c r="N66" s="96"/>
      <c r="O66" s="97" t="s">
        <v>503</v>
      </c>
      <c r="P66" s="97" t="s">
        <v>500</v>
      </c>
    </row>
    <row r="67" spans="1:16" ht="12.75" customHeight="1" thickBot="1" x14ac:dyDescent="0.25">
      <c r="A67" s="14" t="str">
        <f t="shared" si="6"/>
        <v> AOEB 1 </v>
      </c>
      <c r="B67" s="20" t="str">
        <f t="shared" si="7"/>
        <v>I</v>
      </c>
      <c r="C67" s="14">
        <f t="shared" si="8"/>
        <v>44133.752</v>
      </c>
      <c r="D67" s="17" t="str">
        <f t="shared" si="9"/>
        <v>vis</v>
      </c>
      <c r="E67" s="94">
        <f>VLOOKUP(C67,Active!C$21:E$973,3,FALSE)</f>
        <v>3284.0005428009013</v>
      </c>
      <c r="F67" s="20" t="s">
        <v>201</v>
      </c>
      <c r="G67" s="17" t="str">
        <f t="shared" si="10"/>
        <v>44133.752</v>
      </c>
      <c r="H67" s="14">
        <f t="shared" si="11"/>
        <v>3284</v>
      </c>
      <c r="I67" s="95" t="s">
        <v>515</v>
      </c>
      <c r="J67" s="96" t="s">
        <v>516</v>
      </c>
      <c r="K67" s="95">
        <v>3284</v>
      </c>
      <c r="L67" s="95" t="s">
        <v>329</v>
      </c>
      <c r="M67" s="96" t="s">
        <v>278</v>
      </c>
      <c r="N67" s="96"/>
      <c r="O67" s="97" t="s">
        <v>506</v>
      </c>
      <c r="P67" s="97" t="s">
        <v>500</v>
      </c>
    </row>
    <row r="68" spans="1:16" ht="12.75" customHeight="1" thickBot="1" x14ac:dyDescent="0.25">
      <c r="A68" s="14" t="str">
        <f t="shared" si="6"/>
        <v> AOEB 1 </v>
      </c>
      <c r="B68" s="20" t="str">
        <f t="shared" si="7"/>
        <v>I</v>
      </c>
      <c r="C68" s="14">
        <f t="shared" si="8"/>
        <v>44153.724000000002</v>
      </c>
      <c r="D68" s="17" t="str">
        <f t="shared" si="9"/>
        <v>vis</v>
      </c>
      <c r="E68" s="94">
        <f>VLOOKUP(C68,Active!C$21:E$973,3,FALSE)</f>
        <v>3304.0020550322001</v>
      </c>
      <c r="F68" s="20" t="s">
        <v>201</v>
      </c>
      <c r="G68" s="17" t="str">
        <f t="shared" si="10"/>
        <v>44153.724</v>
      </c>
      <c r="H68" s="14">
        <f t="shared" si="11"/>
        <v>3304</v>
      </c>
      <c r="I68" s="95" t="s">
        <v>517</v>
      </c>
      <c r="J68" s="96" t="s">
        <v>518</v>
      </c>
      <c r="K68" s="95">
        <v>3304</v>
      </c>
      <c r="L68" s="95" t="s">
        <v>381</v>
      </c>
      <c r="M68" s="96" t="s">
        <v>278</v>
      </c>
      <c r="N68" s="96"/>
      <c r="O68" s="97" t="s">
        <v>506</v>
      </c>
      <c r="P68" s="97" t="s">
        <v>500</v>
      </c>
    </row>
    <row r="69" spans="1:16" ht="12.75" customHeight="1" thickBot="1" x14ac:dyDescent="0.25">
      <c r="A69" s="14" t="str">
        <f t="shared" si="6"/>
        <v> BBS 45 </v>
      </c>
      <c r="B69" s="20" t="str">
        <f t="shared" si="7"/>
        <v>I</v>
      </c>
      <c r="C69" s="14">
        <f t="shared" si="8"/>
        <v>44158.697999999997</v>
      </c>
      <c r="D69" s="17" t="str">
        <f t="shared" si="9"/>
        <v>vis</v>
      </c>
      <c r="E69" s="94">
        <f>VLOOKUP(C69,Active!C$21:E$973,3,FALSE)</f>
        <v>3308.9834050140935</v>
      </c>
      <c r="F69" s="20" t="s">
        <v>201</v>
      </c>
      <c r="G69" s="17" t="str">
        <f t="shared" si="10"/>
        <v>44158.698</v>
      </c>
      <c r="H69" s="14">
        <f t="shared" si="11"/>
        <v>3309</v>
      </c>
      <c r="I69" s="95" t="s">
        <v>519</v>
      </c>
      <c r="J69" s="96" t="s">
        <v>520</v>
      </c>
      <c r="K69" s="95">
        <v>3309</v>
      </c>
      <c r="L69" s="95" t="s">
        <v>521</v>
      </c>
      <c r="M69" s="96" t="s">
        <v>278</v>
      </c>
      <c r="N69" s="96"/>
      <c r="O69" s="97" t="s">
        <v>353</v>
      </c>
      <c r="P69" s="97" t="s">
        <v>522</v>
      </c>
    </row>
    <row r="70" spans="1:16" ht="12.75" customHeight="1" thickBot="1" x14ac:dyDescent="0.25">
      <c r="A70" s="14" t="str">
        <f t="shared" si="6"/>
        <v> BBS 45 </v>
      </c>
      <c r="B70" s="20" t="str">
        <f t="shared" si="7"/>
        <v>I</v>
      </c>
      <c r="C70" s="14">
        <f t="shared" si="8"/>
        <v>44181.684000000001</v>
      </c>
      <c r="D70" s="17" t="str">
        <f t="shared" si="9"/>
        <v>vis</v>
      </c>
      <c r="E70" s="94">
        <f>VLOOKUP(C70,Active!C$21:E$973,3,FALSE)</f>
        <v>3332.0033709738714</v>
      </c>
      <c r="F70" s="20" t="s">
        <v>201</v>
      </c>
      <c r="G70" s="17" t="str">
        <f t="shared" si="10"/>
        <v>44181.684</v>
      </c>
      <c r="H70" s="14">
        <f t="shared" si="11"/>
        <v>3332</v>
      </c>
      <c r="I70" s="95" t="s">
        <v>523</v>
      </c>
      <c r="J70" s="96" t="s">
        <v>524</v>
      </c>
      <c r="K70" s="95">
        <v>3332</v>
      </c>
      <c r="L70" s="95" t="s">
        <v>385</v>
      </c>
      <c r="M70" s="96" t="s">
        <v>278</v>
      </c>
      <c r="N70" s="96"/>
      <c r="O70" s="97" t="s">
        <v>353</v>
      </c>
      <c r="P70" s="97" t="s">
        <v>522</v>
      </c>
    </row>
    <row r="71" spans="1:16" ht="12.75" customHeight="1" thickBot="1" x14ac:dyDescent="0.25">
      <c r="A71" s="14" t="str">
        <f t="shared" si="6"/>
        <v> AOEB 1 </v>
      </c>
      <c r="B71" s="20" t="str">
        <f t="shared" si="7"/>
        <v>I</v>
      </c>
      <c r="C71" s="14">
        <f t="shared" si="8"/>
        <v>44195.659</v>
      </c>
      <c r="D71" s="17" t="str">
        <f t="shared" si="9"/>
        <v>vis</v>
      </c>
      <c r="E71" s="94">
        <f>VLOOKUP(C71,Active!C$21:E$973,3,FALSE)</f>
        <v>3345.9990215563043</v>
      </c>
      <c r="F71" s="20" t="s">
        <v>201</v>
      </c>
      <c r="G71" s="17" t="str">
        <f t="shared" si="10"/>
        <v>44195.659</v>
      </c>
      <c r="H71" s="14">
        <f t="shared" si="11"/>
        <v>3346</v>
      </c>
      <c r="I71" s="95" t="s">
        <v>525</v>
      </c>
      <c r="J71" s="96" t="s">
        <v>526</v>
      </c>
      <c r="K71" s="95">
        <v>3346</v>
      </c>
      <c r="L71" s="95" t="s">
        <v>334</v>
      </c>
      <c r="M71" s="96" t="s">
        <v>278</v>
      </c>
      <c r="N71" s="96"/>
      <c r="O71" s="97" t="s">
        <v>430</v>
      </c>
      <c r="P71" s="97" t="s">
        <v>500</v>
      </c>
    </row>
    <row r="72" spans="1:16" ht="12.75" customHeight="1" thickBot="1" x14ac:dyDescent="0.25">
      <c r="A72" s="14" t="str">
        <f t="shared" si="6"/>
        <v> AOEB 1 </v>
      </c>
      <c r="B72" s="20" t="str">
        <f t="shared" si="7"/>
        <v>I</v>
      </c>
      <c r="C72" s="14">
        <f t="shared" si="8"/>
        <v>44196.66</v>
      </c>
      <c r="D72" s="17" t="str">
        <f t="shared" si="9"/>
        <v>vis</v>
      </c>
      <c r="E72" s="94">
        <f>VLOOKUP(C72,Active!C$21:E$973,3,FALSE)</f>
        <v>3347.0015007143056</v>
      </c>
      <c r="F72" s="20" t="s">
        <v>201</v>
      </c>
      <c r="G72" s="17" t="str">
        <f t="shared" si="10"/>
        <v>44196.660</v>
      </c>
      <c r="H72" s="14">
        <f t="shared" si="11"/>
        <v>3347</v>
      </c>
      <c r="I72" s="95" t="s">
        <v>527</v>
      </c>
      <c r="J72" s="96" t="s">
        <v>528</v>
      </c>
      <c r="K72" s="95">
        <v>3347</v>
      </c>
      <c r="L72" s="95" t="s">
        <v>329</v>
      </c>
      <c r="M72" s="96" t="s">
        <v>278</v>
      </c>
      <c r="N72" s="96"/>
      <c r="O72" s="97" t="s">
        <v>430</v>
      </c>
      <c r="P72" s="97" t="s">
        <v>500</v>
      </c>
    </row>
    <row r="73" spans="1:16" ht="12.75" customHeight="1" thickBot="1" x14ac:dyDescent="0.25">
      <c r="A73" s="14" t="str">
        <f t="shared" si="6"/>
        <v> AOEB 1 </v>
      </c>
      <c r="B73" s="20" t="str">
        <f t="shared" si="7"/>
        <v>I</v>
      </c>
      <c r="C73" s="14">
        <f t="shared" si="8"/>
        <v>44216.633000000002</v>
      </c>
      <c r="D73" s="17" t="str">
        <f t="shared" si="9"/>
        <v>vis</v>
      </c>
      <c r="E73" s="94">
        <f>VLOOKUP(C73,Active!C$21:E$973,3,FALSE)</f>
        <v>3367.0040144232817</v>
      </c>
      <c r="F73" s="20" t="s">
        <v>201</v>
      </c>
      <c r="G73" s="17" t="str">
        <f t="shared" si="10"/>
        <v>44216.633</v>
      </c>
      <c r="H73" s="14">
        <f t="shared" si="11"/>
        <v>3367</v>
      </c>
      <c r="I73" s="95" t="s">
        <v>529</v>
      </c>
      <c r="J73" s="96" t="s">
        <v>530</v>
      </c>
      <c r="K73" s="95">
        <v>3367</v>
      </c>
      <c r="L73" s="95" t="s">
        <v>392</v>
      </c>
      <c r="M73" s="96" t="s">
        <v>278</v>
      </c>
      <c r="N73" s="96"/>
      <c r="O73" s="97" t="s">
        <v>430</v>
      </c>
      <c r="P73" s="97" t="s">
        <v>500</v>
      </c>
    </row>
    <row r="74" spans="1:16" ht="12.75" customHeight="1" thickBot="1" x14ac:dyDescent="0.25">
      <c r="A74" s="14" t="str">
        <f t="shared" si="6"/>
        <v> AOEB 1 </v>
      </c>
      <c r="B74" s="20" t="str">
        <f t="shared" si="7"/>
        <v>I</v>
      </c>
      <c r="C74" s="14">
        <f t="shared" si="8"/>
        <v>44217.633000000002</v>
      </c>
      <c r="D74" s="17" t="str">
        <f t="shared" si="9"/>
        <v>vis</v>
      </c>
      <c r="E74" s="94">
        <f>VLOOKUP(C74,Active!C$21:E$973,3,FALSE)</f>
        <v>3368.005492103599</v>
      </c>
      <c r="F74" s="20" t="s">
        <v>201</v>
      </c>
      <c r="G74" s="17" t="str">
        <f t="shared" si="10"/>
        <v>44217.633</v>
      </c>
      <c r="H74" s="14">
        <f t="shared" si="11"/>
        <v>3368</v>
      </c>
      <c r="I74" s="95" t="s">
        <v>531</v>
      </c>
      <c r="J74" s="96" t="s">
        <v>532</v>
      </c>
      <c r="K74" s="95">
        <v>3368</v>
      </c>
      <c r="L74" s="95" t="s">
        <v>488</v>
      </c>
      <c r="M74" s="96" t="s">
        <v>278</v>
      </c>
      <c r="N74" s="96"/>
      <c r="O74" s="97" t="s">
        <v>430</v>
      </c>
      <c r="P74" s="97" t="s">
        <v>500</v>
      </c>
    </row>
    <row r="75" spans="1:16" ht="12.75" customHeight="1" thickBot="1" x14ac:dyDescent="0.25">
      <c r="A75" s="14" t="str">
        <f t="shared" ref="A75:A106" si="12">P75</f>
        <v> AOEB 1 </v>
      </c>
      <c r="B75" s="20" t="str">
        <f t="shared" ref="B75:B106" si="13">IF(H75=INT(H75),"I","II")</f>
        <v>I</v>
      </c>
      <c r="C75" s="14">
        <f t="shared" ref="C75:C106" si="14">1*G75</f>
        <v>44217.633999999998</v>
      </c>
      <c r="D75" s="17" t="str">
        <f t="shared" ref="D75:D106" si="15">VLOOKUP(F75,I$1:J$5,2,FALSE)</f>
        <v>vis</v>
      </c>
      <c r="E75" s="94">
        <f>VLOOKUP(C75,Active!C$21:E$973,3,FALSE)</f>
        <v>3368.0064935812757</v>
      </c>
      <c r="F75" s="20" t="s">
        <v>201</v>
      </c>
      <c r="G75" s="17" t="str">
        <f t="shared" ref="G75:G106" si="16">MID(I75,3,LEN(I75)-3)</f>
        <v>44217.634</v>
      </c>
      <c r="H75" s="14">
        <f t="shared" ref="H75:H106" si="17">1*K75</f>
        <v>3368</v>
      </c>
      <c r="I75" s="95" t="s">
        <v>533</v>
      </c>
      <c r="J75" s="96" t="s">
        <v>534</v>
      </c>
      <c r="K75" s="95">
        <v>3368</v>
      </c>
      <c r="L75" s="95" t="s">
        <v>413</v>
      </c>
      <c r="M75" s="96" t="s">
        <v>278</v>
      </c>
      <c r="N75" s="96"/>
      <c r="O75" s="97" t="s">
        <v>506</v>
      </c>
      <c r="P75" s="97" t="s">
        <v>500</v>
      </c>
    </row>
    <row r="76" spans="1:16" ht="12.75" customHeight="1" thickBot="1" x14ac:dyDescent="0.25">
      <c r="A76" s="14" t="str">
        <f t="shared" si="12"/>
        <v> AOEB 1 </v>
      </c>
      <c r="B76" s="20" t="str">
        <f t="shared" si="13"/>
        <v>I</v>
      </c>
      <c r="C76" s="14">
        <f t="shared" si="14"/>
        <v>44218.629000000001</v>
      </c>
      <c r="D76" s="17" t="str">
        <f t="shared" si="15"/>
        <v>vis</v>
      </c>
      <c r="E76" s="94">
        <f>VLOOKUP(C76,Active!C$21:E$973,3,FALSE)</f>
        <v>3369.0029638731939</v>
      </c>
      <c r="F76" s="20" t="s">
        <v>201</v>
      </c>
      <c r="G76" s="17" t="str">
        <f t="shared" si="16"/>
        <v>44218.629</v>
      </c>
      <c r="H76" s="14">
        <f t="shared" si="17"/>
        <v>3369</v>
      </c>
      <c r="I76" s="95" t="s">
        <v>535</v>
      </c>
      <c r="J76" s="96" t="s">
        <v>536</v>
      </c>
      <c r="K76" s="95">
        <v>3369</v>
      </c>
      <c r="L76" s="95" t="s">
        <v>385</v>
      </c>
      <c r="M76" s="96" t="s">
        <v>278</v>
      </c>
      <c r="N76" s="96"/>
      <c r="O76" s="97" t="s">
        <v>430</v>
      </c>
      <c r="P76" s="97" t="s">
        <v>500</v>
      </c>
    </row>
    <row r="77" spans="1:16" ht="12.75" customHeight="1" thickBot="1" x14ac:dyDescent="0.25">
      <c r="A77" s="14" t="str">
        <f t="shared" si="12"/>
        <v> BBS 46 </v>
      </c>
      <c r="B77" s="20" t="str">
        <f t="shared" si="13"/>
        <v>I</v>
      </c>
      <c r="C77" s="14">
        <f t="shared" si="14"/>
        <v>44220.625999999997</v>
      </c>
      <c r="D77" s="17" t="str">
        <f t="shared" si="15"/>
        <v>vis</v>
      </c>
      <c r="E77" s="94">
        <f>VLOOKUP(C77,Active!C$21:E$973,3,FALSE)</f>
        <v>3371.0029148007834</v>
      </c>
      <c r="F77" s="20" t="s">
        <v>201</v>
      </c>
      <c r="G77" s="17" t="str">
        <f t="shared" si="16"/>
        <v>44220.626</v>
      </c>
      <c r="H77" s="14">
        <f t="shared" si="17"/>
        <v>3371</v>
      </c>
      <c r="I77" s="95" t="s">
        <v>537</v>
      </c>
      <c r="J77" s="96" t="s">
        <v>538</v>
      </c>
      <c r="K77" s="95">
        <v>3371</v>
      </c>
      <c r="L77" s="95" t="s">
        <v>385</v>
      </c>
      <c r="M77" s="96" t="s">
        <v>278</v>
      </c>
      <c r="N77" s="96"/>
      <c r="O77" s="97" t="s">
        <v>353</v>
      </c>
      <c r="P77" s="97" t="s">
        <v>539</v>
      </c>
    </row>
    <row r="78" spans="1:16" ht="12.75" customHeight="1" thickBot="1" x14ac:dyDescent="0.25">
      <c r="A78" s="14" t="str">
        <f t="shared" si="12"/>
        <v> AOEB 1 </v>
      </c>
      <c r="B78" s="20" t="str">
        <f t="shared" si="13"/>
        <v>I</v>
      </c>
      <c r="C78" s="14">
        <f t="shared" si="14"/>
        <v>44221.622000000003</v>
      </c>
      <c r="D78" s="17" t="str">
        <f t="shared" si="15"/>
        <v>vis</v>
      </c>
      <c r="E78" s="94">
        <f>VLOOKUP(C78,Active!C$21:E$973,3,FALSE)</f>
        <v>3372.0003865703861</v>
      </c>
      <c r="F78" s="20" t="s">
        <v>201</v>
      </c>
      <c r="G78" s="17" t="str">
        <f t="shared" si="16"/>
        <v>44221.622</v>
      </c>
      <c r="H78" s="14">
        <f t="shared" si="17"/>
        <v>3372</v>
      </c>
      <c r="I78" s="95" t="s">
        <v>540</v>
      </c>
      <c r="J78" s="96" t="s">
        <v>541</v>
      </c>
      <c r="K78" s="95">
        <v>3372</v>
      </c>
      <c r="L78" s="95" t="s">
        <v>339</v>
      </c>
      <c r="M78" s="96" t="s">
        <v>278</v>
      </c>
      <c r="N78" s="96"/>
      <c r="O78" s="97" t="s">
        <v>430</v>
      </c>
      <c r="P78" s="97" t="s">
        <v>500</v>
      </c>
    </row>
    <row r="79" spans="1:16" ht="12.75" customHeight="1" thickBot="1" x14ac:dyDescent="0.25">
      <c r="A79" s="14" t="str">
        <f t="shared" si="12"/>
        <v> AOEB 1 </v>
      </c>
      <c r="B79" s="20" t="str">
        <f t="shared" si="13"/>
        <v>I</v>
      </c>
      <c r="C79" s="14">
        <f t="shared" si="14"/>
        <v>44222.62</v>
      </c>
      <c r="D79" s="17" t="str">
        <f t="shared" si="15"/>
        <v>vis</v>
      </c>
      <c r="E79" s="94">
        <f>VLOOKUP(C79,Active!C$21:E$973,3,FALSE)</f>
        <v>3372.9998612953423</v>
      </c>
      <c r="F79" s="20" t="s">
        <v>201</v>
      </c>
      <c r="G79" s="17" t="str">
        <f t="shared" si="16"/>
        <v>44222.620</v>
      </c>
      <c r="H79" s="14">
        <f t="shared" si="17"/>
        <v>3373</v>
      </c>
      <c r="I79" s="95" t="s">
        <v>542</v>
      </c>
      <c r="J79" s="96" t="s">
        <v>543</v>
      </c>
      <c r="K79" s="95">
        <v>3373</v>
      </c>
      <c r="L79" s="95" t="s">
        <v>427</v>
      </c>
      <c r="M79" s="96" t="s">
        <v>278</v>
      </c>
      <c r="N79" s="96"/>
      <c r="O79" s="97" t="s">
        <v>430</v>
      </c>
      <c r="P79" s="97" t="s">
        <v>500</v>
      </c>
    </row>
    <row r="80" spans="1:16" ht="12.75" customHeight="1" thickBot="1" x14ac:dyDescent="0.25">
      <c r="A80" s="14" t="str">
        <f t="shared" si="12"/>
        <v> AOEB 1 </v>
      </c>
      <c r="B80" s="20" t="str">
        <f t="shared" si="13"/>
        <v>I</v>
      </c>
      <c r="C80" s="14">
        <f t="shared" si="14"/>
        <v>44223.624000000003</v>
      </c>
      <c r="D80" s="17" t="str">
        <f t="shared" si="15"/>
        <v>vis</v>
      </c>
      <c r="E80" s="94">
        <f>VLOOKUP(C80,Active!C$21:E$973,3,FALSE)</f>
        <v>3374.0053448863814</v>
      </c>
      <c r="F80" s="20" t="s">
        <v>201</v>
      </c>
      <c r="G80" s="17" t="str">
        <f t="shared" si="16"/>
        <v>44223.624</v>
      </c>
      <c r="H80" s="14">
        <f t="shared" si="17"/>
        <v>3374</v>
      </c>
      <c r="I80" s="95" t="s">
        <v>544</v>
      </c>
      <c r="J80" s="96" t="s">
        <v>545</v>
      </c>
      <c r="K80" s="95">
        <v>3374</v>
      </c>
      <c r="L80" s="95" t="s">
        <v>488</v>
      </c>
      <c r="M80" s="96" t="s">
        <v>278</v>
      </c>
      <c r="N80" s="96"/>
      <c r="O80" s="97" t="s">
        <v>430</v>
      </c>
      <c r="P80" s="97" t="s">
        <v>500</v>
      </c>
    </row>
    <row r="81" spans="1:16" ht="12.75" customHeight="1" thickBot="1" x14ac:dyDescent="0.25">
      <c r="A81" s="14" t="str">
        <f t="shared" si="12"/>
        <v> AOEB 1 </v>
      </c>
      <c r="B81" s="20" t="str">
        <f t="shared" si="13"/>
        <v>I</v>
      </c>
      <c r="C81" s="14">
        <f t="shared" si="14"/>
        <v>44226.620999999999</v>
      </c>
      <c r="D81" s="17" t="str">
        <f t="shared" si="15"/>
        <v>vis</v>
      </c>
      <c r="E81" s="94">
        <f>VLOOKUP(C81,Active!C$21:E$973,3,FALSE)</f>
        <v>3377.0067734942882</v>
      </c>
      <c r="F81" s="20" t="s">
        <v>201</v>
      </c>
      <c r="G81" s="17" t="str">
        <f t="shared" si="16"/>
        <v>44226.621</v>
      </c>
      <c r="H81" s="14">
        <f t="shared" si="17"/>
        <v>3377</v>
      </c>
      <c r="I81" s="95" t="s">
        <v>546</v>
      </c>
      <c r="J81" s="96" t="s">
        <v>547</v>
      </c>
      <c r="K81" s="95">
        <v>3377</v>
      </c>
      <c r="L81" s="95" t="s">
        <v>548</v>
      </c>
      <c r="M81" s="96" t="s">
        <v>278</v>
      </c>
      <c r="N81" s="96"/>
      <c r="O81" s="97" t="s">
        <v>430</v>
      </c>
      <c r="P81" s="97" t="s">
        <v>500</v>
      </c>
    </row>
    <row r="82" spans="1:16" ht="12.75" customHeight="1" thickBot="1" x14ac:dyDescent="0.25">
      <c r="A82" s="14" t="str">
        <f t="shared" si="12"/>
        <v> AOEB 1 </v>
      </c>
      <c r="B82" s="20" t="str">
        <f t="shared" si="13"/>
        <v>I</v>
      </c>
      <c r="C82" s="14">
        <f t="shared" si="14"/>
        <v>44227.612999999998</v>
      </c>
      <c r="D82" s="17" t="str">
        <f t="shared" si="15"/>
        <v>vis</v>
      </c>
      <c r="E82" s="94">
        <f>VLOOKUP(C82,Active!C$21:E$973,3,FALSE)</f>
        <v>3378.0002393531613</v>
      </c>
      <c r="F82" s="20" t="s">
        <v>201</v>
      </c>
      <c r="G82" s="17" t="str">
        <f t="shared" si="16"/>
        <v>44227.613</v>
      </c>
      <c r="H82" s="14">
        <f t="shared" si="17"/>
        <v>3378</v>
      </c>
      <c r="I82" s="95" t="s">
        <v>549</v>
      </c>
      <c r="J82" s="96" t="s">
        <v>550</v>
      </c>
      <c r="K82" s="95">
        <v>3378</v>
      </c>
      <c r="L82" s="95" t="s">
        <v>339</v>
      </c>
      <c r="M82" s="96" t="s">
        <v>278</v>
      </c>
      <c r="N82" s="96"/>
      <c r="O82" s="97" t="s">
        <v>430</v>
      </c>
      <c r="P82" s="97" t="s">
        <v>500</v>
      </c>
    </row>
    <row r="83" spans="1:16" ht="12.75" customHeight="1" thickBot="1" x14ac:dyDescent="0.25">
      <c r="A83" s="14" t="str">
        <f t="shared" si="12"/>
        <v> AOEB 1 </v>
      </c>
      <c r="B83" s="20" t="str">
        <f t="shared" si="13"/>
        <v>I</v>
      </c>
      <c r="C83" s="14">
        <f t="shared" si="14"/>
        <v>44228.623</v>
      </c>
      <c r="D83" s="17" t="str">
        <f t="shared" si="15"/>
        <v>vis</v>
      </c>
      <c r="E83" s="94">
        <f>VLOOKUP(C83,Active!C$21:E$973,3,FALSE)</f>
        <v>3379.0117318102839</v>
      </c>
      <c r="F83" s="20" t="s">
        <v>201</v>
      </c>
      <c r="G83" s="17" t="str">
        <f t="shared" si="16"/>
        <v>44228.623</v>
      </c>
      <c r="H83" s="14">
        <f t="shared" si="17"/>
        <v>3379</v>
      </c>
      <c r="I83" s="95" t="s">
        <v>551</v>
      </c>
      <c r="J83" s="96" t="s">
        <v>552</v>
      </c>
      <c r="K83" s="95">
        <v>3379</v>
      </c>
      <c r="L83" s="95" t="s">
        <v>553</v>
      </c>
      <c r="M83" s="96" t="s">
        <v>278</v>
      </c>
      <c r="N83" s="96"/>
      <c r="O83" s="97" t="s">
        <v>430</v>
      </c>
      <c r="P83" s="97" t="s">
        <v>500</v>
      </c>
    </row>
    <row r="84" spans="1:16" ht="12.75" customHeight="1" thickBot="1" x14ac:dyDescent="0.25">
      <c r="A84" s="14" t="str">
        <f t="shared" si="12"/>
        <v> AOEB 1 </v>
      </c>
      <c r="B84" s="20" t="str">
        <f t="shared" si="13"/>
        <v>I</v>
      </c>
      <c r="C84" s="14">
        <f t="shared" si="14"/>
        <v>44246.587</v>
      </c>
      <c r="D84" s="17" t="str">
        <f t="shared" si="15"/>
        <v>vis</v>
      </c>
      <c r="E84" s="94">
        <f>VLOOKUP(C84,Active!C$21:E$973,3,FALSE)</f>
        <v>3397.002276859504</v>
      </c>
      <c r="F84" s="20" t="s">
        <v>201</v>
      </c>
      <c r="G84" s="17" t="str">
        <f t="shared" si="16"/>
        <v>44246.587</v>
      </c>
      <c r="H84" s="14">
        <f t="shared" si="17"/>
        <v>3397</v>
      </c>
      <c r="I84" s="95" t="s">
        <v>554</v>
      </c>
      <c r="J84" s="96" t="s">
        <v>555</v>
      </c>
      <c r="K84" s="95">
        <v>3397</v>
      </c>
      <c r="L84" s="95" t="s">
        <v>381</v>
      </c>
      <c r="M84" s="96" t="s">
        <v>278</v>
      </c>
      <c r="N84" s="96"/>
      <c r="O84" s="97" t="s">
        <v>430</v>
      </c>
      <c r="P84" s="97" t="s">
        <v>500</v>
      </c>
    </row>
    <row r="85" spans="1:16" ht="12.75" customHeight="1" thickBot="1" x14ac:dyDescent="0.25">
      <c r="A85" s="14" t="str">
        <f t="shared" si="12"/>
        <v> AOEB 1 </v>
      </c>
      <c r="B85" s="20" t="str">
        <f t="shared" si="13"/>
        <v>I</v>
      </c>
      <c r="C85" s="14">
        <f t="shared" si="14"/>
        <v>44248.587</v>
      </c>
      <c r="D85" s="17" t="str">
        <f t="shared" si="15"/>
        <v>vis</v>
      </c>
      <c r="E85" s="94">
        <f>VLOOKUP(C85,Active!C$21:E$973,3,FALSE)</f>
        <v>3399.0052322201386</v>
      </c>
      <c r="F85" s="20" t="s">
        <v>201</v>
      </c>
      <c r="G85" s="17" t="str">
        <f t="shared" si="16"/>
        <v>44248.587</v>
      </c>
      <c r="H85" s="14">
        <f t="shared" si="17"/>
        <v>3399</v>
      </c>
      <c r="I85" s="95" t="s">
        <v>556</v>
      </c>
      <c r="J85" s="96" t="s">
        <v>557</v>
      </c>
      <c r="K85" s="95">
        <v>3399</v>
      </c>
      <c r="L85" s="95" t="s">
        <v>488</v>
      </c>
      <c r="M85" s="96" t="s">
        <v>278</v>
      </c>
      <c r="N85" s="96"/>
      <c r="O85" s="97" t="s">
        <v>430</v>
      </c>
      <c r="P85" s="97" t="s">
        <v>500</v>
      </c>
    </row>
    <row r="86" spans="1:16" ht="12.75" customHeight="1" thickBot="1" x14ac:dyDescent="0.25">
      <c r="A86" s="14" t="str">
        <f t="shared" si="12"/>
        <v> AOEB 1 </v>
      </c>
      <c r="B86" s="20" t="str">
        <f t="shared" si="13"/>
        <v>I</v>
      </c>
      <c r="C86" s="14">
        <f t="shared" si="14"/>
        <v>44253.582999999999</v>
      </c>
      <c r="D86" s="17" t="str">
        <f t="shared" si="15"/>
        <v>vis</v>
      </c>
      <c r="E86" s="94">
        <f>VLOOKUP(C86,Active!C$21:E$973,3,FALSE)</f>
        <v>3404.0086147110032</v>
      </c>
      <c r="F86" s="20" t="s">
        <v>201</v>
      </c>
      <c r="G86" s="17" t="str">
        <f t="shared" si="16"/>
        <v>44253.583</v>
      </c>
      <c r="H86" s="14">
        <f t="shared" si="17"/>
        <v>3404</v>
      </c>
      <c r="I86" s="95" t="s">
        <v>558</v>
      </c>
      <c r="J86" s="96" t="s">
        <v>559</v>
      </c>
      <c r="K86" s="95">
        <v>3404</v>
      </c>
      <c r="L86" s="95" t="s">
        <v>416</v>
      </c>
      <c r="M86" s="96" t="s">
        <v>278</v>
      </c>
      <c r="N86" s="96"/>
      <c r="O86" s="97" t="s">
        <v>430</v>
      </c>
      <c r="P86" s="97" t="s">
        <v>500</v>
      </c>
    </row>
    <row r="87" spans="1:16" ht="12.75" customHeight="1" thickBot="1" x14ac:dyDescent="0.25">
      <c r="A87" s="14" t="str">
        <f t="shared" si="12"/>
        <v> AOEB 1 </v>
      </c>
      <c r="B87" s="20" t="str">
        <f t="shared" si="13"/>
        <v>I</v>
      </c>
      <c r="C87" s="14">
        <f t="shared" si="14"/>
        <v>44259.57</v>
      </c>
      <c r="D87" s="17" t="str">
        <f t="shared" si="15"/>
        <v>vis</v>
      </c>
      <c r="E87" s="94">
        <f>VLOOKUP(C87,Active!C$21:E$973,3,FALSE)</f>
        <v>3410.0044615830639</v>
      </c>
      <c r="F87" s="20" t="s">
        <v>201</v>
      </c>
      <c r="G87" s="17" t="str">
        <f t="shared" si="16"/>
        <v>44259.570</v>
      </c>
      <c r="H87" s="14">
        <f t="shared" si="17"/>
        <v>3410</v>
      </c>
      <c r="I87" s="95" t="s">
        <v>560</v>
      </c>
      <c r="J87" s="96" t="s">
        <v>561</v>
      </c>
      <c r="K87" s="95">
        <v>3410</v>
      </c>
      <c r="L87" s="95" t="s">
        <v>392</v>
      </c>
      <c r="M87" s="96" t="s">
        <v>278</v>
      </c>
      <c r="N87" s="96"/>
      <c r="O87" s="97" t="s">
        <v>430</v>
      </c>
      <c r="P87" s="97" t="s">
        <v>500</v>
      </c>
    </row>
    <row r="88" spans="1:16" ht="12.75" customHeight="1" thickBot="1" x14ac:dyDescent="0.25">
      <c r="A88" s="14" t="str">
        <f t="shared" si="12"/>
        <v> AOEB 1 </v>
      </c>
      <c r="B88" s="20" t="str">
        <f t="shared" si="13"/>
        <v>I</v>
      </c>
      <c r="C88" s="14">
        <f t="shared" si="14"/>
        <v>44808.764000000003</v>
      </c>
      <c r="D88" s="17" t="str">
        <f t="shared" si="15"/>
        <v>vis</v>
      </c>
      <c r="E88" s="94">
        <f>VLOOKUP(C88,Active!C$21:E$973,3,FALSE)</f>
        <v>3960.0099947472509</v>
      </c>
      <c r="F88" s="20" t="s">
        <v>201</v>
      </c>
      <c r="G88" s="17" t="str">
        <f t="shared" si="16"/>
        <v>44808.764</v>
      </c>
      <c r="H88" s="14">
        <f t="shared" si="17"/>
        <v>3960</v>
      </c>
      <c r="I88" s="95" t="s">
        <v>562</v>
      </c>
      <c r="J88" s="96" t="s">
        <v>563</v>
      </c>
      <c r="K88" s="95">
        <v>3960</v>
      </c>
      <c r="L88" s="95" t="s">
        <v>564</v>
      </c>
      <c r="M88" s="96" t="s">
        <v>278</v>
      </c>
      <c r="N88" s="96"/>
      <c r="O88" s="97" t="s">
        <v>503</v>
      </c>
      <c r="P88" s="97" t="s">
        <v>500</v>
      </c>
    </row>
    <row r="89" spans="1:16" ht="12.75" customHeight="1" thickBot="1" x14ac:dyDescent="0.25">
      <c r="A89" s="14" t="str">
        <f t="shared" si="12"/>
        <v> BBS 56 </v>
      </c>
      <c r="B89" s="20" t="str">
        <f t="shared" si="13"/>
        <v>I</v>
      </c>
      <c r="C89" s="14">
        <f t="shared" si="14"/>
        <v>44873.652000000002</v>
      </c>
      <c r="D89" s="17" t="str">
        <f t="shared" si="15"/>
        <v>vis</v>
      </c>
      <c r="E89" s="94">
        <f>VLOOKUP(C89,Active!C$21:E$973,3,FALSE)</f>
        <v>4024.9938784676792</v>
      </c>
      <c r="F89" s="20" t="s">
        <v>201</v>
      </c>
      <c r="G89" s="17" t="str">
        <f t="shared" si="16"/>
        <v>44873.652</v>
      </c>
      <c r="H89" s="14">
        <f t="shared" si="17"/>
        <v>4025</v>
      </c>
      <c r="I89" s="95" t="s">
        <v>569</v>
      </c>
      <c r="J89" s="96" t="s">
        <v>570</v>
      </c>
      <c r="K89" s="95">
        <v>4025</v>
      </c>
      <c r="L89" s="95" t="s">
        <v>367</v>
      </c>
      <c r="M89" s="96" t="s">
        <v>278</v>
      </c>
      <c r="N89" s="96"/>
      <c r="O89" s="97" t="s">
        <v>353</v>
      </c>
      <c r="P89" s="97" t="s">
        <v>568</v>
      </c>
    </row>
    <row r="90" spans="1:16" ht="12.75" customHeight="1" thickBot="1" x14ac:dyDescent="0.25">
      <c r="A90" s="14" t="str">
        <f t="shared" si="12"/>
        <v> AOEB 1 </v>
      </c>
      <c r="B90" s="20" t="str">
        <f t="shared" si="13"/>
        <v>I</v>
      </c>
      <c r="C90" s="14">
        <f t="shared" si="14"/>
        <v>44874.658000000003</v>
      </c>
      <c r="D90" s="17" t="str">
        <f t="shared" si="15"/>
        <v>vis</v>
      </c>
      <c r="E90" s="94">
        <f>VLOOKUP(C90,Active!C$21:E$973,3,FALSE)</f>
        <v>4026.0013650140795</v>
      </c>
      <c r="F90" s="20" t="s">
        <v>201</v>
      </c>
      <c r="G90" s="17" t="str">
        <f t="shared" si="16"/>
        <v>44874.658</v>
      </c>
      <c r="H90" s="14">
        <f t="shared" si="17"/>
        <v>4026</v>
      </c>
      <c r="I90" s="95" t="s">
        <v>571</v>
      </c>
      <c r="J90" s="96" t="s">
        <v>572</v>
      </c>
      <c r="K90" s="95">
        <v>4026</v>
      </c>
      <c r="L90" s="95" t="s">
        <v>329</v>
      </c>
      <c r="M90" s="96" t="s">
        <v>278</v>
      </c>
      <c r="N90" s="96"/>
      <c r="O90" s="97" t="s">
        <v>506</v>
      </c>
      <c r="P90" s="97" t="s">
        <v>500</v>
      </c>
    </row>
    <row r="91" spans="1:16" ht="12.75" customHeight="1" thickBot="1" x14ac:dyDescent="0.25">
      <c r="A91" s="14" t="str">
        <f t="shared" si="12"/>
        <v> AOEB 1 </v>
      </c>
      <c r="B91" s="20" t="str">
        <f t="shared" si="13"/>
        <v>I</v>
      </c>
      <c r="C91" s="14">
        <f t="shared" si="14"/>
        <v>44875.663</v>
      </c>
      <c r="D91" s="17" t="str">
        <f t="shared" si="15"/>
        <v>vis</v>
      </c>
      <c r="E91" s="94">
        <f>VLOOKUP(C91,Active!C$21:E$973,3,FALSE)</f>
        <v>4027.0078500827958</v>
      </c>
      <c r="F91" s="20" t="s">
        <v>201</v>
      </c>
      <c r="G91" s="17" t="str">
        <f t="shared" si="16"/>
        <v>44875.663</v>
      </c>
      <c r="H91" s="14">
        <f t="shared" si="17"/>
        <v>4027</v>
      </c>
      <c r="I91" s="95" t="s">
        <v>573</v>
      </c>
      <c r="J91" s="96" t="s">
        <v>574</v>
      </c>
      <c r="K91" s="95">
        <v>4027</v>
      </c>
      <c r="L91" s="95" t="s">
        <v>575</v>
      </c>
      <c r="M91" s="96" t="s">
        <v>278</v>
      </c>
      <c r="N91" s="96"/>
      <c r="O91" s="97" t="s">
        <v>506</v>
      </c>
      <c r="P91" s="97" t="s">
        <v>500</v>
      </c>
    </row>
    <row r="92" spans="1:16" ht="12.75" customHeight="1" thickBot="1" x14ac:dyDescent="0.25">
      <c r="A92" s="14" t="str">
        <f t="shared" si="12"/>
        <v> AOEB 1 </v>
      </c>
      <c r="B92" s="20" t="str">
        <f t="shared" si="13"/>
        <v>I</v>
      </c>
      <c r="C92" s="14">
        <f t="shared" si="14"/>
        <v>44880.665999999997</v>
      </c>
      <c r="D92" s="17" t="str">
        <f t="shared" si="15"/>
        <v>vis</v>
      </c>
      <c r="E92" s="94">
        <f>VLOOKUP(C92,Active!C$21:E$973,3,FALSE)</f>
        <v>4032.0182429174206</v>
      </c>
      <c r="F92" s="20" t="s">
        <v>201</v>
      </c>
      <c r="G92" s="17" t="str">
        <f t="shared" si="16"/>
        <v>44880.666</v>
      </c>
      <c r="H92" s="14">
        <f t="shared" si="17"/>
        <v>4032</v>
      </c>
      <c r="I92" s="95" t="s">
        <v>576</v>
      </c>
      <c r="J92" s="96" t="s">
        <v>577</v>
      </c>
      <c r="K92" s="95">
        <v>4032</v>
      </c>
      <c r="L92" s="95" t="s">
        <v>578</v>
      </c>
      <c r="M92" s="96" t="s">
        <v>278</v>
      </c>
      <c r="N92" s="96"/>
      <c r="O92" s="97" t="s">
        <v>503</v>
      </c>
      <c r="P92" s="97" t="s">
        <v>500</v>
      </c>
    </row>
    <row r="93" spans="1:16" ht="12.75" customHeight="1" thickBot="1" x14ac:dyDescent="0.25">
      <c r="A93" s="14" t="str">
        <f t="shared" si="12"/>
        <v> BBS 57 </v>
      </c>
      <c r="B93" s="20" t="str">
        <f t="shared" si="13"/>
        <v>I</v>
      </c>
      <c r="C93" s="14">
        <f t="shared" si="14"/>
        <v>44883.648000000001</v>
      </c>
      <c r="D93" s="17" t="str">
        <f t="shared" si="15"/>
        <v>vis</v>
      </c>
      <c r="E93" s="94">
        <f>VLOOKUP(C93,Active!C$21:E$973,3,FALSE)</f>
        <v>4035.0046493601303</v>
      </c>
      <c r="F93" s="20" t="s">
        <v>201</v>
      </c>
      <c r="G93" s="17" t="str">
        <f t="shared" si="16"/>
        <v>44883.648</v>
      </c>
      <c r="H93" s="14">
        <f t="shared" si="17"/>
        <v>4035</v>
      </c>
      <c r="I93" s="95" t="s">
        <v>579</v>
      </c>
      <c r="J93" s="96" t="s">
        <v>580</v>
      </c>
      <c r="K93" s="95">
        <v>4035</v>
      </c>
      <c r="L93" s="95" t="s">
        <v>488</v>
      </c>
      <c r="M93" s="96" t="s">
        <v>278</v>
      </c>
      <c r="N93" s="96"/>
      <c r="O93" s="97" t="s">
        <v>353</v>
      </c>
      <c r="P93" s="97" t="s">
        <v>581</v>
      </c>
    </row>
    <row r="94" spans="1:16" ht="12.75" customHeight="1" thickBot="1" x14ac:dyDescent="0.25">
      <c r="A94" s="14" t="str">
        <f t="shared" si="12"/>
        <v> AOEB 1 </v>
      </c>
      <c r="B94" s="20" t="str">
        <f t="shared" si="13"/>
        <v>I</v>
      </c>
      <c r="C94" s="14">
        <f t="shared" si="14"/>
        <v>44885.648999999998</v>
      </c>
      <c r="D94" s="17" t="str">
        <f t="shared" si="15"/>
        <v>vis</v>
      </c>
      <c r="E94" s="94">
        <f>VLOOKUP(C94,Active!C$21:E$973,3,FALSE)</f>
        <v>4037.0086061984416</v>
      </c>
      <c r="F94" s="20" t="s">
        <v>201</v>
      </c>
      <c r="G94" s="17" t="str">
        <f t="shared" si="16"/>
        <v>44885.649</v>
      </c>
      <c r="H94" s="14">
        <f t="shared" si="17"/>
        <v>4037</v>
      </c>
      <c r="I94" s="95" t="s">
        <v>582</v>
      </c>
      <c r="J94" s="96" t="s">
        <v>583</v>
      </c>
      <c r="K94" s="95">
        <v>4037</v>
      </c>
      <c r="L94" s="95" t="s">
        <v>416</v>
      </c>
      <c r="M94" s="96" t="s">
        <v>278</v>
      </c>
      <c r="N94" s="96"/>
      <c r="O94" s="97" t="s">
        <v>506</v>
      </c>
      <c r="P94" s="97" t="s">
        <v>500</v>
      </c>
    </row>
    <row r="95" spans="1:16" ht="12.75" customHeight="1" thickBot="1" x14ac:dyDescent="0.25">
      <c r="A95" s="14" t="str">
        <f t="shared" si="12"/>
        <v> AOEB 1 </v>
      </c>
      <c r="B95" s="20" t="str">
        <f t="shared" si="13"/>
        <v>I</v>
      </c>
      <c r="C95" s="14">
        <f t="shared" si="14"/>
        <v>44887.650999999998</v>
      </c>
      <c r="D95" s="17" t="str">
        <f t="shared" si="15"/>
        <v>vis</v>
      </c>
      <c r="E95" s="94">
        <f>VLOOKUP(C95,Active!C$21:E$973,3,FALSE)</f>
        <v>4039.0135645144373</v>
      </c>
      <c r="F95" s="20" t="s">
        <v>201</v>
      </c>
      <c r="G95" s="17" t="str">
        <f t="shared" si="16"/>
        <v>44887.651</v>
      </c>
      <c r="H95" s="14">
        <f t="shared" si="17"/>
        <v>4039</v>
      </c>
      <c r="I95" s="95" t="s">
        <v>584</v>
      </c>
      <c r="J95" s="96" t="s">
        <v>585</v>
      </c>
      <c r="K95" s="95">
        <v>4039</v>
      </c>
      <c r="L95" s="95" t="s">
        <v>586</v>
      </c>
      <c r="M95" s="96" t="s">
        <v>278</v>
      </c>
      <c r="N95" s="96"/>
      <c r="O95" s="97" t="s">
        <v>506</v>
      </c>
      <c r="P95" s="97" t="s">
        <v>500</v>
      </c>
    </row>
    <row r="96" spans="1:16" ht="12.75" customHeight="1" thickBot="1" x14ac:dyDescent="0.25">
      <c r="A96" s="14" t="str">
        <f t="shared" si="12"/>
        <v> AOEB 1 </v>
      </c>
      <c r="B96" s="20" t="str">
        <f t="shared" si="13"/>
        <v>I</v>
      </c>
      <c r="C96" s="14">
        <f t="shared" si="14"/>
        <v>44888.650999999998</v>
      </c>
      <c r="D96" s="17" t="str">
        <f t="shared" si="15"/>
        <v>vis</v>
      </c>
      <c r="E96" s="94">
        <f>VLOOKUP(C96,Active!C$21:E$973,3,FALSE)</f>
        <v>4040.0150421947546</v>
      </c>
      <c r="F96" s="20" t="s">
        <v>201</v>
      </c>
      <c r="G96" s="17" t="str">
        <f t="shared" si="16"/>
        <v>44888.651</v>
      </c>
      <c r="H96" s="14">
        <f t="shared" si="17"/>
        <v>4040</v>
      </c>
      <c r="I96" s="95" t="s">
        <v>587</v>
      </c>
      <c r="J96" s="96" t="s">
        <v>588</v>
      </c>
      <c r="K96" s="95">
        <v>4040</v>
      </c>
      <c r="L96" s="95" t="s">
        <v>589</v>
      </c>
      <c r="M96" s="96" t="s">
        <v>278</v>
      </c>
      <c r="N96" s="96"/>
      <c r="O96" s="97" t="s">
        <v>506</v>
      </c>
      <c r="P96" s="97" t="s">
        <v>500</v>
      </c>
    </row>
    <row r="97" spans="1:16" ht="12.75" customHeight="1" thickBot="1" x14ac:dyDescent="0.25">
      <c r="A97" s="14" t="str">
        <f t="shared" si="12"/>
        <v> BRNO 26 </v>
      </c>
      <c r="B97" s="20" t="str">
        <f t="shared" si="13"/>
        <v>I</v>
      </c>
      <c r="C97" s="14">
        <f t="shared" si="14"/>
        <v>44895.625</v>
      </c>
      <c r="D97" s="17" t="str">
        <f t="shared" si="15"/>
        <v>vis</v>
      </c>
      <c r="E97" s="94">
        <f>VLOOKUP(C97,Active!C$21:E$973,3,FALSE)</f>
        <v>4046.9993475372894</v>
      </c>
      <c r="F97" s="20" t="s">
        <v>201</v>
      </c>
      <c r="G97" s="17" t="str">
        <f t="shared" si="16"/>
        <v>44895.625</v>
      </c>
      <c r="H97" s="14">
        <f t="shared" si="17"/>
        <v>4047</v>
      </c>
      <c r="I97" s="95" t="s">
        <v>590</v>
      </c>
      <c r="J97" s="96" t="s">
        <v>591</v>
      </c>
      <c r="K97" s="95">
        <v>4047</v>
      </c>
      <c r="L97" s="95" t="s">
        <v>334</v>
      </c>
      <c r="M97" s="96" t="s">
        <v>278</v>
      </c>
      <c r="N97" s="96"/>
      <c r="O97" s="97" t="s">
        <v>592</v>
      </c>
      <c r="P97" s="97" t="s">
        <v>593</v>
      </c>
    </row>
    <row r="98" spans="1:16" ht="12.75" customHeight="1" thickBot="1" x14ac:dyDescent="0.25">
      <c r="A98" s="14" t="str">
        <f t="shared" si="12"/>
        <v> BBS 57 </v>
      </c>
      <c r="B98" s="20" t="str">
        <f t="shared" si="13"/>
        <v>I</v>
      </c>
      <c r="C98" s="14">
        <f t="shared" si="14"/>
        <v>44895.631999999998</v>
      </c>
      <c r="D98" s="17" t="str">
        <f t="shared" si="15"/>
        <v>vis</v>
      </c>
      <c r="E98" s="94">
        <f>VLOOKUP(C98,Active!C$21:E$973,3,FALSE)</f>
        <v>4047.0063578810496</v>
      </c>
      <c r="F98" s="20" t="s">
        <v>201</v>
      </c>
      <c r="G98" s="17" t="str">
        <f t="shared" si="16"/>
        <v>44895.632</v>
      </c>
      <c r="H98" s="14">
        <f t="shared" si="17"/>
        <v>4047</v>
      </c>
      <c r="I98" s="95" t="s">
        <v>594</v>
      </c>
      <c r="J98" s="96" t="s">
        <v>595</v>
      </c>
      <c r="K98" s="95">
        <v>4047</v>
      </c>
      <c r="L98" s="95" t="s">
        <v>413</v>
      </c>
      <c r="M98" s="96" t="s">
        <v>278</v>
      </c>
      <c r="N98" s="96"/>
      <c r="O98" s="97" t="s">
        <v>353</v>
      </c>
      <c r="P98" s="97" t="s">
        <v>581</v>
      </c>
    </row>
    <row r="99" spans="1:16" ht="12.75" customHeight="1" thickBot="1" x14ac:dyDescent="0.25">
      <c r="A99" s="14" t="str">
        <f t="shared" si="12"/>
        <v> AOEB 1 </v>
      </c>
      <c r="B99" s="20" t="str">
        <f t="shared" si="13"/>
        <v>I</v>
      </c>
      <c r="C99" s="14">
        <f t="shared" si="14"/>
        <v>44896.633000000002</v>
      </c>
      <c r="D99" s="17" t="str">
        <f t="shared" si="15"/>
        <v>vis</v>
      </c>
      <c r="E99" s="94">
        <f>VLOOKUP(C99,Active!C$21:E$973,3,FALSE)</f>
        <v>4048.0088370390508</v>
      </c>
      <c r="F99" s="20" t="s">
        <v>201</v>
      </c>
      <c r="G99" s="17" t="str">
        <f t="shared" si="16"/>
        <v>44896.633</v>
      </c>
      <c r="H99" s="14">
        <f t="shared" si="17"/>
        <v>4048</v>
      </c>
      <c r="I99" s="95" t="s">
        <v>596</v>
      </c>
      <c r="J99" s="96" t="s">
        <v>597</v>
      </c>
      <c r="K99" s="95">
        <v>4048</v>
      </c>
      <c r="L99" s="95" t="s">
        <v>416</v>
      </c>
      <c r="M99" s="96" t="s">
        <v>278</v>
      </c>
      <c r="N99" s="96"/>
      <c r="O99" s="97" t="s">
        <v>506</v>
      </c>
      <c r="P99" s="97" t="s">
        <v>500</v>
      </c>
    </row>
    <row r="100" spans="1:16" ht="12.75" customHeight="1" thickBot="1" x14ac:dyDescent="0.25">
      <c r="A100" s="14" t="str">
        <f t="shared" si="12"/>
        <v> AOEB 1 </v>
      </c>
      <c r="B100" s="20" t="str">
        <f t="shared" si="13"/>
        <v>I</v>
      </c>
      <c r="C100" s="14">
        <f t="shared" si="14"/>
        <v>44897.63</v>
      </c>
      <c r="D100" s="17" t="str">
        <f t="shared" si="15"/>
        <v>vis</v>
      </c>
      <c r="E100" s="94">
        <f>VLOOKUP(C100,Active!C$21:E$973,3,FALSE)</f>
        <v>4049.007310286323</v>
      </c>
      <c r="F100" s="20" t="s">
        <v>201</v>
      </c>
      <c r="G100" s="17" t="str">
        <f t="shared" si="16"/>
        <v>44897.630</v>
      </c>
      <c r="H100" s="14">
        <f t="shared" si="17"/>
        <v>4049</v>
      </c>
      <c r="I100" s="95" t="s">
        <v>598</v>
      </c>
      <c r="J100" s="96" t="s">
        <v>599</v>
      </c>
      <c r="K100" s="95">
        <v>4049</v>
      </c>
      <c r="L100" s="95" t="s">
        <v>548</v>
      </c>
      <c r="M100" s="96" t="s">
        <v>278</v>
      </c>
      <c r="N100" s="96"/>
      <c r="O100" s="97" t="s">
        <v>506</v>
      </c>
      <c r="P100" s="97" t="s">
        <v>500</v>
      </c>
    </row>
    <row r="101" spans="1:16" ht="12.75" customHeight="1" thickBot="1" x14ac:dyDescent="0.25">
      <c r="A101" s="14" t="str">
        <f t="shared" si="12"/>
        <v> AOEB 1 </v>
      </c>
      <c r="B101" s="20" t="str">
        <f t="shared" si="13"/>
        <v>I</v>
      </c>
      <c r="C101" s="14">
        <f t="shared" si="14"/>
        <v>44898.625999999997</v>
      </c>
      <c r="D101" s="17" t="str">
        <f t="shared" si="15"/>
        <v>vis</v>
      </c>
      <c r="E101" s="94">
        <f>VLOOKUP(C101,Active!C$21:E$973,3,FALSE)</f>
        <v>4050.0047820559184</v>
      </c>
      <c r="F101" s="20" t="s">
        <v>201</v>
      </c>
      <c r="G101" s="17" t="str">
        <f t="shared" si="16"/>
        <v>44898.626</v>
      </c>
      <c r="H101" s="14">
        <f t="shared" si="17"/>
        <v>4050</v>
      </c>
      <c r="I101" s="95" t="s">
        <v>600</v>
      </c>
      <c r="J101" s="96" t="s">
        <v>601</v>
      </c>
      <c r="K101" s="95">
        <v>4050</v>
      </c>
      <c r="L101" s="95" t="s">
        <v>488</v>
      </c>
      <c r="M101" s="96" t="s">
        <v>278</v>
      </c>
      <c r="N101" s="96"/>
      <c r="O101" s="97" t="s">
        <v>430</v>
      </c>
      <c r="P101" s="97" t="s">
        <v>500</v>
      </c>
    </row>
    <row r="102" spans="1:16" ht="12.75" customHeight="1" thickBot="1" x14ac:dyDescent="0.25">
      <c r="A102" s="14" t="str">
        <f t="shared" si="12"/>
        <v> BBS 57 </v>
      </c>
      <c r="B102" s="20" t="str">
        <f t="shared" si="13"/>
        <v>I</v>
      </c>
      <c r="C102" s="14">
        <f t="shared" si="14"/>
        <v>44906.614000000001</v>
      </c>
      <c r="D102" s="17" t="str">
        <f t="shared" si="15"/>
        <v>vis</v>
      </c>
      <c r="E102" s="94">
        <f>VLOOKUP(C102,Active!C$21:E$973,3,FALSE)</f>
        <v>4058.0045857662976</v>
      </c>
      <c r="F102" s="20" t="s">
        <v>201</v>
      </c>
      <c r="G102" s="17" t="str">
        <f t="shared" si="16"/>
        <v>44906.614</v>
      </c>
      <c r="H102" s="14">
        <f t="shared" si="17"/>
        <v>4058</v>
      </c>
      <c r="I102" s="95" t="s">
        <v>602</v>
      </c>
      <c r="J102" s="96" t="s">
        <v>603</v>
      </c>
      <c r="K102" s="95">
        <v>4058</v>
      </c>
      <c r="L102" s="95" t="s">
        <v>488</v>
      </c>
      <c r="M102" s="96" t="s">
        <v>278</v>
      </c>
      <c r="N102" s="96"/>
      <c r="O102" s="97" t="s">
        <v>353</v>
      </c>
      <c r="P102" s="97" t="s">
        <v>581</v>
      </c>
    </row>
    <row r="103" spans="1:16" ht="12.75" customHeight="1" thickBot="1" x14ac:dyDescent="0.25">
      <c r="A103" s="14" t="str">
        <f t="shared" si="12"/>
        <v> AOEB 1 </v>
      </c>
      <c r="B103" s="20" t="str">
        <f t="shared" si="13"/>
        <v>I</v>
      </c>
      <c r="C103" s="14">
        <f t="shared" si="14"/>
        <v>44907.614999999998</v>
      </c>
      <c r="D103" s="17" t="str">
        <f t="shared" si="15"/>
        <v>vis</v>
      </c>
      <c r="E103" s="94">
        <f>VLOOKUP(C103,Active!C$21:E$973,3,FALSE)</f>
        <v>4059.0070649242921</v>
      </c>
      <c r="F103" s="20" t="s">
        <v>201</v>
      </c>
      <c r="G103" s="17" t="str">
        <f t="shared" si="16"/>
        <v>44907.615</v>
      </c>
      <c r="H103" s="14">
        <f t="shared" si="17"/>
        <v>4059</v>
      </c>
      <c r="I103" s="95" t="s">
        <v>604</v>
      </c>
      <c r="J103" s="96" t="s">
        <v>605</v>
      </c>
      <c r="K103" s="95">
        <v>4059</v>
      </c>
      <c r="L103" s="95" t="s">
        <v>548</v>
      </c>
      <c r="M103" s="96" t="s">
        <v>278</v>
      </c>
      <c r="N103" s="96"/>
      <c r="O103" s="97" t="s">
        <v>430</v>
      </c>
      <c r="P103" s="97" t="s">
        <v>500</v>
      </c>
    </row>
    <row r="104" spans="1:16" ht="12.75" customHeight="1" thickBot="1" x14ac:dyDescent="0.25">
      <c r="A104" s="14" t="str">
        <f t="shared" si="12"/>
        <v> AOEB 1 </v>
      </c>
      <c r="B104" s="20" t="str">
        <f t="shared" si="13"/>
        <v>I</v>
      </c>
      <c r="C104" s="14">
        <f t="shared" si="14"/>
        <v>44912.607000000004</v>
      </c>
      <c r="D104" s="17" t="str">
        <f t="shared" si="15"/>
        <v>vis</v>
      </c>
      <c r="E104" s="94">
        <f>VLOOKUP(C104,Active!C$21:E$973,3,FALSE)</f>
        <v>4064.0064415044417</v>
      </c>
      <c r="F104" s="20" t="s">
        <v>201</v>
      </c>
      <c r="G104" s="17" t="str">
        <f t="shared" si="16"/>
        <v>44912.607</v>
      </c>
      <c r="H104" s="14">
        <f t="shared" si="17"/>
        <v>4064</v>
      </c>
      <c r="I104" s="95" t="s">
        <v>606</v>
      </c>
      <c r="J104" s="96" t="s">
        <v>607</v>
      </c>
      <c r="K104" s="95">
        <v>4064</v>
      </c>
      <c r="L104" s="95" t="s">
        <v>413</v>
      </c>
      <c r="M104" s="96" t="s">
        <v>278</v>
      </c>
      <c r="N104" s="96"/>
      <c r="O104" s="97" t="s">
        <v>430</v>
      </c>
      <c r="P104" s="97" t="s">
        <v>500</v>
      </c>
    </row>
    <row r="105" spans="1:16" ht="12.75" customHeight="1" thickBot="1" x14ac:dyDescent="0.25">
      <c r="A105" s="14" t="str">
        <f t="shared" si="12"/>
        <v> AOEB 1 </v>
      </c>
      <c r="B105" s="20" t="str">
        <f t="shared" si="13"/>
        <v>I</v>
      </c>
      <c r="C105" s="14">
        <f t="shared" si="14"/>
        <v>44916.61</v>
      </c>
      <c r="D105" s="17" t="str">
        <f t="shared" si="15"/>
        <v>vis</v>
      </c>
      <c r="E105" s="94">
        <f>VLOOKUP(C105,Active!C$21:E$973,3,FALSE)</f>
        <v>4068.0153566587487</v>
      </c>
      <c r="F105" s="20" t="s">
        <v>201</v>
      </c>
      <c r="G105" s="17" t="str">
        <f t="shared" si="16"/>
        <v>44916.610</v>
      </c>
      <c r="H105" s="14">
        <f t="shared" si="17"/>
        <v>4068</v>
      </c>
      <c r="I105" s="95" t="s">
        <v>608</v>
      </c>
      <c r="J105" s="96" t="s">
        <v>609</v>
      </c>
      <c r="K105" s="95">
        <v>4068</v>
      </c>
      <c r="L105" s="95" t="s">
        <v>589</v>
      </c>
      <c r="M105" s="96" t="s">
        <v>278</v>
      </c>
      <c r="N105" s="96"/>
      <c r="O105" s="97" t="s">
        <v>430</v>
      </c>
      <c r="P105" s="97" t="s">
        <v>500</v>
      </c>
    </row>
    <row r="106" spans="1:16" ht="12.75" customHeight="1" thickBot="1" x14ac:dyDescent="0.25">
      <c r="A106" s="14" t="str">
        <f t="shared" si="12"/>
        <v> BBS 57 </v>
      </c>
      <c r="B106" s="20" t="str">
        <f t="shared" si="13"/>
        <v>I</v>
      </c>
      <c r="C106" s="14">
        <f t="shared" si="14"/>
        <v>44924.582999999999</v>
      </c>
      <c r="D106" s="17" t="str">
        <f t="shared" si="15"/>
        <v>vis</v>
      </c>
      <c r="E106" s="94">
        <f>VLOOKUP(C106,Active!C$21:E$973,3,FALSE)</f>
        <v>4076.0001382039168</v>
      </c>
      <c r="F106" s="20" t="s">
        <v>201</v>
      </c>
      <c r="G106" s="17" t="str">
        <f t="shared" si="16"/>
        <v>44924.583</v>
      </c>
      <c r="H106" s="14">
        <f t="shared" si="17"/>
        <v>4076</v>
      </c>
      <c r="I106" s="95" t="s">
        <v>610</v>
      </c>
      <c r="J106" s="96" t="s">
        <v>611</v>
      </c>
      <c r="K106" s="95">
        <v>4076</v>
      </c>
      <c r="L106" s="95" t="s">
        <v>339</v>
      </c>
      <c r="M106" s="96" t="s">
        <v>278</v>
      </c>
      <c r="N106" s="96"/>
      <c r="O106" s="97" t="s">
        <v>353</v>
      </c>
      <c r="P106" s="97" t="s">
        <v>581</v>
      </c>
    </row>
    <row r="107" spans="1:16" ht="12.75" customHeight="1" thickBot="1" x14ac:dyDescent="0.25">
      <c r="A107" s="14" t="str">
        <f t="shared" ref="A107:A138" si="18">P107</f>
        <v> AOEB 1 </v>
      </c>
      <c r="B107" s="20" t="str">
        <f t="shared" ref="B107:B138" si="19">IF(H107=INT(H107),"I","II")</f>
        <v>I</v>
      </c>
      <c r="C107" s="14">
        <f t="shared" ref="C107:C138" si="20">1*G107</f>
        <v>44926.587</v>
      </c>
      <c r="D107" s="17" t="str">
        <f t="shared" ref="D107:D138" si="21">VLOOKUP(F107,I$1:J$5,2,FALSE)</f>
        <v>vis</v>
      </c>
      <c r="E107" s="94">
        <f>VLOOKUP(C107,Active!C$21:E$973,3,FALSE)</f>
        <v>4078.0070994752737</v>
      </c>
      <c r="F107" s="20" t="s">
        <v>201</v>
      </c>
      <c r="G107" s="17" t="str">
        <f t="shared" ref="G107:G138" si="22">MID(I107,3,LEN(I107)-3)</f>
        <v>44926.587</v>
      </c>
      <c r="H107" s="14">
        <f t="shared" ref="H107:H138" si="23">1*K107</f>
        <v>4078</v>
      </c>
      <c r="I107" s="95" t="s">
        <v>612</v>
      </c>
      <c r="J107" s="96" t="s">
        <v>613</v>
      </c>
      <c r="K107" s="95">
        <v>4078</v>
      </c>
      <c r="L107" s="95" t="s">
        <v>548</v>
      </c>
      <c r="M107" s="96" t="s">
        <v>278</v>
      </c>
      <c r="N107" s="96"/>
      <c r="O107" s="97" t="s">
        <v>430</v>
      </c>
      <c r="P107" s="97" t="s">
        <v>500</v>
      </c>
    </row>
    <row r="108" spans="1:16" ht="12.75" customHeight="1" thickBot="1" x14ac:dyDescent="0.25">
      <c r="A108" s="14" t="str">
        <f t="shared" si="18"/>
        <v> BRNO 26 </v>
      </c>
      <c r="B108" s="20" t="str">
        <f t="shared" si="19"/>
        <v>I</v>
      </c>
      <c r="C108" s="14">
        <f t="shared" si="20"/>
        <v>44959.544000000002</v>
      </c>
      <c r="D108" s="17" t="str">
        <f t="shared" si="21"/>
        <v>vis</v>
      </c>
      <c r="E108" s="94">
        <f>VLOOKUP(C108,Active!C$21:E$973,3,FALSE)</f>
        <v>4111.0127993854931</v>
      </c>
      <c r="F108" s="20" t="s">
        <v>201</v>
      </c>
      <c r="G108" s="17" t="str">
        <f t="shared" si="22"/>
        <v>44959.544</v>
      </c>
      <c r="H108" s="14">
        <f t="shared" si="23"/>
        <v>4111</v>
      </c>
      <c r="I108" s="95" t="s">
        <v>614</v>
      </c>
      <c r="J108" s="96" t="s">
        <v>615</v>
      </c>
      <c r="K108" s="95">
        <v>4111</v>
      </c>
      <c r="L108" s="95" t="s">
        <v>616</v>
      </c>
      <c r="M108" s="96" t="s">
        <v>278</v>
      </c>
      <c r="N108" s="96"/>
      <c r="O108" s="97" t="s">
        <v>592</v>
      </c>
      <c r="P108" s="97" t="s">
        <v>593</v>
      </c>
    </row>
    <row r="109" spans="1:16" ht="12.75" customHeight="1" thickBot="1" x14ac:dyDescent="0.25">
      <c r="A109" s="14" t="str">
        <f t="shared" si="18"/>
        <v> BBS 58 </v>
      </c>
      <c r="B109" s="20" t="str">
        <f t="shared" si="19"/>
        <v>I</v>
      </c>
      <c r="C109" s="14">
        <f t="shared" si="20"/>
        <v>44989.498</v>
      </c>
      <c r="D109" s="17" t="str">
        <f t="shared" si="21"/>
        <v>vis</v>
      </c>
      <c r="E109" s="94">
        <f>VLOOKUP(C109,Active!C$21:E$973,3,FALSE)</f>
        <v>4141.0110618217159</v>
      </c>
      <c r="F109" s="20" t="s">
        <v>201</v>
      </c>
      <c r="G109" s="17" t="str">
        <f t="shared" si="22"/>
        <v>44989.498</v>
      </c>
      <c r="H109" s="14">
        <f t="shared" si="23"/>
        <v>4141</v>
      </c>
      <c r="I109" s="95" t="s">
        <v>617</v>
      </c>
      <c r="J109" s="96" t="s">
        <v>618</v>
      </c>
      <c r="K109" s="95">
        <v>4141</v>
      </c>
      <c r="L109" s="95" t="s">
        <v>619</v>
      </c>
      <c r="M109" s="96" t="s">
        <v>278</v>
      </c>
      <c r="N109" s="96"/>
      <c r="O109" s="97" t="s">
        <v>353</v>
      </c>
      <c r="P109" s="97" t="s">
        <v>620</v>
      </c>
    </row>
    <row r="110" spans="1:16" ht="12.75" customHeight="1" thickBot="1" x14ac:dyDescent="0.25">
      <c r="A110" s="14" t="str">
        <f t="shared" si="18"/>
        <v> BBS 59 </v>
      </c>
      <c r="B110" s="20" t="str">
        <f t="shared" si="19"/>
        <v>I</v>
      </c>
      <c r="C110" s="14">
        <f t="shared" si="20"/>
        <v>45012.464</v>
      </c>
      <c r="D110" s="17" t="str">
        <f t="shared" si="21"/>
        <v>vis</v>
      </c>
      <c r="E110" s="94">
        <f>VLOOKUP(C110,Active!C$21:E$973,3,FALSE)</f>
        <v>4164.0109982278836</v>
      </c>
      <c r="F110" s="20" t="s">
        <v>201</v>
      </c>
      <c r="G110" s="17" t="str">
        <f t="shared" si="22"/>
        <v>45012.464</v>
      </c>
      <c r="H110" s="14">
        <f t="shared" si="23"/>
        <v>4164</v>
      </c>
      <c r="I110" s="95" t="s">
        <v>621</v>
      </c>
      <c r="J110" s="96" t="s">
        <v>622</v>
      </c>
      <c r="K110" s="95">
        <v>4164</v>
      </c>
      <c r="L110" s="95" t="s">
        <v>619</v>
      </c>
      <c r="M110" s="96" t="s">
        <v>278</v>
      </c>
      <c r="N110" s="96"/>
      <c r="O110" s="97" t="s">
        <v>353</v>
      </c>
      <c r="P110" s="97" t="s">
        <v>623</v>
      </c>
    </row>
    <row r="111" spans="1:16" ht="12.75" customHeight="1" thickBot="1" x14ac:dyDescent="0.25">
      <c r="A111" s="14" t="str">
        <f t="shared" si="18"/>
        <v> BBS 68 </v>
      </c>
      <c r="B111" s="20" t="str">
        <f t="shared" si="19"/>
        <v>I</v>
      </c>
      <c r="C111" s="14">
        <f t="shared" si="20"/>
        <v>45564.633999999998</v>
      </c>
      <c r="D111" s="17" t="str">
        <f t="shared" si="21"/>
        <v>vis</v>
      </c>
      <c r="E111" s="94">
        <f>VLOOKUP(C111,Active!C$21:E$973,3,FALSE)</f>
        <v>4716.9969289686896</v>
      </c>
      <c r="F111" s="20" t="s">
        <v>201</v>
      </c>
      <c r="G111" s="17" t="str">
        <f t="shared" si="22"/>
        <v>45564.634</v>
      </c>
      <c r="H111" s="14">
        <f t="shared" si="23"/>
        <v>4717</v>
      </c>
      <c r="I111" s="95" t="s">
        <v>624</v>
      </c>
      <c r="J111" s="96" t="s">
        <v>625</v>
      </c>
      <c r="K111" s="95">
        <v>4717</v>
      </c>
      <c r="L111" s="95" t="s">
        <v>202</v>
      </c>
      <c r="M111" s="96" t="s">
        <v>278</v>
      </c>
      <c r="N111" s="96"/>
      <c r="O111" s="97" t="s">
        <v>353</v>
      </c>
      <c r="P111" s="97" t="s">
        <v>626</v>
      </c>
    </row>
    <row r="112" spans="1:16" ht="12.75" customHeight="1" thickBot="1" x14ac:dyDescent="0.25">
      <c r="A112" s="14" t="str">
        <f t="shared" si="18"/>
        <v> BBS 68 </v>
      </c>
      <c r="B112" s="20" t="str">
        <f t="shared" si="19"/>
        <v>I</v>
      </c>
      <c r="C112" s="14">
        <f t="shared" si="20"/>
        <v>45574.622000000003</v>
      </c>
      <c r="D112" s="17" t="str">
        <f t="shared" si="21"/>
        <v>vis</v>
      </c>
      <c r="E112" s="94">
        <f>VLOOKUP(C112,Active!C$21:E$973,3,FALSE)</f>
        <v>4726.9996880397039</v>
      </c>
      <c r="F112" s="20" t="s">
        <v>201</v>
      </c>
      <c r="G112" s="17" t="str">
        <f t="shared" si="22"/>
        <v>45574.622</v>
      </c>
      <c r="H112" s="14">
        <f t="shared" si="23"/>
        <v>4727</v>
      </c>
      <c r="I112" s="95" t="s">
        <v>627</v>
      </c>
      <c r="J112" s="96" t="s">
        <v>628</v>
      </c>
      <c r="K112" s="95">
        <v>4727</v>
      </c>
      <c r="L112" s="95" t="s">
        <v>427</v>
      </c>
      <c r="M112" s="96" t="s">
        <v>278</v>
      </c>
      <c r="N112" s="96"/>
      <c r="O112" s="97" t="s">
        <v>353</v>
      </c>
      <c r="P112" s="97" t="s">
        <v>626</v>
      </c>
    </row>
    <row r="113" spans="1:16" ht="12.75" customHeight="1" thickBot="1" x14ac:dyDescent="0.25">
      <c r="A113" s="14" t="str">
        <f t="shared" si="18"/>
        <v> BRNO 26 </v>
      </c>
      <c r="B113" s="20" t="str">
        <f t="shared" si="19"/>
        <v>I</v>
      </c>
      <c r="C113" s="14">
        <f t="shared" si="20"/>
        <v>45609.58</v>
      </c>
      <c r="D113" s="17" t="str">
        <f t="shared" si="21"/>
        <v>vis</v>
      </c>
      <c r="E113" s="94">
        <f>VLOOKUP(C113,Active!C$21:E$973,3,FALSE)</f>
        <v>4762.0093447882355</v>
      </c>
      <c r="F113" s="20" t="s">
        <v>201</v>
      </c>
      <c r="G113" s="17" t="str">
        <f t="shared" si="22"/>
        <v>45609.580</v>
      </c>
      <c r="H113" s="14">
        <f t="shared" si="23"/>
        <v>4762</v>
      </c>
      <c r="I113" s="95" t="s">
        <v>629</v>
      </c>
      <c r="J113" s="96" t="s">
        <v>630</v>
      </c>
      <c r="K113" s="95">
        <v>4762</v>
      </c>
      <c r="L113" s="95" t="s">
        <v>416</v>
      </c>
      <c r="M113" s="96" t="s">
        <v>278</v>
      </c>
      <c r="N113" s="96"/>
      <c r="O113" s="97" t="s">
        <v>592</v>
      </c>
      <c r="P113" s="97" t="s">
        <v>593</v>
      </c>
    </row>
    <row r="114" spans="1:16" ht="12.75" customHeight="1" thickBot="1" x14ac:dyDescent="0.25">
      <c r="A114" s="14" t="str">
        <f t="shared" si="18"/>
        <v> BRNO 26 </v>
      </c>
      <c r="B114" s="20" t="str">
        <f t="shared" si="19"/>
        <v>I</v>
      </c>
      <c r="C114" s="14">
        <f t="shared" si="20"/>
        <v>45615.565000000002</v>
      </c>
      <c r="D114" s="17" t="str">
        <f t="shared" si="21"/>
        <v>vis</v>
      </c>
      <c r="E114" s="94">
        <f>VLOOKUP(C114,Active!C$21:E$973,3,FALSE)</f>
        <v>4768.0031887049345</v>
      </c>
      <c r="F114" s="20" t="s">
        <v>201</v>
      </c>
      <c r="G114" s="17" t="str">
        <f t="shared" si="22"/>
        <v>45615.565</v>
      </c>
      <c r="H114" s="14">
        <f t="shared" si="23"/>
        <v>4768</v>
      </c>
      <c r="I114" s="95" t="s">
        <v>631</v>
      </c>
      <c r="J114" s="96" t="s">
        <v>632</v>
      </c>
      <c r="K114" s="95">
        <v>4768</v>
      </c>
      <c r="L114" s="95" t="s">
        <v>385</v>
      </c>
      <c r="M114" s="96" t="s">
        <v>278</v>
      </c>
      <c r="N114" s="96"/>
      <c r="O114" s="97" t="s">
        <v>633</v>
      </c>
      <c r="P114" s="97" t="s">
        <v>593</v>
      </c>
    </row>
    <row r="115" spans="1:16" ht="12.75" customHeight="1" thickBot="1" x14ac:dyDescent="0.25">
      <c r="A115" s="14" t="str">
        <f t="shared" si="18"/>
        <v> BRNO 26 </v>
      </c>
      <c r="B115" s="20" t="str">
        <f t="shared" si="19"/>
        <v>I</v>
      </c>
      <c r="C115" s="14">
        <f t="shared" si="20"/>
        <v>45615.572</v>
      </c>
      <c r="D115" s="17" t="str">
        <f t="shared" si="21"/>
        <v>vis</v>
      </c>
      <c r="E115" s="94">
        <f>VLOOKUP(C115,Active!C$21:E$973,3,FALSE)</f>
        <v>4768.0101990486946</v>
      </c>
      <c r="F115" s="20" t="s">
        <v>201</v>
      </c>
      <c r="G115" s="17" t="str">
        <f t="shared" si="22"/>
        <v>45615.572</v>
      </c>
      <c r="H115" s="14">
        <f t="shared" si="23"/>
        <v>4768</v>
      </c>
      <c r="I115" s="95" t="s">
        <v>634</v>
      </c>
      <c r="J115" s="96" t="s">
        <v>635</v>
      </c>
      <c r="K115" s="95">
        <v>4768</v>
      </c>
      <c r="L115" s="95" t="s">
        <v>564</v>
      </c>
      <c r="M115" s="96" t="s">
        <v>278</v>
      </c>
      <c r="N115" s="96"/>
      <c r="O115" s="97" t="s">
        <v>636</v>
      </c>
      <c r="P115" s="97" t="s">
        <v>593</v>
      </c>
    </row>
    <row r="116" spans="1:16" ht="12.75" customHeight="1" thickBot="1" x14ac:dyDescent="0.25">
      <c r="A116" s="14" t="str">
        <f t="shared" si="18"/>
        <v> BBS 69 </v>
      </c>
      <c r="B116" s="20" t="str">
        <f t="shared" si="19"/>
        <v>I</v>
      </c>
      <c r="C116" s="14">
        <f t="shared" si="20"/>
        <v>45646.519</v>
      </c>
      <c r="D116" s="17" t="str">
        <f t="shared" si="21"/>
        <v>vis</v>
      </c>
      <c r="E116" s="94">
        <f>VLOOKUP(C116,Active!C$21:E$973,3,FALSE)</f>
        <v>4799.0029288214746</v>
      </c>
      <c r="F116" s="20" t="s">
        <v>201</v>
      </c>
      <c r="G116" s="17" t="str">
        <f t="shared" si="22"/>
        <v>45646.519</v>
      </c>
      <c r="H116" s="14">
        <f t="shared" si="23"/>
        <v>4799</v>
      </c>
      <c r="I116" s="95" t="s">
        <v>639</v>
      </c>
      <c r="J116" s="96" t="s">
        <v>640</v>
      </c>
      <c r="K116" s="95">
        <v>4799</v>
      </c>
      <c r="L116" s="95" t="s">
        <v>385</v>
      </c>
      <c r="M116" s="96" t="s">
        <v>278</v>
      </c>
      <c r="N116" s="96"/>
      <c r="O116" s="97" t="s">
        <v>641</v>
      </c>
      <c r="P116" s="97" t="s">
        <v>642</v>
      </c>
    </row>
    <row r="117" spans="1:16" ht="12.75" customHeight="1" thickBot="1" x14ac:dyDescent="0.25">
      <c r="A117" s="14" t="str">
        <f t="shared" si="18"/>
        <v> BRNO 26 </v>
      </c>
      <c r="B117" s="20" t="str">
        <f t="shared" si="19"/>
        <v>I</v>
      </c>
      <c r="C117" s="14">
        <f t="shared" si="20"/>
        <v>45672.472999999998</v>
      </c>
      <c r="D117" s="17" t="str">
        <f t="shared" si="21"/>
        <v>vis</v>
      </c>
      <c r="E117" s="94">
        <f>VLOOKUP(C117,Active!C$21:E$973,3,FALSE)</f>
        <v>4824.9952805364283</v>
      </c>
      <c r="F117" s="20" t="s">
        <v>201</v>
      </c>
      <c r="G117" s="17" t="str">
        <f t="shared" si="22"/>
        <v>45672.473</v>
      </c>
      <c r="H117" s="14">
        <f t="shared" si="23"/>
        <v>4825</v>
      </c>
      <c r="I117" s="95" t="s">
        <v>643</v>
      </c>
      <c r="J117" s="96" t="s">
        <v>644</v>
      </c>
      <c r="K117" s="95">
        <v>4825</v>
      </c>
      <c r="L117" s="95" t="s">
        <v>424</v>
      </c>
      <c r="M117" s="96" t="s">
        <v>278</v>
      </c>
      <c r="N117" s="96"/>
      <c r="O117" s="97" t="s">
        <v>645</v>
      </c>
      <c r="P117" s="97" t="s">
        <v>593</v>
      </c>
    </row>
    <row r="118" spans="1:16" ht="12.75" customHeight="1" thickBot="1" x14ac:dyDescent="0.25">
      <c r="A118" s="14" t="str">
        <f t="shared" si="18"/>
        <v> BRNO 26 </v>
      </c>
      <c r="B118" s="20" t="str">
        <f t="shared" si="19"/>
        <v>I</v>
      </c>
      <c r="C118" s="14">
        <f t="shared" si="20"/>
        <v>45672.480000000003</v>
      </c>
      <c r="D118" s="17" t="str">
        <f t="shared" si="21"/>
        <v>vis</v>
      </c>
      <c r="E118" s="94">
        <f>VLOOKUP(C118,Active!C$21:E$973,3,FALSE)</f>
        <v>4825.0022908801948</v>
      </c>
      <c r="F118" s="20" t="s">
        <v>201</v>
      </c>
      <c r="G118" s="17" t="str">
        <f t="shared" si="22"/>
        <v>45672.480</v>
      </c>
      <c r="H118" s="14">
        <f t="shared" si="23"/>
        <v>4825</v>
      </c>
      <c r="I118" s="95" t="s">
        <v>646</v>
      </c>
      <c r="J118" s="96" t="s">
        <v>647</v>
      </c>
      <c r="K118" s="95">
        <v>4825</v>
      </c>
      <c r="L118" s="95" t="s">
        <v>381</v>
      </c>
      <c r="M118" s="96" t="s">
        <v>278</v>
      </c>
      <c r="N118" s="96"/>
      <c r="O118" s="97" t="s">
        <v>592</v>
      </c>
      <c r="P118" s="97" t="s">
        <v>593</v>
      </c>
    </row>
    <row r="119" spans="1:16" ht="12.75" customHeight="1" thickBot="1" x14ac:dyDescent="0.25">
      <c r="A119" s="14" t="str">
        <f t="shared" si="18"/>
        <v> BRNO 26 </v>
      </c>
      <c r="B119" s="20" t="str">
        <f t="shared" si="19"/>
        <v>I</v>
      </c>
      <c r="C119" s="14">
        <f t="shared" si="20"/>
        <v>45672.489000000001</v>
      </c>
      <c r="D119" s="17" t="str">
        <f t="shared" si="21"/>
        <v>vis</v>
      </c>
      <c r="E119" s="94">
        <f>VLOOKUP(C119,Active!C$21:E$973,3,FALSE)</f>
        <v>4825.0113041793165</v>
      </c>
      <c r="F119" s="20" t="s">
        <v>201</v>
      </c>
      <c r="G119" s="17" t="str">
        <f t="shared" si="22"/>
        <v>45672.489</v>
      </c>
      <c r="H119" s="14">
        <f t="shared" si="23"/>
        <v>4825</v>
      </c>
      <c r="I119" s="95" t="s">
        <v>648</v>
      </c>
      <c r="J119" s="96" t="s">
        <v>649</v>
      </c>
      <c r="K119" s="95">
        <v>4825</v>
      </c>
      <c r="L119" s="95" t="s">
        <v>619</v>
      </c>
      <c r="M119" s="96" t="s">
        <v>278</v>
      </c>
      <c r="N119" s="96"/>
      <c r="O119" s="97" t="s">
        <v>650</v>
      </c>
      <c r="P119" s="97" t="s">
        <v>593</v>
      </c>
    </row>
    <row r="120" spans="1:16" ht="12.75" customHeight="1" thickBot="1" x14ac:dyDescent="0.25">
      <c r="A120" s="14" t="str">
        <f t="shared" si="18"/>
        <v> BRNO 26 </v>
      </c>
      <c r="B120" s="20" t="str">
        <f t="shared" si="19"/>
        <v>I</v>
      </c>
      <c r="C120" s="14">
        <f t="shared" si="20"/>
        <v>45672.493000000002</v>
      </c>
      <c r="D120" s="17" t="str">
        <f t="shared" si="21"/>
        <v>vis</v>
      </c>
      <c r="E120" s="94">
        <f>VLOOKUP(C120,Active!C$21:E$973,3,FALSE)</f>
        <v>4825.0153100900379</v>
      </c>
      <c r="F120" s="20" t="s">
        <v>201</v>
      </c>
      <c r="G120" s="17" t="str">
        <f t="shared" si="22"/>
        <v>45672.493</v>
      </c>
      <c r="H120" s="14">
        <f t="shared" si="23"/>
        <v>4825</v>
      </c>
      <c r="I120" s="95" t="s">
        <v>651</v>
      </c>
      <c r="J120" s="96" t="s">
        <v>652</v>
      </c>
      <c r="K120" s="95">
        <v>4825</v>
      </c>
      <c r="L120" s="95" t="s">
        <v>589</v>
      </c>
      <c r="M120" s="96" t="s">
        <v>278</v>
      </c>
      <c r="N120" s="96"/>
      <c r="O120" s="97" t="s">
        <v>653</v>
      </c>
      <c r="P120" s="97" t="s">
        <v>593</v>
      </c>
    </row>
    <row r="121" spans="1:16" ht="12.75" customHeight="1" thickBot="1" x14ac:dyDescent="0.25">
      <c r="A121" s="14" t="str">
        <f t="shared" si="18"/>
        <v> BRNO 26 </v>
      </c>
      <c r="B121" s="20" t="str">
        <f t="shared" si="19"/>
        <v>I</v>
      </c>
      <c r="C121" s="14">
        <f t="shared" si="20"/>
        <v>45672.495999999999</v>
      </c>
      <c r="D121" s="17" t="str">
        <f t="shared" si="21"/>
        <v>vis</v>
      </c>
      <c r="E121" s="94">
        <f>VLOOKUP(C121,Active!C$21:E$973,3,FALSE)</f>
        <v>4825.0183145230758</v>
      </c>
      <c r="F121" s="20" t="s">
        <v>201</v>
      </c>
      <c r="G121" s="17" t="str">
        <f t="shared" si="22"/>
        <v>45672.496</v>
      </c>
      <c r="H121" s="14">
        <f t="shared" si="23"/>
        <v>4825</v>
      </c>
      <c r="I121" s="95" t="s">
        <v>654</v>
      </c>
      <c r="J121" s="96" t="s">
        <v>655</v>
      </c>
      <c r="K121" s="95">
        <v>4825</v>
      </c>
      <c r="L121" s="95" t="s">
        <v>578</v>
      </c>
      <c r="M121" s="96" t="s">
        <v>278</v>
      </c>
      <c r="N121" s="96"/>
      <c r="O121" s="97" t="s">
        <v>656</v>
      </c>
      <c r="P121" s="97" t="s">
        <v>593</v>
      </c>
    </row>
    <row r="122" spans="1:16" ht="12.75" customHeight="1" thickBot="1" x14ac:dyDescent="0.25">
      <c r="A122" s="14" t="str">
        <f t="shared" si="18"/>
        <v> BBS 70 </v>
      </c>
      <c r="B122" s="20" t="str">
        <f t="shared" si="19"/>
        <v>I</v>
      </c>
      <c r="C122" s="14">
        <f t="shared" si="20"/>
        <v>45697.446000000004</v>
      </c>
      <c r="D122" s="17" t="str">
        <f t="shared" si="21"/>
        <v>vis</v>
      </c>
      <c r="E122" s="94">
        <f>VLOOKUP(C122,Active!C$21:E$973,3,FALSE)</f>
        <v>4850.0051826469971</v>
      </c>
      <c r="F122" s="20" t="s">
        <v>201</v>
      </c>
      <c r="G122" s="17" t="str">
        <f t="shared" si="22"/>
        <v>45697.446</v>
      </c>
      <c r="H122" s="14">
        <f t="shared" si="23"/>
        <v>4850</v>
      </c>
      <c r="I122" s="95" t="s">
        <v>657</v>
      </c>
      <c r="J122" s="96" t="s">
        <v>658</v>
      </c>
      <c r="K122" s="95">
        <v>4850</v>
      </c>
      <c r="L122" s="95" t="s">
        <v>488</v>
      </c>
      <c r="M122" s="96" t="s">
        <v>278</v>
      </c>
      <c r="N122" s="96"/>
      <c r="O122" s="97" t="s">
        <v>353</v>
      </c>
      <c r="P122" s="97" t="s">
        <v>659</v>
      </c>
    </row>
    <row r="123" spans="1:16" ht="12.75" customHeight="1" thickBot="1" x14ac:dyDescent="0.25">
      <c r="A123" s="14" t="str">
        <f t="shared" si="18"/>
        <v> BBS 70 </v>
      </c>
      <c r="B123" s="20" t="str">
        <f t="shared" si="19"/>
        <v>I</v>
      </c>
      <c r="C123" s="14">
        <f t="shared" si="20"/>
        <v>45697.45</v>
      </c>
      <c r="D123" s="17" t="str">
        <f t="shared" si="21"/>
        <v>vis</v>
      </c>
      <c r="E123" s="94">
        <f>VLOOKUP(C123,Active!C$21:E$973,3,FALSE)</f>
        <v>4850.0091885577122</v>
      </c>
      <c r="F123" s="20" t="s">
        <v>201</v>
      </c>
      <c r="G123" s="17" t="str">
        <f t="shared" si="22"/>
        <v>45697.450</v>
      </c>
      <c r="H123" s="14">
        <f t="shared" si="23"/>
        <v>4850</v>
      </c>
      <c r="I123" s="95" t="s">
        <v>660</v>
      </c>
      <c r="J123" s="96" t="s">
        <v>661</v>
      </c>
      <c r="K123" s="95">
        <v>4850</v>
      </c>
      <c r="L123" s="95" t="s">
        <v>416</v>
      </c>
      <c r="M123" s="96" t="s">
        <v>278</v>
      </c>
      <c r="N123" s="96"/>
      <c r="O123" s="97" t="s">
        <v>417</v>
      </c>
      <c r="P123" s="97" t="s">
        <v>659</v>
      </c>
    </row>
    <row r="124" spans="1:16" ht="12.75" customHeight="1" thickBot="1" x14ac:dyDescent="0.25">
      <c r="A124" s="14" t="str">
        <f t="shared" si="18"/>
        <v> BRNO 27 </v>
      </c>
      <c r="B124" s="20" t="str">
        <f t="shared" si="19"/>
        <v>I</v>
      </c>
      <c r="C124" s="14">
        <f t="shared" si="20"/>
        <v>46327.512000000002</v>
      </c>
      <c r="D124" s="17" t="str">
        <f t="shared" si="21"/>
        <v>vis</v>
      </c>
      <c r="E124" s="94">
        <f>VLOOKUP(C124,Active!C$21:E$973,3,FALSE)</f>
        <v>5481.0022187738014</v>
      </c>
      <c r="F124" s="20" t="s">
        <v>201</v>
      </c>
      <c r="G124" s="17" t="str">
        <f t="shared" si="22"/>
        <v>46327.512</v>
      </c>
      <c r="H124" s="14">
        <f t="shared" si="23"/>
        <v>5481</v>
      </c>
      <c r="I124" s="95" t="s">
        <v>662</v>
      </c>
      <c r="J124" s="96" t="s">
        <v>663</v>
      </c>
      <c r="K124" s="95">
        <v>5481</v>
      </c>
      <c r="L124" s="95" t="s">
        <v>381</v>
      </c>
      <c r="M124" s="96" t="s">
        <v>278</v>
      </c>
      <c r="N124" s="96"/>
      <c r="O124" s="97" t="s">
        <v>592</v>
      </c>
      <c r="P124" s="97" t="s">
        <v>664</v>
      </c>
    </row>
    <row r="125" spans="1:16" ht="12.75" customHeight="1" thickBot="1" x14ac:dyDescent="0.25">
      <c r="A125" s="14" t="str">
        <f t="shared" si="18"/>
        <v> BRNO 27 </v>
      </c>
      <c r="B125" s="20" t="str">
        <f t="shared" si="19"/>
        <v>I</v>
      </c>
      <c r="C125" s="14">
        <f t="shared" si="20"/>
        <v>46327.514000000003</v>
      </c>
      <c r="D125" s="17" t="str">
        <f t="shared" si="21"/>
        <v>vis</v>
      </c>
      <c r="E125" s="94">
        <f>VLOOKUP(C125,Active!C$21:E$973,3,FALSE)</f>
        <v>5481.0042217291621</v>
      </c>
      <c r="F125" s="20" t="s">
        <v>201</v>
      </c>
      <c r="G125" s="17" t="str">
        <f t="shared" si="22"/>
        <v>46327.514</v>
      </c>
      <c r="H125" s="14">
        <f t="shared" si="23"/>
        <v>5481</v>
      </c>
      <c r="I125" s="95" t="s">
        <v>665</v>
      </c>
      <c r="J125" s="96" t="s">
        <v>666</v>
      </c>
      <c r="K125" s="95">
        <v>5481</v>
      </c>
      <c r="L125" s="95" t="s">
        <v>392</v>
      </c>
      <c r="M125" s="96" t="s">
        <v>278</v>
      </c>
      <c r="N125" s="96"/>
      <c r="O125" s="97" t="s">
        <v>650</v>
      </c>
      <c r="P125" s="97" t="s">
        <v>664</v>
      </c>
    </row>
    <row r="126" spans="1:16" ht="12.75" customHeight="1" thickBot="1" x14ac:dyDescent="0.25">
      <c r="A126" s="14" t="str">
        <f t="shared" si="18"/>
        <v> BBS 78 </v>
      </c>
      <c r="B126" s="20" t="str">
        <f t="shared" si="19"/>
        <v>I</v>
      </c>
      <c r="C126" s="14">
        <f t="shared" si="20"/>
        <v>46327.517</v>
      </c>
      <c r="D126" s="17" t="str">
        <f t="shared" si="21"/>
        <v>vis</v>
      </c>
      <c r="E126" s="94">
        <f>VLOOKUP(C126,Active!C$21:E$973,3,FALSE)</f>
        <v>5481.0072261622008</v>
      </c>
      <c r="F126" s="20" t="s">
        <v>201</v>
      </c>
      <c r="G126" s="17" t="str">
        <f t="shared" si="22"/>
        <v>46327.517</v>
      </c>
      <c r="H126" s="14">
        <f t="shared" si="23"/>
        <v>5481</v>
      </c>
      <c r="I126" s="95" t="s">
        <v>667</v>
      </c>
      <c r="J126" s="96" t="s">
        <v>668</v>
      </c>
      <c r="K126" s="95">
        <v>5481</v>
      </c>
      <c r="L126" s="95" t="s">
        <v>548</v>
      </c>
      <c r="M126" s="96" t="s">
        <v>278</v>
      </c>
      <c r="N126" s="96"/>
      <c r="O126" s="97" t="s">
        <v>417</v>
      </c>
      <c r="P126" s="97" t="s">
        <v>669</v>
      </c>
    </row>
    <row r="127" spans="1:16" ht="12.75" customHeight="1" thickBot="1" x14ac:dyDescent="0.25">
      <c r="A127" s="14" t="str">
        <f t="shared" si="18"/>
        <v> BBS 79 </v>
      </c>
      <c r="B127" s="20" t="str">
        <f t="shared" si="19"/>
        <v>I</v>
      </c>
      <c r="C127" s="14">
        <f t="shared" si="20"/>
        <v>46327.521999999997</v>
      </c>
      <c r="D127" s="17" t="str">
        <f t="shared" si="21"/>
        <v>vis</v>
      </c>
      <c r="E127" s="94">
        <f>VLOOKUP(C127,Active!C$21:E$973,3,FALSE)</f>
        <v>5481.0122335505994</v>
      </c>
      <c r="F127" s="20" t="s">
        <v>201</v>
      </c>
      <c r="G127" s="17" t="str">
        <f t="shared" si="22"/>
        <v>46327.522</v>
      </c>
      <c r="H127" s="14">
        <f t="shared" si="23"/>
        <v>5481</v>
      </c>
      <c r="I127" s="95" t="s">
        <v>670</v>
      </c>
      <c r="J127" s="96" t="s">
        <v>671</v>
      </c>
      <c r="K127" s="95">
        <v>5481</v>
      </c>
      <c r="L127" s="95" t="s">
        <v>553</v>
      </c>
      <c r="M127" s="96" t="s">
        <v>278</v>
      </c>
      <c r="N127" s="96"/>
      <c r="O127" s="97" t="s">
        <v>672</v>
      </c>
      <c r="P127" s="97" t="s">
        <v>673</v>
      </c>
    </row>
    <row r="128" spans="1:16" ht="12.75" customHeight="1" thickBot="1" x14ac:dyDescent="0.25">
      <c r="A128" s="14" t="str">
        <f t="shared" si="18"/>
        <v> BBS 78 </v>
      </c>
      <c r="B128" s="20" t="str">
        <f t="shared" si="19"/>
        <v>I</v>
      </c>
      <c r="C128" s="14">
        <f t="shared" si="20"/>
        <v>46329.512000000002</v>
      </c>
      <c r="D128" s="17" t="str">
        <f t="shared" si="21"/>
        <v>vis</v>
      </c>
      <c r="E128" s="94">
        <f>VLOOKUP(C128,Active!C$21:E$973,3,FALSE)</f>
        <v>5483.0051741344359</v>
      </c>
      <c r="F128" s="20" t="s">
        <v>201</v>
      </c>
      <c r="G128" s="17" t="str">
        <f t="shared" si="22"/>
        <v>46329.512</v>
      </c>
      <c r="H128" s="14">
        <f t="shared" si="23"/>
        <v>5483</v>
      </c>
      <c r="I128" s="95" t="s">
        <v>674</v>
      </c>
      <c r="J128" s="96" t="s">
        <v>675</v>
      </c>
      <c r="K128" s="95">
        <v>5483</v>
      </c>
      <c r="L128" s="95" t="s">
        <v>488</v>
      </c>
      <c r="M128" s="96" t="s">
        <v>278</v>
      </c>
      <c r="N128" s="96"/>
      <c r="O128" s="97" t="s">
        <v>417</v>
      </c>
      <c r="P128" s="97" t="s">
        <v>669</v>
      </c>
    </row>
    <row r="129" spans="1:16" ht="12.75" customHeight="1" thickBot="1" x14ac:dyDescent="0.25">
      <c r="A129" s="14" t="str">
        <f t="shared" si="18"/>
        <v> BBS 79 </v>
      </c>
      <c r="B129" s="20" t="str">
        <f t="shared" si="19"/>
        <v>I</v>
      </c>
      <c r="C129" s="14">
        <f t="shared" si="20"/>
        <v>46349.482000000004</v>
      </c>
      <c r="D129" s="17" t="str">
        <f t="shared" si="21"/>
        <v>vis</v>
      </c>
      <c r="E129" s="94">
        <f>VLOOKUP(C129,Active!C$21:E$973,3,FALSE)</f>
        <v>5503.0046834103741</v>
      </c>
      <c r="F129" s="20" t="s">
        <v>201</v>
      </c>
      <c r="G129" s="17" t="str">
        <f t="shared" si="22"/>
        <v>46349.482</v>
      </c>
      <c r="H129" s="14">
        <f t="shared" si="23"/>
        <v>5503</v>
      </c>
      <c r="I129" s="95" t="s">
        <v>676</v>
      </c>
      <c r="J129" s="96" t="s">
        <v>677</v>
      </c>
      <c r="K129" s="95">
        <v>5503</v>
      </c>
      <c r="L129" s="95" t="s">
        <v>488</v>
      </c>
      <c r="M129" s="96" t="s">
        <v>278</v>
      </c>
      <c r="N129" s="96"/>
      <c r="O129" s="97" t="s">
        <v>672</v>
      </c>
      <c r="P129" s="97" t="s">
        <v>673</v>
      </c>
    </row>
    <row r="130" spans="1:16" ht="12.75" customHeight="1" thickBot="1" x14ac:dyDescent="0.25">
      <c r="A130" s="14" t="str">
        <f t="shared" si="18"/>
        <v> BBS 78 </v>
      </c>
      <c r="B130" s="20" t="str">
        <f t="shared" si="19"/>
        <v>I</v>
      </c>
      <c r="C130" s="14">
        <f t="shared" si="20"/>
        <v>46349.487999999998</v>
      </c>
      <c r="D130" s="17" t="str">
        <f t="shared" si="21"/>
        <v>vis</v>
      </c>
      <c r="E130" s="94">
        <f>VLOOKUP(C130,Active!C$21:E$973,3,FALSE)</f>
        <v>5503.0106922764498</v>
      </c>
      <c r="F130" s="20" t="s">
        <v>201</v>
      </c>
      <c r="G130" s="17" t="str">
        <f t="shared" si="22"/>
        <v>46349.488</v>
      </c>
      <c r="H130" s="14">
        <f t="shared" si="23"/>
        <v>5503</v>
      </c>
      <c r="I130" s="95" t="s">
        <v>678</v>
      </c>
      <c r="J130" s="96" t="s">
        <v>679</v>
      </c>
      <c r="K130" s="95">
        <v>5503</v>
      </c>
      <c r="L130" s="95" t="s">
        <v>619</v>
      </c>
      <c r="M130" s="96" t="s">
        <v>278</v>
      </c>
      <c r="N130" s="96"/>
      <c r="O130" s="97" t="s">
        <v>417</v>
      </c>
      <c r="P130" s="97" t="s">
        <v>669</v>
      </c>
    </row>
    <row r="131" spans="1:16" ht="12.75" customHeight="1" thickBot="1" x14ac:dyDescent="0.25">
      <c r="A131" s="14" t="str">
        <f t="shared" si="18"/>
        <v> BBS 78 </v>
      </c>
      <c r="B131" s="20" t="str">
        <f t="shared" si="19"/>
        <v>I</v>
      </c>
      <c r="C131" s="14">
        <f t="shared" si="20"/>
        <v>46360.468000000001</v>
      </c>
      <c r="D131" s="17" t="str">
        <f t="shared" si="21"/>
        <v>vis</v>
      </c>
      <c r="E131" s="94">
        <f>VLOOKUP(C131,Active!C$21:E$973,3,FALSE)</f>
        <v>5514.0069172063368</v>
      </c>
      <c r="F131" s="20" t="s">
        <v>201</v>
      </c>
      <c r="G131" s="17" t="str">
        <f t="shared" si="22"/>
        <v>46360.468</v>
      </c>
      <c r="H131" s="14">
        <f t="shared" si="23"/>
        <v>5514</v>
      </c>
      <c r="I131" s="95" t="s">
        <v>680</v>
      </c>
      <c r="J131" s="96" t="s">
        <v>681</v>
      </c>
      <c r="K131" s="95">
        <v>5514</v>
      </c>
      <c r="L131" s="95" t="s">
        <v>548</v>
      </c>
      <c r="M131" s="96" t="s">
        <v>278</v>
      </c>
      <c r="N131" s="96"/>
      <c r="O131" s="97" t="s">
        <v>417</v>
      </c>
      <c r="P131" s="97" t="s">
        <v>669</v>
      </c>
    </row>
    <row r="132" spans="1:16" ht="12.75" customHeight="1" thickBot="1" x14ac:dyDescent="0.25">
      <c r="A132" s="14" t="str">
        <f t="shared" si="18"/>
        <v> BBS 78 </v>
      </c>
      <c r="B132" s="20" t="str">
        <f t="shared" si="19"/>
        <v>I</v>
      </c>
      <c r="C132" s="14">
        <f t="shared" si="20"/>
        <v>46402.415999999997</v>
      </c>
      <c r="D132" s="17" t="str">
        <f t="shared" si="21"/>
        <v>vis</v>
      </c>
      <c r="E132" s="94">
        <f>VLOOKUP(C132,Active!C$21:E$973,3,FALSE)</f>
        <v>5556.0169029402841</v>
      </c>
      <c r="F132" s="20" t="s">
        <v>201</v>
      </c>
      <c r="G132" s="17" t="str">
        <f t="shared" si="22"/>
        <v>46402.416</v>
      </c>
      <c r="H132" s="14">
        <f t="shared" si="23"/>
        <v>5556</v>
      </c>
      <c r="I132" s="95" t="s">
        <v>682</v>
      </c>
      <c r="J132" s="96" t="s">
        <v>683</v>
      </c>
      <c r="K132" s="95">
        <v>5556</v>
      </c>
      <c r="L132" s="95" t="s">
        <v>684</v>
      </c>
      <c r="M132" s="96" t="s">
        <v>278</v>
      </c>
      <c r="N132" s="96"/>
      <c r="O132" s="97" t="s">
        <v>641</v>
      </c>
      <c r="P132" s="97" t="s">
        <v>669</v>
      </c>
    </row>
    <row r="133" spans="1:16" ht="12.75" customHeight="1" thickBot="1" x14ac:dyDescent="0.25">
      <c r="A133" s="14" t="str">
        <f t="shared" si="18"/>
        <v> BBS 78 </v>
      </c>
      <c r="B133" s="20" t="str">
        <f t="shared" si="19"/>
        <v>I</v>
      </c>
      <c r="C133" s="14">
        <f t="shared" si="20"/>
        <v>46403.406999999999</v>
      </c>
      <c r="D133" s="17" t="str">
        <f t="shared" si="21"/>
        <v>vis</v>
      </c>
      <c r="E133" s="94">
        <f>VLOOKUP(C133,Active!C$21:E$973,3,FALSE)</f>
        <v>5557.0093673214806</v>
      </c>
      <c r="F133" s="20" t="s">
        <v>201</v>
      </c>
      <c r="G133" s="17" t="str">
        <f t="shared" si="22"/>
        <v>46403.407</v>
      </c>
      <c r="H133" s="14">
        <f t="shared" si="23"/>
        <v>5557</v>
      </c>
      <c r="I133" s="95" t="s">
        <v>685</v>
      </c>
      <c r="J133" s="96" t="s">
        <v>686</v>
      </c>
      <c r="K133" s="95">
        <v>5557</v>
      </c>
      <c r="L133" s="95" t="s">
        <v>416</v>
      </c>
      <c r="M133" s="96" t="s">
        <v>278</v>
      </c>
      <c r="N133" s="96"/>
      <c r="O133" s="97" t="s">
        <v>641</v>
      </c>
      <c r="P133" s="97" t="s">
        <v>669</v>
      </c>
    </row>
    <row r="134" spans="1:16" ht="12.75" customHeight="1" thickBot="1" x14ac:dyDescent="0.25">
      <c r="A134" s="14" t="str">
        <f t="shared" si="18"/>
        <v> BBS 78 </v>
      </c>
      <c r="B134" s="20" t="str">
        <f t="shared" si="19"/>
        <v>I</v>
      </c>
      <c r="C134" s="14">
        <f t="shared" si="20"/>
        <v>46416.381000000001</v>
      </c>
      <c r="D134" s="17" t="str">
        <f t="shared" si="21"/>
        <v>vis</v>
      </c>
      <c r="E134" s="94">
        <f>VLOOKUP(C134,Active!C$21:E$973,3,FALSE)</f>
        <v>5570.0025387459191</v>
      </c>
      <c r="F134" s="20" t="s">
        <v>201</v>
      </c>
      <c r="G134" s="17" t="str">
        <f t="shared" si="22"/>
        <v>46416.381</v>
      </c>
      <c r="H134" s="14">
        <f t="shared" si="23"/>
        <v>5570</v>
      </c>
      <c r="I134" s="95" t="s">
        <v>687</v>
      </c>
      <c r="J134" s="96" t="s">
        <v>688</v>
      </c>
      <c r="K134" s="95">
        <v>5570</v>
      </c>
      <c r="L134" s="95" t="s">
        <v>385</v>
      </c>
      <c r="M134" s="96" t="s">
        <v>278</v>
      </c>
      <c r="N134" s="96"/>
      <c r="O134" s="97" t="s">
        <v>641</v>
      </c>
      <c r="P134" s="97" t="s">
        <v>669</v>
      </c>
    </row>
    <row r="135" spans="1:16" ht="12.75" customHeight="1" thickBot="1" x14ac:dyDescent="0.25">
      <c r="A135" s="14" t="str">
        <f t="shared" si="18"/>
        <v> PSMO 16.264 </v>
      </c>
      <c r="B135" s="20" t="str">
        <f t="shared" si="19"/>
        <v>II</v>
      </c>
      <c r="C135" s="14">
        <f t="shared" si="20"/>
        <v>16708.439999999999</v>
      </c>
      <c r="D135" s="17" t="str">
        <f t="shared" si="21"/>
        <v>vis</v>
      </c>
      <c r="E135" s="94">
        <f>VLOOKUP(C135,Active!C$21:E$973,3,FALSE)</f>
        <v>-24181.837300937535</v>
      </c>
      <c r="F135" s="20" t="s">
        <v>201</v>
      </c>
      <c r="G135" s="17" t="str">
        <f t="shared" si="22"/>
        <v>16708.44</v>
      </c>
      <c r="H135" s="14">
        <f t="shared" si="23"/>
        <v>-24182.5</v>
      </c>
      <c r="I135" s="95" t="s">
        <v>204</v>
      </c>
      <c r="J135" s="96" t="s">
        <v>205</v>
      </c>
      <c r="K135" s="95">
        <v>-24182.5</v>
      </c>
      <c r="L135" s="95" t="s">
        <v>206</v>
      </c>
      <c r="M135" s="96" t="s">
        <v>207</v>
      </c>
      <c r="N135" s="96"/>
      <c r="O135" s="97" t="s">
        <v>208</v>
      </c>
      <c r="P135" s="97" t="s">
        <v>209</v>
      </c>
    </row>
    <row r="136" spans="1:16" ht="12.75" customHeight="1" thickBot="1" x14ac:dyDescent="0.25">
      <c r="A136" s="14" t="str">
        <f t="shared" si="18"/>
        <v> PSMO 16.264 </v>
      </c>
      <c r="B136" s="20" t="str">
        <f t="shared" si="19"/>
        <v>II</v>
      </c>
      <c r="C136" s="14">
        <f t="shared" si="20"/>
        <v>16730.41</v>
      </c>
      <c r="D136" s="17" t="str">
        <f t="shared" si="21"/>
        <v>vis</v>
      </c>
      <c r="E136" s="94">
        <f>VLOOKUP(C136,Active!C$21:E$973,3,FALSE)</f>
        <v>-24159.834836300965</v>
      </c>
      <c r="F136" s="20" t="s">
        <v>201</v>
      </c>
      <c r="G136" s="17" t="str">
        <f t="shared" si="22"/>
        <v>16730.41</v>
      </c>
      <c r="H136" s="14">
        <f t="shared" si="23"/>
        <v>-24160.5</v>
      </c>
      <c r="I136" s="95" t="s">
        <v>210</v>
      </c>
      <c r="J136" s="96" t="s">
        <v>211</v>
      </c>
      <c r="K136" s="95">
        <v>-24160.5</v>
      </c>
      <c r="L136" s="95" t="s">
        <v>206</v>
      </c>
      <c r="M136" s="96" t="s">
        <v>207</v>
      </c>
      <c r="N136" s="96"/>
      <c r="O136" s="97" t="s">
        <v>208</v>
      </c>
      <c r="P136" s="97" t="s">
        <v>209</v>
      </c>
    </row>
    <row r="137" spans="1:16" ht="12.75" customHeight="1" thickBot="1" x14ac:dyDescent="0.25">
      <c r="A137" s="14" t="str">
        <f t="shared" si="18"/>
        <v> AJ 62.374 </v>
      </c>
      <c r="B137" s="20" t="str">
        <f t="shared" si="19"/>
        <v>II</v>
      </c>
      <c r="C137" s="14">
        <f t="shared" si="20"/>
        <v>16730.433000000001</v>
      </c>
      <c r="D137" s="17" t="str">
        <f t="shared" si="21"/>
        <v>vis</v>
      </c>
      <c r="E137" s="94">
        <f>VLOOKUP(C137,Active!C$21:E$973,3,FALSE)</f>
        <v>-24159.811802314314</v>
      </c>
      <c r="F137" s="20" t="s">
        <v>201</v>
      </c>
      <c r="G137" s="17" t="str">
        <f t="shared" si="22"/>
        <v>16730.433</v>
      </c>
      <c r="H137" s="14">
        <f t="shared" si="23"/>
        <v>-24160.5</v>
      </c>
      <c r="I137" s="95" t="s">
        <v>212</v>
      </c>
      <c r="J137" s="96" t="s">
        <v>213</v>
      </c>
      <c r="K137" s="95">
        <v>-24160.5</v>
      </c>
      <c r="L137" s="95" t="s">
        <v>214</v>
      </c>
      <c r="M137" s="96" t="s">
        <v>203</v>
      </c>
      <c r="N137" s="96"/>
      <c r="O137" s="97" t="s">
        <v>215</v>
      </c>
      <c r="P137" s="97" t="s">
        <v>216</v>
      </c>
    </row>
    <row r="138" spans="1:16" ht="12.75" customHeight="1" thickBot="1" x14ac:dyDescent="0.25">
      <c r="A138" s="14" t="str">
        <f t="shared" si="18"/>
        <v> PZ 5.304 </v>
      </c>
      <c r="B138" s="20" t="str">
        <f t="shared" si="19"/>
        <v>II</v>
      </c>
      <c r="C138" s="14">
        <f t="shared" si="20"/>
        <v>16880.21</v>
      </c>
      <c r="D138" s="17" t="str">
        <f t="shared" si="21"/>
        <v>vis</v>
      </c>
      <c r="E138" s="94">
        <f>VLOOKUP(C138,Active!C$21:E$973,3,FALSE)</f>
        <v>-24009.813479789431</v>
      </c>
      <c r="F138" s="20" t="s">
        <v>201</v>
      </c>
      <c r="G138" s="17" t="str">
        <f t="shared" si="22"/>
        <v>16880.21</v>
      </c>
      <c r="H138" s="14">
        <f t="shared" si="23"/>
        <v>-24010.5</v>
      </c>
      <c r="I138" s="95" t="s">
        <v>217</v>
      </c>
      <c r="J138" s="96" t="s">
        <v>218</v>
      </c>
      <c r="K138" s="95">
        <v>-24010.5</v>
      </c>
      <c r="L138" s="95" t="s">
        <v>219</v>
      </c>
      <c r="M138" s="96" t="s">
        <v>207</v>
      </c>
      <c r="N138" s="96"/>
      <c r="O138" s="97" t="s">
        <v>220</v>
      </c>
      <c r="P138" s="97" t="s">
        <v>221</v>
      </c>
    </row>
    <row r="139" spans="1:16" ht="12.75" customHeight="1" thickBot="1" x14ac:dyDescent="0.25">
      <c r="A139" s="14" t="str">
        <f t="shared" ref="A139:A170" si="24">P139</f>
        <v> PSMO 16.264 </v>
      </c>
      <c r="B139" s="20" t="str">
        <f t="shared" ref="B139:B170" si="25">IF(H139=INT(H139),"I","II")</f>
        <v>II</v>
      </c>
      <c r="C139" s="14">
        <f t="shared" ref="C139:C170" si="26">1*G139</f>
        <v>17472.37</v>
      </c>
      <c r="D139" s="17" t="str">
        <f t="shared" ref="D139:D170" si="27">VLOOKUP(F139,I$1:J$5,2,FALSE)</f>
        <v>vis</v>
      </c>
      <c r="E139" s="94">
        <f>VLOOKUP(C139,Active!C$21:E$973,3,FALSE)</f>
        <v>-23416.778456612734</v>
      </c>
      <c r="F139" s="20" t="s">
        <v>201</v>
      </c>
      <c r="G139" s="17" t="str">
        <f t="shared" ref="G139:G170" si="28">MID(I139,3,LEN(I139)-3)</f>
        <v>17472.37</v>
      </c>
      <c r="H139" s="14">
        <f t="shared" ref="H139:H170" si="29">1*K139</f>
        <v>-23417.5</v>
      </c>
      <c r="I139" s="95" t="s">
        <v>222</v>
      </c>
      <c r="J139" s="96" t="s">
        <v>223</v>
      </c>
      <c r="K139" s="95">
        <v>-23417.5</v>
      </c>
      <c r="L139" s="95" t="s">
        <v>224</v>
      </c>
      <c r="M139" s="96" t="s">
        <v>207</v>
      </c>
      <c r="N139" s="96"/>
      <c r="O139" s="97" t="s">
        <v>208</v>
      </c>
      <c r="P139" s="97" t="s">
        <v>209</v>
      </c>
    </row>
    <row r="140" spans="1:16" ht="12.75" customHeight="1" thickBot="1" x14ac:dyDescent="0.25">
      <c r="A140" s="14" t="str">
        <f t="shared" si="24"/>
        <v> PSMO 16.264 </v>
      </c>
      <c r="B140" s="20" t="str">
        <f t="shared" si="25"/>
        <v>II</v>
      </c>
      <c r="C140" s="14">
        <f t="shared" si="26"/>
        <v>17474.28</v>
      </c>
      <c r="D140" s="17" t="str">
        <f t="shared" si="27"/>
        <v>vis</v>
      </c>
      <c r="E140" s="94">
        <f>VLOOKUP(C140,Active!C$21:E$973,3,FALSE)</f>
        <v>-23414.865634243328</v>
      </c>
      <c r="F140" s="20" t="s">
        <v>201</v>
      </c>
      <c r="G140" s="17" t="str">
        <f t="shared" si="28"/>
        <v>17474.28</v>
      </c>
      <c r="H140" s="14">
        <f t="shared" si="29"/>
        <v>-23415.5</v>
      </c>
      <c r="I140" s="95" t="s">
        <v>225</v>
      </c>
      <c r="J140" s="96" t="s">
        <v>226</v>
      </c>
      <c r="K140" s="95">
        <v>-23415.5</v>
      </c>
      <c r="L140" s="95" t="s">
        <v>227</v>
      </c>
      <c r="M140" s="96" t="s">
        <v>207</v>
      </c>
      <c r="N140" s="96"/>
      <c r="O140" s="97" t="s">
        <v>208</v>
      </c>
      <c r="P140" s="97" t="s">
        <v>209</v>
      </c>
    </row>
    <row r="141" spans="1:16" ht="12.75" customHeight="1" thickBot="1" x14ac:dyDescent="0.25">
      <c r="A141" s="14" t="str">
        <f t="shared" si="24"/>
        <v> AJ 62.374 </v>
      </c>
      <c r="B141" s="20" t="str">
        <f t="shared" si="25"/>
        <v>II</v>
      </c>
      <c r="C141" s="14">
        <f t="shared" si="26"/>
        <v>17474.338</v>
      </c>
      <c r="D141" s="17" t="str">
        <f t="shared" si="27"/>
        <v>vis</v>
      </c>
      <c r="E141" s="94">
        <f>VLOOKUP(C141,Active!C$21:E$973,3,FALSE)</f>
        <v>-23414.807548537869</v>
      </c>
      <c r="F141" s="20" t="s">
        <v>201</v>
      </c>
      <c r="G141" s="17" t="str">
        <f t="shared" si="28"/>
        <v>17474.338</v>
      </c>
      <c r="H141" s="14">
        <f t="shared" si="29"/>
        <v>-23415.5</v>
      </c>
      <c r="I141" s="95" t="s">
        <v>228</v>
      </c>
      <c r="J141" s="96" t="s">
        <v>229</v>
      </c>
      <c r="K141" s="95">
        <v>-23415.5</v>
      </c>
      <c r="L141" s="95" t="s">
        <v>230</v>
      </c>
      <c r="M141" s="96" t="s">
        <v>203</v>
      </c>
      <c r="N141" s="96"/>
      <c r="O141" s="97" t="s">
        <v>215</v>
      </c>
      <c r="P141" s="97" t="s">
        <v>216</v>
      </c>
    </row>
    <row r="142" spans="1:16" ht="12.75" customHeight="1" thickBot="1" x14ac:dyDescent="0.25">
      <c r="A142" s="14" t="str">
        <f t="shared" si="24"/>
        <v> PSMO 16.264 </v>
      </c>
      <c r="B142" s="20" t="str">
        <f t="shared" si="25"/>
        <v>II</v>
      </c>
      <c r="C142" s="14">
        <f t="shared" si="26"/>
        <v>17550.18</v>
      </c>
      <c r="D142" s="17" t="str">
        <f t="shared" si="27"/>
        <v>vis</v>
      </c>
      <c r="E142" s="94">
        <f>VLOOKUP(C142,Active!C$21:E$973,3,FALSE)</f>
        <v>-23338.853478307243</v>
      </c>
      <c r="F142" s="20" t="s">
        <v>201</v>
      </c>
      <c r="G142" s="17" t="str">
        <f t="shared" si="28"/>
        <v>17550.18</v>
      </c>
      <c r="H142" s="14">
        <f t="shared" si="29"/>
        <v>-23339.5</v>
      </c>
      <c r="I142" s="95" t="s">
        <v>231</v>
      </c>
      <c r="J142" s="96" t="s">
        <v>232</v>
      </c>
      <c r="K142" s="95">
        <v>-23339.5</v>
      </c>
      <c r="L142" s="95" t="s">
        <v>233</v>
      </c>
      <c r="M142" s="96" t="s">
        <v>207</v>
      </c>
      <c r="N142" s="96"/>
      <c r="O142" s="97" t="s">
        <v>208</v>
      </c>
      <c r="P142" s="97" t="s">
        <v>209</v>
      </c>
    </row>
    <row r="143" spans="1:16" ht="12.75" customHeight="1" thickBot="1" x14ac:dyDescent="0.25">
      <c r="A143" s="14" t="str">
        <f t="shared" si="24"/>
        <v> AJ 62.374 </v>
      </c>
      <c r="B143" s="20" t="str">
        <f t="shared" si="25"/>
        <v>I</v>
      </c>
      <c r="C143" s="14">
        <f t="shared" si="26"/>
        <v>28290.403999999999</v>
      </c>
      <c r="D143" s="17" t="str">
        <f t="shared" si="27"/>
        <v>vis</v>
      </c>
      <c r="E143" s="94">
        <f>VLOOKUP(C143,Active!C$21:E$973,3,FALSE)</f>
        <v>-12582.758860698963</v>
      </c>
      <c r="F143" s="20" t="s">
        <v>201</v>
      </c>
      <c r="G143" s="17" t="str">
        <f t="shared" si="28"/>
        <v>28290.404</v>
      </c>
      <c r="H143" s="14">
        <f t="shared" si="29"/>
        <v>-12583</v>
      </c>
      <c r="I143" s="95" t="s">
        <v>234</v>
      </c>
      <c r="J143" s="96" t="s">
        <v>235</v>
      </c>
      <c r="K143" s="95">
        <v>-12583</v>
      </c>
      <c r="L143" s="95" t="s">
        <v>236</v>
      </c>
      <c r="M143" s="96" t="s">
        <v>203</v>
      </c>
      <c r="N143" s="96"/>
      <c r="O143" s="97" t="s">
        <v>215</v>
      </c>
      <c r="P143" s="97" t="s">
        <v>216</v>
      </c>
    </row>
    <row r="144" spans="1:16" ht="12.75" customHeight="1" thickBot="1" x14ac:dyDescent="0.25">
      <c r="A144" s="14" t="str">
        <f t="shared" si="24"/>
        <v> PSMO 16.264 </v>
      </c>
      <c r="B144" s="20" t="str">
        <f t="shared" si="25"/>
        <v>I</v>
      </c>
      <c r="C144" s="14">
        <f t="shared" si="26"/>
        <v>28805.5</v>
      </c>
      <c r="D144" s="17" t="str">
        <f t="shared" si="27"/>
        <v>vis</v>
      </c>
      <c r="E144" s="94">
        <f>VLOOKUP(C144,Active!C$21:E$973,3,FALSE)</f>
        <v>-12066.901713478239</v>
      </c>
      <c r="F144" s="20" t="s">
        <v>201</v>
      </c>
      <c r="G144" s="17" t="str">
        <f t="shared" si="28"/>
        <v>28805.50</v>
      </c>
      <c r="H144" s="14">
        <f t="shared" si="29"/>
        <v>-12067</v>
      </c>
      <c r="I144" s="95" t="s">
        <v>237</v>
      </c>
      <c r="J144" s="96" t="s">
        <v>238</v>
      </c>
      <c r="K144" s="95">
        <v>-12067</v>
      </c>
      <c r="L144" s="95" t="s">
        <v>239</v>
      </c>
      <c r="M144" s="96" t="s">
        <v>207</v>
      </c>
      <c r="N144" s="96"/>
      <c r="O144" s="97" t="s">
        <v>208</v>
      </c>
      <c r="P144" s="97" t="s">
        <v>209</v>
      </c>
    </row>
    <row r="145" spans="1:16" ht="12.75" customHeight="1" thickBot="1" x14ac:dyDescent="0.25">
      <c r="A145" s="14" t="str">
        <f t="shared" si="24"/>
        <v> PSMO 16.264 </v>
      </c>
      <c r="B145" s="20" t="str">
        <f t="shared" si="25"/>
        <v>I</v>
      </c>
      <c r="C145" s="14">
        <f t="shared" si="26"/>
        <v>28920.35</v>
      </c>
      <c r="D145" s="17" t="str">
        <f t="shared" si="27"/>
        <v>vis</v>
      </c>
      <c r="E145" s="94">
        <f>VLOOKUP(C145,Active!C$21:E$973,3,FALSE)</f>
        <v>-11951.882001893797</v>
      </c>
      <c r="F145" s="20" t="s">
        <v>201</v>
      </c>
      <c r="G145" s="17" t="str">
        <f t="shared" si="28"/>
        <v>28920.35</v>
      </c>
      <c r="H145" s="14">
        <f t="shared" si="29"/>
        <v>-11952</v>
      </c>
      <c r="I145" s="95" t="s">
        <v>240</v>
      </c>
      <c r="J145" s="96" t="s">
        <v>241</v>
      </c>
      <c r="K145" s="95">
        <v>-11952</v>
      </c>
      <c r="L145" s="95" t="s">
        <v>242</v>
      </c>
      <c r="M145" s="96" t="s">
        <v>207</v>
      </c>
      <c r="N145" s="96"/>
      <c r="O145" s="97" t="s">
        <v>208</v>
      </c>
      <c r="P145" s="97" t="s">
        <v>209</v>
      </c>
    </row>
    <row r="146" spans="1:16" ht="12.75" customHeight="1" thickBot="1" x14ac:dyDescent="0.25">
      <c r="A146" s="14" t="str">
        <f t="shared" si="24"/>
        <v> PZ 5.304 </v>
      </c>
      <c r="B146" s="20" t="str">
        <f t="shared" si="25"/>
        <v>I</v>
      </c>
      <c r="C146" s="14">
        <f t="shared" si="26"/>
        <v>28982.34</v>
      </c>
      <c r="D146" s="17" t="str">
        <f t="shared" si="27"/>
        <v>vis</v>
      </c>
      <c r="E146" s="94">
        <f>VLOOKUP(C146,Active!C$21:E$973,3,FALSE)</f>
        <v>-11889.800400490925</v>
      </c>
      <c r="F146" s="20" t="s">
        <v>201</v>
      </c>
      <c r="G146" s="17" t="str">
        <f t="shared" si="28"/>
        <v>28982.34</v>
      </c>
      <c r="H146" s="14">
        <f t="shared" si="29"/>
        <v>-11890</v>
      </c>
      <c r="I146" s="95" t="s">
        <v>243</v>
      </c>
      <c r="J146" s="96" t="s">
        <v>244</v>
      </c>
      <c r="K146" s="95">
        <v>-11890</v>
      </c>
      <c r="L146" s="95" t="s">
        <v>245</v>
      </c>
      <c r="M146" s="96" t="s">
        <v>207</v>
      </c>
      <c r="N146" s="96"/>
      <c r="O146" s="97" t="s">
        <v>220</v>
      </c>
      <c r="P146" s="97" t="s">
        <v>221</v>
      </c>
    </row>
    <row r="147" spans="1:16" ht="12.75" customHeight="1" thickBot="1" x14ac:dyDescent="0.25">
      <c r="A147" s="14" t="str">
        <f t="shared" si="24"/>
        <v> PSMO 16.264 </v>
      </c>
      <c r="B147" s="20" t="str">
        <f t="shared" si="25"/>
        <v>I</v>
      </c>
      <c r="C147" s="14">
        <f t="shared" si="26"/>
        <v>28991.279999999999</v>
      </c>
      <c r="D147" s="17" t="str">
        <f t="shared" si="27"/>
        <v>vis</v>
      </c>
      <c r="E147" s="94">
        <f>VLOOKUP(C147,Active!C$21:E$973,3,FALSE)</f>
        <v>-11880.84719002889</v>
      </c>
      <c r="F147" s="20" t="s">
        <v>201</v>
      </c>
      <c r="G147" s="17" t="str">
        <f t="shared" si="28"/>
        <v>28991.28</v>
      </c>
      <c r="H147" s="14">
        <f t="shared" si="29"/>
        <v>-11881</v>
      </c>
      <c r="I147" s="95" t="s">
        <v>246</v>
      </c>
      <c r="J147" s="96" t="s">
        <v>247</v>
      </c>
      <c r="K147" s="95">
        <v>-11881</v>
      </c>
      <c r="L147" s="95" t="s">
        <v>248</v>
      </c>
      <c r="M147" s="96" t="s">
        <v>207</v>
      </c>
      <c r="N147" s="96"/>
      <c r="O147" s="97" t="s">
        <v>208</v>
      </c>
      <c r="P147" s="97" t="s">
        <v>209</v>
      </c>
    </row>
    <row r="148" spans="1:16" ht="12.75" customHeight="1" thickBot="1" x14ac:dyDescent="0.25">
      <c r="A148" s="14" t="str">
        <f t="shared" si="24"/>
        <v> PSMO 16.264 </v>
      </c>
      <c r="B148" s="20" t="str">
        <f t="shared" si="25"/>
        <v>I</v>
      </c>
      <c r="C148" s="14">
        <f t="shared" si="26"/>
        <v>29495.49</v>
      </c>
      <c r="D148" s="17" t="str">
        <f t="shared" si="27"/>
        <v>vis</v>
      </c>
      <c r="E148" s="94">
        <f>VLOOKUP(C148,Active!C$21:E$973,3,FALSE)</f>
        <v>-11375.892128836098</v>
      </c>
      <c r="F148" s="20" t="s">
        <v>201</v>
      </c>
      <c r="G148" s="17" t="str">
        <f t="shared" si="28"/>
        <v>29495.49</v>
      </c>
      <c r="H148" s="14">
        <f t="shared" si="29"/>
        <v>-11376</v>
      </c>
      <c r="I148" s="95" t="s">
        <v>249</v>
      </c>
      <c r="J148" s="96" t="s">
        <v>250</v>
      </c>
      <c r="K148" s="95">
        <v>-11376</v>
      </c>
      <c r="L148" s="95" t="s">
        <v>251</v>
      </c>
      <c r="M148" s="96" t="s">
        <v>207</v>
      </c>
      <c r="N148" s="96"/>
      <c r="O148" s="97" t="s">
        <v>208</v>
      </c>
      <c r="P148" s="97" t="s">
        <v>209</v>
      </c>
    </row>
    <row r="149" spans="1:16" ht="12.75" customHeight="1" thickBot="1" x14ac:dyDescent="0.25">
      <c r="A149" s="14" t="str">
        <f t="shared" si="24"/>
        <v> PSMO 16.264 </v>
      </c>
      <c r="B149" s="20" t="str">
        <f t="shared" si="25"/>
        <v>I</v>
      </c>
      <c r="C149" s="14">
        <f t="shared" si="26"/>
        <v>29547.45</v>
      </c>
      <c r="D149" s="17" t="str">
        <f t="shared" si="27"/>
        <v>vis</v>
      </c>
      <c r="E149" s="94">
        <f>VLOOKUP(C149,Active!C$21:E$973,3,FALSE)</f>
        <v>-11323.855348566811</v>
      </c>
      <c r="F149" s="20" t="s">
        <v>201</v>
      </c>
      <c r="G149" s="17" t="str">
        <f t="shared" si="28"/>
        <v>29547.45</v>
      </c>
      <c r="H149" s="14">
        <f t="shared" si="29"/>
        <v>-11324</v>
      </c>
      <c r="I149" s="95" t="s">
        <v>252</v>
      </c>
      <c r="J149" s="96" t="s">
        <v>253</v>
      </c>
      <c r="K149" s="95">
        <v>-11324</v>
      </c>
      <c r="L149" s="95" t="s">
        <v>254</v>
      </c>
      <c r="M149" s="96" t="s">
        <v>207</v>
      </c>
      <c r="N149" s="96"/>
      <c r="O149" s="97" t="s">
        <v>208</v>
      </c>
      <c r="P149" s="97" t="s">
        <v>209</v>
      </c>
    </row>
    <row r="150" spans="1:16" ht="12.75" customHeight="1" thickBot="1" x14ac:dyDescent="0.25">
      <c r="A150" s="14" t="str">
        <f t="shared" si="24"/>
        <v> AJ 62.374 </v>
      </c>
      <c r="B150" s="20" t="str">
        <f t="shared" si="25"/>
        <v>I</v>
      </c>
      <c r="C150" s="14">
        <f t="shared" si="26"/>
        <v>29547.487000000001</v>
      </c>
      <c r="D150" s="17" t="str">
        <f t="shared" si="27"/>
        <v>vis</v>
      </c>
      <c r="E150" s="94">
        <f>VLOOKUP(C150,Active!C$21:E$973,3,FALSE)</f>
        <v>-11323.818293892638</v>
      </c>
      <c r="F150" s="20" t="s">
        <v>201</v>
      </c>
      <c r="G150" s="17" t="str">
        <f t="shared" si="28"/>
        <v>29547.487</v>
      </c>
      <c r="H150" s="14">
        <f t="shared" si="29"/>
        <v>-11324</v>
      </c>
      <c r="I150" s="95" t="s">
        <v>255</v>
      </c>
      <c r="J150" s="96" t="s">
        <v>256</v>
      </c>
      <c r="K150" s="95">
        <v>-11324</v>
      </c>
      <c r="L150" s="95" t="s">
        <v>257</v>
      </c>
      <c r="M150" s="96" t="s">
        <v>203</v>
      </c>
      <c r="N150" s="96"/>
      <c r="O150" s="97" t="s">
        <v>215</v>
      </c>
      <c r="P150" s="97" t="s">
        <v>216</v>
      </c>
    </row>
    <row r="151" spans="1:16" ht="12.75" customHeight="1" thickBot="1" x14ac:dyDescent="0.25">
      <c r="A151" s="14" t="str">
        <f t="shared" si="24"/>
        <v> PZ 5.304 </v>
      </c>
      <c r="B151" s="20" t="str">
        <f t="shared" si="25"/>
        <v>I</v>
      </c>
      <c r="C151" s="14">
        <f t="shared" si="26"/>
        <v>29558.46</v>
      </c>
      <c r="D151" s="17" t="str">
        <f t="shared" si="27"/>
        <v>vis</v>
      </c>
      <c r="E151" s="94">
        <f>VLOOKUP(C151,Active!C$21:E$973,3,FALSE)</f>
        <v>-11312.829079306519</v>
      </c>
      <c r="F151" s="20" t="s">
        <v>201</v>
      </c>
      <c r="G151" s="17" t="str">
        <f t="shared" si="28"/>
        <v>29558.46</v>
      </c>
      <c r="H151" s="14">
        <f t="shared" si="29"/>
        <v>-11313</v>
      </c>
      <c r="I151" s="95" t="s">
        <v>258</v>
      </c>
      <c r="J151" s="96" t="s">
        <v>259</v>
      </c>
      <c r="K151" s="95">
        <v>-11313</v>
      </c>
      <c r="L151" s="95" t="s">
        <v>260</v>
      </c>
      <c r="M151" s="96" t="s">
        <v>207</v>
      </c>
      <c r="N151" s="96"/>
      <c r="O151" s="97" t="s">
        <v>220</v>
      </c>
      <c r="P151" s="97" t="s">
        <v>221</v>
      </c>
    </row>
    <row r="152" spans="1:16" ht="12.75" customHeight="1" thickBot="1" x14ac:dyDescent="0.25">
      <c r="A152" s="14" t="str">
        <f t="shared" si="24"/>
        <v> AJ 62.374 </v>
      </c>
      <c r="B152" s="20" t="str">
        <f t="shared" si="25"/>
        <v>I</v>
      </c>
      <c r="C152" s="14">
        <f t="shared" si="26"/>
        <v>30696.743999999999</v>
      </c>
      <c r="D152" s="17" t="str">
        <f t="shared" si="27"/>
        <v>vis</v>
      </c>
      <c r="E152" s="94">
        <f>VLOOKUP(C152,Active!C$21:E$973,3,FALSE)</f>
        <v>-10172.863059444213</v>
      </c>
      <c r="F152" s="20" t="s">
        <v>201</v>
      </c>
      <c r="G152" s="17" t="str">
        <f t="shared" si="28"/>
        <v>30696.744</v>
      </c>
      <c r="H152" s="14">
        <f t="shared" si="29"/>
        <v>-10173</v>
      </c>
      <c r="I152" s="95" t="s">
        <v>261</v>
      </c>
      <c r="J152" s="96" t="s">
        <v>262</v>
      </c>
      <c r="K152" s="95">
        <v>-10173</v>
      </c>
      <c r="L152" s="95" t="s">
        <v>263</v>
      </c>
      <c r="M152" s="96" t="s">
        <v>203</v>
      </c>
      <c r="N152" s="96"/>
      <c r="O152" s="97" t="s">
        <v>215</v>
      </c>
      <c r="P152" s="97" t="s">
        <v>216</v>
      </c>
    </row>
    <row r="153" spans="1:16" ht="12.75" customHeight="1" thickBot="1" x14ac:dyDescent="0.25">
      <c r="A153" s="14" t="str">
        <f t="shared" si="24"/>
        <v> AJ 62.374 </v>
      </c>
      <c r="B153" s="20" t="str">
        <f t="shared" si="25"/>
        <v>I</v>
      </c>
      <c r="C153" s="14">
        <f t="shared" si="26"/>
        <v>31375.738000000001</v>
      </c>
      <c r="D153" s="17" t="str">
        <f t="shared" si="27"/>
        <v>vis</v>
      </c>
      <c r="E153" s="94">
        <f>VLOOKUP(C153,Active!C$21:E$973,3,FALSE)</f>
        <v>-9492.8657233748399</v>
      </c>
      <c r="F153" s="20" t="s">
        <v>201</v>
      </c>
      <c r="G153" s="17" t="str">
        <f t="shared" si="28"/>
        <v>31375.738</v>
      </c>
      <c r="H153" s="14">
        <f t="shared" si="29"/>
        <v>-9493</v>
      </c>
      <c r="I153" s="95" t="s">
        <v>264</v>
      </c>
      <c r="J153" s="96" t="s">
        <v>265</v>
      </c>
      <c r="K153" s="95">
        <v>-9493</v>
      </c>
      <c r="L153" s="95" t="s">
        <v>266</v>
      </c>
      <c r="M153" s="96" t="s">
        <v>203</v>
      </c>
      <c r="N153" s="96"/>
      <c r="O153" s="97" t="s">
        <v>215</v>
      </c>
      <c r="P153" s="97" t="s">
        <v>216</v>
      </c>
    </row>
    <row r="154" spans="1:16" ht="12.75" customHeight="1" thickBot="1" x14ac:dyDescent="0.25">
      <c r="A154" s="14" t="str">
        <f t="shared" si="24"/>
        <v> AJ 62.374 </v>
      </c>
      <c r="B154" s="20" t="str">
        <f t="shared" si="25"/>
        <v>I</v>
      </c>
      <c r="C154" s="14">
        <f t="shared" si="26"/>
        <v>31404.696</v>
      </c>
      <c r="D154" s="17" t="str">
        <f t="shared" si="27"/>
        <v>vis</v>
      </c>
      <c r="E154" s="94">
        <f>VLOOKUP(C154,Active!C$21:E$973,3,FALSE)</f>
        <v>-9463.864932708213</v>
      </c>
      <c r="F154" s="20" t="s">
        <v>201</v>
      </c>
      <c r="G154" s="17" t="str">
        <f t="shared" si="28"/>
        <v>31404.696</v>
      </c>
      <c r="H154" s="14">
        <f t="shared" si="29"/>
        <v>-9464</v>
      </c>
      <c r="I154" s="95" t="s">
        <v>267</v>
      </c>
      <c r="J154" s="96" t="s">
        <v>268</v>
      </c>
      <c r="K154" s="95">
        <v>-9464</v>
      </c>
      <c r="L154" s="95" t="s">
        <v>269</v>
      </c>
      <c r="M154" s="96" t="s">
        <v>203</v>
      </c>
      <c r="N154" s="96"/>
      <c r="O154" s="97" t="s">
        <v>215</v>
      </c>
      <c r="P154" s="97" t="s">
        <v>216</v>
      </c>
    </row>
    <row r="155" spans="1:16" ht="12.75" customHeight="1" thickBot="1" x14ac:dyDescent="0.25">
      <c r="A155" s="14" t="str">
        <f t="shared" si="24"/>
        <v> AJ 62.374 </v>
      </c>
      <c r="B155" s="20" t="str">
        <f t="shared" si="25"/>
        <v>I</v>
      </c>
      <c r="C155" s="14">
        <f t="shared" si="26"/>
        <v>31438.646000000001</v>
      </c>
      <c r="D155" s="17" t="str">
        <f t="shared" si="27"/>
        <v>vis</v>
      </c>
      <c r="E155" s="94">
        <f>VLOOKUP(C155,Active!C$21:E$973,3,FALSE)</f>
        <v>-9429.8647654614397</v>
      </c>
      <c r="F155" s="20" t="s">
        <v>201</v>
      </c>
      <c r="G155" s="17" t="str">
        <f t="shared" si="28"/>
        <v>31438.646</v>
      </c>
      <c r="H155" s="14">
        <f t="shared" si="29"/>
        <v>-9430</v>
      </c>
      <c r="I155" s="95" t="s">
        <v>270</v>
      </c>
      <c r="J155" s="96" t="s">
        <v>271</v>
      </c>
      <c r="K155" s="95">
        <v>-9430</v>
      </c>
      <c r="L155" s="95" t="s">
        <v>269</v>
      </c>
      <c r="M155" s="96" t="s">
        <v>203</v>
      </c>
      <c r="N155" s="96"/>
      <c r="O155" s="97" t="s">
        <v>215</v>
      </c>
      <c r="P155" s="97" t="s">
        <v>216</v>
      </c>
    </row>
    <row r="156" spans="1:16" ht="12.75" customHeight="1" thickBot="1" x14ac:dyDescent="0.25">
      <c r="A156" s="14" t="str">
        <f t="shared" si="24"/>
        <v> AJ 62.374 </v>
      </c>
      <c r="B156" s="20" t="str">
        <f t="shared" si="25"/>
        <v>I</v>
      </c>
      <c r="C156" s="14">
        <f t="shared" si="26"/>
        <v>31468.602999999999</v>
      </c>
      <c r="D156" s="17" t="str">
        <f t="shared" si="27"/>
        <v>vis</v>
      </c>
      <c r="E156" s="94">
        <f>VLOOKUP(C156,Active!C$21:E$973,3,FALSE)</f>
        <v>-9399.8634985921744</v>
      </c>
      <c r="F156" s="20" t="s">
        <v>201</v>
      </c>
      <c r="G156" s="17" t="str">
        <f t="shared" si="28"/>
        <v>31468.603</v>
      </c>
      <c r="H156" s="14">
        <f t="shared" si="29"/>
        <v>-9400</v>
      </c>
      <c r="I156" s="95" t="s">
        <v>272</v>
      </c>
      <c r="J156" s="96" t="s">
        <v>273</v>
      </c>
      <c r="K156" s="95">
        <v>-9400</v>
      </c>
      <c r="L156" s="95" t="s">
        <v>274</v>
      </c>
      <c r="M156" s="96" t="s">
        <v>203</v>
      </c>
      <c r="N156" s="96"/>
      <c r="O156" s="97" t="s">
        <v>215</v>
      </c>
      <c r="P156" s="97" t="s">
        <v>216</v>
      </c>
    </row>
    <row r="157" spans="1:16" ht="12.75" customHeight="1" thickBot="1" x14ac:dyDescent="0.25">
      <c r="A157" s="14" t="str">
        <f t="shared" si="24"/>
        <v> IODE 4.1.185 </v>
      </c>
      <c r="B157" s="20" t="str">
        <f t="shared" si="25"/>
        <v>I</v>
      </c>
      <c r="C157" s="14">
        <f t="shared" si="26"/>
        <v>31701.243999999999</v>
      </c>
      <c r="D157" s="17" t="str">
        <f t="shared" si="27"/>
        <v>vis</v>
      </c>
      <c r="E157" s="94">
        <f>VLOOKUP(C157,Active!C$21:E$973,3,FALSE)</f>
        <v>-9166.8787295654765</v>
      </c>
      <c r="F157" s="20" t="s">
        <v>201</v>
      </c>
      <c r="G157" s="17" t="str">
        <f t="shared" si="28"/>
        <v>31701.244</v>
      </c>
      <c r="H157" s="14">
        <f t="shared" si="29"/>
        <v>-9167</v>
      </c>
      <c r="I157" s="95" t="s">
        <v>275</v>
      </c>
      <c r="J157" s="96" t="s">
        <v>276</v>
      </c>
      <c r="K157" s="95">
        <v>-9167</v>
      </c>
      <c r="L157" s="95" t="s">
        <v>277</v>
      </c>
      <c r="M157" s="96" t="s">
        <v>278</v>
      </c>
      <c r="N157" s="96"/>
      <c r="O157" s="97" t="s">
        <v>279</v>
      </c>
      <c r="P157" s="97" t="s">
        <v>280</v>
      </c>
    </row>
    <row r="158" spans="1:16" ht="12.75" customHeight="1" thickBot="1" x14ac:dyDescent="0.25">
      <c r="A158" s="14" t="str">
        <f t="shared" si="24"/>
        <v> AJ 62.374 </v>
      </c>
      <c r="B158" s="20" t="str">
        <f t="shared" si="25"/>
        <v>I</v>
      </c>
      <c r="C158" s="14">
        <f t="shared" si="26"/>
        <v>32033.755000000001</v>
      </c>
      <c r="D158" s="17" t="str">
        <f t="shared" si="27"/>
        <v>vis</v>
      </c>
      <c r="E158" s="94">
        <f>VLOOKUP(C158,Active!C$21:E$973,3,FALSE)</f>
        <v>-8833.8763846054862</v>
      </c>
      <c r="F158" s="20" t="s">
        <v>201</v>
      </c>
      <c r="G158" s="17" t="str">
        <f t="shared" si="28"/>
        <v>32033.755</v>
      </c>
      <c r="H158" s="14">
        <f t="shared" si="29"/>
        <v>-8834</v>
      </c>
      <c r="I158" s="95" t="s">
        <v>281</v>
      </c>
      <c r="J158" s="96" t="s">
        <v>282</v>
      </c>
      <c r="K158" s="95">
        <v>-8834</v>
      </c>
      <c r="L158" s="95" t="s">
        <v>283</v>
      </c>
      <c r="M158" s="96" t="s">
        <v>203</v>
      </c>
      <c r="N158" s="96"/>
      <c r="O158" s="97" t="s">
        <v>215</v>
      </c>
      <c r="P158" s="97" t="s">
        <v>216</v>
      </c>
    </row>
    <row r="159" spans="1:16" ht="12.75" customHeight="1" thickBot="1" x14ac:dyDescent="0.25">
      <c r="A159" s="14" t="str">
        <f t="shared" si="24"/>
        <v> AJ 62.374 </v>
      </c>
      <c r="B159" s="20" t="str">
        <f t="shared" si="25"/>
        <v>I</v>
      </c>
      <c r="C159" s="14">
        <f t="shared" si="26"/>
        <v>32108.646000000001</v>
      </c>
      <c r="D159" s="17" t="str">
        <f t="shared" si="27"/>
        <v>vis</v>
      </c>
      <c r="E159" s="94">
        <f>VLOOKUP(C159,Active!C$21:E$973,3,FALSE)</f>
        <v>-8758.8747196488421</v>
      </c>
      <c r="F159" s="20" t="s">
        <v>201</v>
      </c>
      <c r="G159" s="17" t="str">
        <f t="shared" si="28"/>
        <v>32108.646</v>
      </c>
      <c r="H159" s="14">
        <f t="shared" si="29"/>
        <v>-8759</v>
      </c>
      <c r="I159" s="95" t="s">
        <v>284</v>
      </c>
      <c r="J159" s="96" t="s">
        <v>285</v>
      </c>
      <c r="K159" s="95">
        <v>-8759</v>
      </c>
      <c r="L159" s="95" t="s">
        <v>286</v>
      </c>
      <c r="M159" s="96" t="s">
        <v>203</v>
      </c>
      <c r="N159" s="96"/>
      <c r="O159" s="97" t="s">
        <v>215</v>
      </c>
      <c r="P159" s="97" t="s">
        <v>216</v>
      </c>
    </row>
    <row r="160" spans="1:16" ht="12.75" customHeight="1" thickBot="1" x14ac:dyDescent="0.25">
      <c r="A160" s="14" t="str">
        <f t="shared" si="24"/>
        <v> AJ 62.374 </v>
      </c>
      <c r="B160" s="20" t="str">
        <f t="shared" si="25"/>
        <v>I</v>
      </c>
      <c r="C160" s="14">
        <f t="shared" si="26"/>
        <v>32800.612000000001</v>
      </c>
      <c r="D160" s="17" t="str">
        <f t="shared" si="27"/>
        <v>vis</v>
      </c>
      <c r="E160" s="94">
        <f>VLOOKUP(C160,Active!C$21:E$973,3,FALSE)</f>
        <v>-8065.8862151103958</v>
      </c>
      <c r="F160" s="20" t="s">
        <v>201</v>
      </c>
      <c r="G160" s="17" t="str">
        <f t="shared" si="28"/>
        <v>32800.612</v>
      </c>
      <c r="H160" s="14">
        <f t="shared" si="29"/>
        <v>-8066</v>
      </c>
      <c r="I160" s="95" t="s">
        <v>287</v>
      </c>
      <c r="J160" s="96" t="s">
        <v>288</v>
      </c>
      <c r="K160" s="95">
        <v>-8066</v>
      </c>
      <c r="L160" s="95" t="s">
        <v>289</v>
      </c>
      <c r="M160" s="96" t="s">
        <v>203</v>
      </c>
      <c r="N160" s="96"/>
      <c r="O160" s="97" t="s">
        <v>215</v>
      </c>
      <c r="P160" s="97" t="s">
        <v>216</v>
      </c>
    </row>
    <row r="161" spans="1:16" ht="12.75" customHeight="1" thickBot="1" x14ac:dyDescent="0.25">
      <c r="A161" s="14" t="str">
        <f t="shared" si="24"/>
        <v> AJ 62.374 </v>
      </c>
      <c r="B161" s="20" t="str">
        <f t="shared" si="25"/>
        <v>I</v>
      </c>
      <c r="C161" s="14">
        <f t="shared" si="26"/>
        <v>33919.936999999998</v>
      </c>
      <c r="D161" s="17" t="str">
        <f t="shared" si="27"/>
        <v>vis</v>
      </c>
      <c r="E161" s="94">
        <f>VLOOKUP(C161,Active!C$21:E$973,3,FALSE)</f>
        <v>-6944.9072105892274</v>
      </c>
      <c r="F161" s="20" t="s">
        <v>201</v>
      </c>
      <c r="G161" s="17" t="str">
        <f t="shared" si="28"/>
        <v>33919.937</v>
      </c>
      <c r="H161" s="14">
        <f t="shared" si="29"/>
        <v>-6945</v>
      </c>
      <c r="I161" s="95" t="s">
        <v>290</v>
      </c>
      <c r="J161" s="96" t="s">
        <v>291</v>
      </c>
      <c r="K161" s="95">
        <v>-6945</v>
      </c>
      <c r="L161" s="95" t="s">
        <v>292</v>
      </c>
      <c r="M161" s="96" t="s">
        <v>203</v>
      </c>
      <c r="N161" s="96"/>
      <c r="O161" s="97" t="s">
        <v>215</v>
      </c>
      <c r="P161" s="97" t="s">
        <v>216</v>
      </c>
    </row>
    <row r="162" spans="1:16" ht="12.75" customHeight="1" thickBot="1" x14ac:dyDescent="0.25">
      <c r="A162" s="14" t="str">
        <f t="shared" si="24"/>
        <v> AJ 62.374 </v>
      </c>
      <c r="B162" s="20" t="str">
        <f t="shared" si="25"/>
        <v>I</v>
      </c>
      <c r="C162" s="14">
        <f t="shared" si="26"/>
        <v>34625.875999999997</v>
      </c>
      <c r="D162" s="17" t="str">
        <f t="shared" si="27"/>
        <v>vis</v>
      </c>
      <c r="E162" s="94">
        <f>VLOOKUP(C162,Active!C$21:E$973,3,FALSE)</f>
        <v>-6237.9250584237088</v>
      </c>
      <c r="F162" s="20" t="s">
        <v>201</v>
      </c>
      <c r="G162" s="17" t="str">
        <f t="shared" si="28"/>
        <v>34625.876</v>
      </c>
      <c r="H162" s="14">
        <f t="shared" si="29"/>
        <v>-6238</v>
      </c>
      <c r="I162" s="95" t="s">
        <v>293</v>
      </c>
      <c r="J162" s="96" t="s">
        <v>294</v>
      </c>
      <c r="K162" s="95">
        <v>-6238</v>
      </c>
      <c r="L162" s="95" t="s">
        <v>295</v>
      </c>
      <c r="M162" s="96" t="s">
        <v>203</v>
      </c>
      <c r="N162" s="96"/>
      <c r="O162" s="97" t="s">
        <v>215</v>
      </c>
      <c r="P162" s="97" t="s">
        <v>216</v>
      </c>
    </row>
    <row r="163" spans="1:16" ht="12.75" customHeight="1" thickBot="1" x14ac:dyDescent="0.25">
      <c r="A163" s="14" t="str">
        <f t="shared" si="24"/>
        <v> AJ 62.374 </v>
      </c>
      <c r="B163" s="20" t="str">
        <f t="shared" si="25"/>
        <v>I</v>
      </c>
      <c r="C163" s="14">
        <f t="shared" si="26"/>
        <v>36048.745000000003</v>
      </c>
      <c r="D163" s="17" t="str">
        <f t="shared" si="27"/>
        <v>vis</v>
      </c>
      <c r="E163" s="94">
        <f>VLOOKUP(C163,Active!C$21:E$973,3,FALSE)</f>
        <v>-4812.9535129082951</v>
      </c>
      <c r="F163" s="20" t="s">
        <v>201</v>
      </c>
      <c r="G163" s="17" t="str">
        <f t="shared" si="28"/>
        <v>36048.745</v>
      </c>
      <c r="H163" s="14">
        <f t="shared" si="29"/>
        <v>-4813</v>
      </c>
      <c r="I163" s="95" t="s">
        <v>296</v>
      </c>
      <c r="J163" s="96" t="s">
        <v>297</v>
      </c>
      <c r="K163" s="95">
        <v>-4813</v>
      </c>
      <c r="L163" s="95" t="s">
        <v>298</v>
      </c>
      <c r="M163" s="96" t="s">
        <v>203</v>
      </c>
      <c r="N163" s="96"/>
      <c r="O163" s="97" t="s">
        <v>215</v>
      </c>
      <c r="P163" s="97" t="s">
        <v>216</v>
      </c>
    </row>
    <row r="164" spans="1:16" ht="12.75" customHeight="1" thickBot="1" x14ac:dyDescent="0.25">
      <c r="A164" s="14" t="str">
        <f t="shared" si="24"/>
        <v>BAVM 15 </v>
      </c>
      <c r="B164" s="20" t="str">
        <f t="shared" si="25"/>
        <v>I</v>
      </c>
      <c r="C164" s="14">
        <f t="shared" si="26"/>
        <v>37566.483</v>
      </c>
      <c r="D164" s="17" t="str">
        <f t="shared" si="27"/>
        <v>vis</v>
      </c>
      <c r="E164" s="94">
        <f>VLOOKUP(C164,Active!C$21:E$973,3,FALSE)</f>
        <v>-3292.9727813388668</v>
      </c>
      <c r="F164" s="20" t="s">
        <v>201</v>
      </c>
      <c r="G164" s="17" t="str">
        <f t="shared" si="28"/>
        <v>37566.483</v>
      </c>
      <c r="H164" s="14">
        <f t="shared" si="29"/>
        <v>-3293</v>
      </c>
      <c r="I164" s="95" t="s">
        <v>299</v>
      </c>
      <c r="J164" s="96" t="s">
        <v>300</v>
      </c>
      <c r="K164" s="95">
        <v>-3293</v>
      </c>
      <c r="L164" s="95" t="s">
        <v>301</v>
      </c>
      <c r="M164" s="96" t="s">
        <v>278</v>
      </c>
      <c r="N164" s="96"/>
      <c r="O164" s="97" t="s">
        <v>302</v>
      </c>
      <c r="P164" s="98" t="s">
        <v>303</v>
      </c>
    </row>
    <row r="165" spans="1:16" ht="12.75" customHeight="1" thickBot="1" x14ac:dyDescent="0.25">
      <c r="A165" s="14" t="str">
        <f t="shared" si="24"/>
        <v>BAVM 15 </v>
      </c>
      <c r="B165" s="20" t="str">
        <f t="shared" si="25"/>
        <v>I</v>
      </c>
      <c r="C165" s="14">
        <f t="shared" si="26"/>
        <v>37566.485000000001</v>
      </c>
      <c r="D165" s="17" t="str">
        <f t="shared" si="27"/>
        <v>vis</v>
      </c>
      <c r="E165" s="94">
        <f>VLOOKUP(C165,Active!C$21:E$973,3,FALSE)</f>
        <v>-3292.9707783835056</v>
      </c>
      <c r="F165" s="20" t="s">
        <v>201</v>
      </c>
      <c r="G165" s="17" t="str">
        <f t="shared" si="28"/>
        <v>37566.485</v>
      </c>
      <c r="H165" s="14">
        <f t="shared" si="29"/>
        <v>-3293</v>
      </c>
      <c r="I165" s="95" t="s">
        <v>304</v>
      </c>
      <c r="J165" s="96" t="s">
        <v>305</v>
      </c>
      <c r="K165" s="95">
        <v>-3293</v>
      </c>
      <c r="L165" s="95" t="s">
        <v>306</v>
      </c>
      <c r="M165" s="96" t="s">
        <v>278</v>
      </c>
      <c r="N165" s="96"/>
      <c r="O165" s="97" t="s">
        <v>307</v>
      </c>
      <c r="P165" s="98" t="s">
        <v>303</v>
      </c>
    </row>
    <row r="166" spans="1:16" ht="12.75" customHeight="1" thickBot="1" x14ac:dyDescent="0.25">
      <c r="A166" s="14" t="str">
        <f t="shared" si="24"/>
        <v>BAVM 15 </v>
      </c>
      <c r="B166" s="20" t="str">
        <f t="shared" si="25"/>
        <v>I</v>
      </c>
      <c r="C166" s="14">
        <f t="shared" si="26"/>
        <v>37566.487000000001</v>
      </c>
      <c r="D166" s="17" t="str">
        <f t="shared" si="27"/>
        <v>vis</v>
      </c>
      <c r="E166" s="94">
        <f>VLOOKUP(C166,Active!C$21:E$973,3,FALSE)</f>
        <v>-3292.9687754281449</v>
      </c>
      <c r="F166" s="20" t="s">
        <v>201</v>
      </c>
      <c r="G166" s="17" t="str">
        <f t="shared" si="28"/>
        <v>37566.487</v>
      </c>
      <c r="H166" s="14">
        <f t="shared" si="29"/>
        <v>-3293</v>
      </c>
      <c r="I166" s="95" t="s">
        <v>308</v>
      </c>
      <c r="J166" s="96" t="s">
        <v>309</v>
      </c>
      <c r="K166" s="95">
        <v>-3293</v>
      </c>
      <c r="L166" s="95" t="s">
        <v>310</v>
      </c>
      <c r="M166" s="96" t="s">
        <v>278</v>
      </c>
      <c r="N166" s="96"/>
      <c r="O166" s="97" t="s">
        <v>311</v>
      </c>
      <c r="P166" s="98" t="s">
        <v>303</v>
      </c>
    </row>
    <row r="167" spans="1:16" ht="12.75" customHeight="1" thickBot="1" x14ac:dyDescent="0.25">
      <c r="A167" s="14" t="str">
        <f t="shared" si="24"/>
        <v>BAVM 15 </v>
      </c>
      <c r="B167" s="20" t="str">
        <f t="shared" si="25"/>
        <v>I</v>
      </c>
      <c r="C167" s="14">
        <f t="shared" si="26"/>
        <v>37566.487999999998</v>
      </c>
      <c r="D167" s="17" t="str">
        <f t="shared" si="27"/>
        <v>vis</v>
      </c>
      <c r="E167" s="94">
        <f>VLOOKUP(C167,Active!C$21:E$973,3,FALSE)</f>
        <v>-3292.9677739504677</v>
      </c>
      <c r="F167" s="20" t="s">
        <v>201</v>
      </c>
      <c r="G167" s="17" t="str">
        <f t="shared" si="28"/>
        <v>37566.488</v>
      </c>
      <c r="H167" s="14">
        <f t="shared" si="29"/>
        <v>-3293</v>
      </c>
      <c r="I167" s="95" t="s">
        <v>312</v>
      </c>
      <c r="J167" s="96" t="s">
        <v>313</v>
      </c>
      <c r="K167" s="95">
        <v>-3293</v>
      </c>
      <c r="L167" s="95" t="s">
        <v>314</v>
      </c>
      <c r="M167" s="96" t="s">
        <v>278</v>
      </c>
      <c r="N167" s="96"/>
      <c r="O167" s="97" t="s">
        <v>315</v>
      </c>
      <c r="P167" s="98" t="s">
        <v>303</v>
      </c>
    </row>
    <row r="168" spans="1:16" ht="12.75" customHeight="1" thickBot="1" x14ac:dyDescent="0.25">
      <c r="A168" s="14" t="str">
        <f t="shared" si="24"/>
        <v>BAVM 15 </v>
      </c>
      <c r="B168" s="20" t="str">
        <f t="shared" si="25"/>
        <v>I</v>
      </c>
      <c r="C168" s="14">
        <f t="shared" si="26"/>
        <v>37626.39</v>
      </c>
      <c r="D168" s="17" t="str">
        <f t="shared" si="27"/>
        <v>vis</v>
      </c>
      <c r="E168" s="94">
        <f>VLOOKUP(C168,Active!C$21:E$973,3,FALSE)</f>
        <v>-3232.9772579440987</v>
      </c>
      <c r="F168" s="20" t="s">
        <v>201</v>
      </c>
      <c r="G168" s="17" t="str">
        <f t="shared" si="28"/>
        <v>37626.390</v>
      </c>
      <c r="H168" s="14">
        <f t="shared" si="29"/>
        <v>-3233</v>
      </c>
      <c r="I168" s="95" t="s">
        <v>316</v>
      </c>
      <c r="J168" s="96" t="s">
        <v>317</v>
      </c>
      <c r="K168" s="95">
        <v>-3233</v>
      </c>
      <c r="L168" s="95" t="s">
        <v>318</v>
      </c>
      <c r="M168" s="96" t="s">
        <v>278</v>
      </c>
      <c r="N168" s="96"/>
      <c r="O168" s="97" t="s">
        <v>311</v>
      </c>
      <c r="P168" s="98" t="s">
        <v>303</v>
      </c>
    </row>
    <row r="169" spans="1:16" ht="12.75" customHeight="1" thickBot="1" x14ac:dyDescent="0.25">
      <c r="A169" s="14" t="str">
        <f t="shared" si="24"/>
        <v>BAVM 15 </v>
      </c>
      <c r="B169" s="20" t="str">
        <f t="shared" si="25"/>
        <v>I</v>
      </c>
      <c r="C169" s="14">
        <f t="shared" si="26"/>
        <v>37650.351999999999</v>
      </c>
      <c r="D169" s="17" t="str">
        <f t="shared" si="27"/>
        <v>vis</v>
      </c>
      <c r="E169" s="94">
        <f>VLOOKUP(C169,Active!C$21:E$973,3,FALSE)</f>
        <v>-3208.9798497683355</v>
      </c>
      <c r="F169" s="20" t="s">
        <v>201</v>
      </c>
      <c r="G169" s="17" t="str">
        <f t="shared" si="28"/>
        <v>37650.352</v>
      </c>
      <c r="H169" s="14">
        <f t="shared" si="29"/>
        <v>-3209</v>
      </c>
      <c r="I169" s="95" t="s">
        <v>319</v>
      </c>
      <c r="J169" s="96" t="s">
        <v>320</v>
      </c>
      <c r="K169" s="95">
        <v>-3209</v>
      </c>
      <c r="L169" s="95" t="s">
        <v>321</v>
      </c>
      <c r="M169" s="96" t="s">
        <v>278</v>
      </c>
      <c r="N169" s="96"/>
      <c r="O169" s="97" t="s">
        <v>311</v>
      </c>
      <c r="P169" s="98" t="s">
        <v>303</v>
      </c>
    </row>
    <row r="170" spans="1:16" ht="12.75" customHeight="1" thickBot="1" x14ac:dyDescent="0.25">
      <c r="A170" s="14" t="str">
        <f t="shared" si="24"/>
        <v>BAVM 15 </v>
      </c>
      <c r="B170" s="20" t="str">
        <f t="shared" si="25"/>
        <v>I</v>
      </c>
      <c r="C170" s="14">
        <f t="shared" si="26"/>
        <v>37659.338000000003</v>
      </c>
      <c r="D170" s="17" t="str">
        <f t="shared" si="27"/>
        <v>vis</v>
      </c>
      <c r="E170" s="94">
        <f>VLOOKUP(C170,Active!C$21:E$973,3,FALSE)</f>
        <v>-3199.9805713329997</v>
      </c>
      <c r="F170" s="20" t="s">
        <v>201</v>
      </c>
      <c r="G170" s="17" t="str">
        <f t="shared" si="28"/>
        <v>37659.338</v>
      </c>
      <c r="H170" s="14">
        <f t="shared" si="29"/>
        <v>-3200</v>
      </c>
      <c r="I170" s="95" t="s">
        <v>322</v>
      </c>
      <c r="J170" s="96" t="s">
        <v>323</v>
      </c>
      <c r="K170" s="95">
        <v>-3200</v>
      </c>
      <c r="L170" s="95" t="s">
        <v>324</v>
      </c>
      <c r="M170" s="96" t="s">
        <v>278</v>
      </c>
      <c r="N170" s="96"/>
      <c r="O170" s="97" t="s">
        <v>307</v>
      </c>
      <c r="P170" s="98" t="s">
        <v>303</v>
      </c>
    </row>
    <row r="171" spans="1:16" ht="12.75" customHeight="1" thickBot="1" x14ac:dyDescent="0.25">
      <c r="A171" s="14" t="str">
        <f t="shared" ref="A171:A188" si="30">P171</f>
        <v>BAVM 15 </v>
      </c>
      <c r="B171" s="20" t="str">
        <f t="shared" ref="B171:B188" si="31">IF(H171=INT(H171),"I","II")</f>
        <v>I</v>
      </c>
      <c r="C171" s="14">
        <f t="shared" ref="C171:C188" si="32">1*G171</f>
        <v>37659.339</v>
      </c>
      <c r="D171" s="17" t="str">
        <f t="shared" ref="D171:D188" si="33">VLOOKUP(F171,I$1:J$5,2,FALSE)</f>
        <v>vis</v>
      </c>
      <c r="E171" s="94">
        <f>VLOOKUP(C171,Active!C$21:E$973,3,FALSE)</f>
        <v>-3199.979569855323</v>
      </c>
      <c r="F171" s="20" t="s">
        <v>201</v>
      </c>
      <c r="G171" s="17" t="str">
        <f t="shared" ref="G171:G188" si="34">MID(I171,3,LEN(I171)-3)</f>
        <v>37659.339</v>
      </c>
      <c r="H171" s="14">
        <f t="shared" ref="H171:H188" si="35">1*K171</f>
        <v>-3200</v>
      </c>
      <c r="I171" s="95" t="s">
        <v>325</v>
      </c>
      <c r="J171" s="96" t="s">
        <v>326</v>
      </c>
      <c r="K171" s="95">
        <v>-3200</v>
      </c>
      <c r="L171" s="95" t="s">
        <v>321</v>
      </c>
      <c r="M171" s="96" t="s">
        <v>278</v>
      </c>
      <c r="N171" s="96"/>
      <c r="O171" s="97" t="s">
        <v>311</v>
      </c>
      <c r="P171" s="98" t="s">
        <v>303</v>
      </c>
    </row>
    <row r="172" spans="1:16" ht="12.75" customHeight="1" thickBot="1" x14ac:dyDescent="0.25">
      <c r="A172" s="14" t="str">
        <f t="shared" si="30"/>
        <v> BRNO 20 </v>
      </c>
      <c r="B172" s="20" t="str">
        <f t="shared" si="31"/>
        <v>I</v>
      </c>
      <c r="C172" s="14">
        <f t="shared" si="32"/>
        <v>42298.445</v>
      </c>
      <c r="D172" s="17" t="str">
        <f t="shared" si="33"/>
        <v>vis</v>
      </c>
      <c r="E172" s="94">
        <f>VLOOKUP(C172,Active!C$21:E$973,3,FALSE)</f>
        <v>1445.981545770783</v>
      </c>
      <c r="F172" s="20" t="s">
        <v>201</v>
      </c>
      <c r="G172" s="17" t="str">
        <f t="shared" si="34"/>
        <v>42298.445</v>
      </c>
      <c r="H172" s="14">
        <f t="shared" si="35"/>
        <v>1446</v>
      </c>
      <c r="I172" s="95" t="s">
        <v>356</v>
      </c>
      <c r="J172" s="96" t="s">
        <v>357</v>
      </c>
      <c r="K172" s="95">
        <v>1446</v>
      </c>
      <c r="L172" s="95" t="s">
        <v>358</v>
      </c>
      <c r="M172" s="96" t="s">
        <v>278</v>
      </c>
      <c r="N172" s="96"/>
      <c r="O172" s="97" t="s">
        <v>359</v>
      </c>
      <c r="P172" s="97" t="s">
        <v>360</v>
      </c>
    </row>
    <row r="173" spans="1:16" ht="12.75" customHeight="1" thickBot="1" x14ac:dyDescent="0.25">
      <c r="A173" s="14" t="str">
        <f t="shared" si="30"/>
        <v> BRNO 20 </v>
      </c>
      <c r="B173" s="20" t="str">
        <f t="shared" si="31"/>
        <v>I</v>
      </c>
      <c r="C173" s="14">
        <f t="shared" si="32"/>
        <v>42304.447999999997</v>
      </c>
      <c r="D173" s="17" t="str">
        <f t="shared" si="33"/>
        <v>vis</v>
      </c>
      <c r="E173" s="94">
        <f>VLOOKUP(C173,Active!C$21:E$973,3,FALSE)</f>
        <v>1451.9934162857246</v>
      </c>
      <c r="F173" s="20" t="s">
        <v>201</v>
      </c>
      <c r="G173" s="17" t="str">
        <f t="shared" si="34"/>
        <v>42304.448</v>
      </c>
      <c r="H173" s="14">
        <f t="shared" si="35"/>
        <v>1452</v>
      </c>
      <c r="I173" s="95" t="s">
        <v>361</v>
      </c>
      <c r="J173" s="96" t="s">
        <v>362</v>
      </c>
      <c r="K173" s="95">
        <v>1452</v>
      </c>
      <c r="L173" s="95" t="s">
        <v>348</v>
      </c>
      <c r="M173" s="96" t="s">
        <v>278</v>
      </c>
      <c r="N173" s="96"/>
      <c r="O173" s="97" t="s">
        <v>363</v>
      </c>
      <c r="P173" s="97" t="s">
        <v>360</v>
      </c>
    </row>
    <row r="174" spans="1:16" ht="12.75" customHeight="1" thickBot="1" x14ac:dyDescent="0.25">
      <c r="A174" s="14" t="str">
        <f t="shared" si="30"/>
        <v> BRNO 20 </v>
      </c>
      <c r="B174" s="20" t="str">
        <f t="shared" si="31"/>
        <v>I</v>
      </c>
      <c r="C174" s="14">
        <f t="shared" si="32"/>
        <v>42304.447999999997</v>
      </c>
      <c r="D174" s="17" t="str">
        <f t="shared" si="33"/>
        <v>vis</v>
      </c>
      <c r="E174" s="94">
        <f>VLOOKUP(C174,Active!C$21:E$973,3,FALSE)</f>
        <v>1451.9934162857246</v>
      </c>
      <c r="F174" s="20" t="s">
        <v>201</v>
      </c>
      <c r="G174" s="17" t="str">
        <f t="shared" si="34"/>
        <v>42304.448</v>
      </c>
      <c r="H174" s="14">
        <f t="shared" si="35"/>
        <v>1452</v>
      </c>
      <c r="I174" s="95" t="s">
        <v>361</v>
      </c>
      <c r="J174" s="96" t="s">
        <v>362</v>
      </c>
      <c r="K174" s="95">
        <v>1452</v>
      </c>
      <c r="L174" s="95" t="s">
        <v>348</v>
      </c>
      <c r="M174" s="96" t="s">
        <v>278</v>
      </c>
      <c r="N174" s="96"/>
      <c r="O174" s="97" t="s">
        <v>364</v>
      </c>
      <c r="P174" s="97" t="s">
        <v>360</v>
      </c>
    </row>
    <row r="175" spans="1:16" ht="12.75" customHeight="1" thickBot="1" x14ac:dyDescent="0.25">
      <c r="A175" s="14" t="str">
        <f t="shared" si="30"/>
        <v> BRNO 20 </v>
      </c>
      <c r="B175" s="20" t="str">
        <f t="shared" si="31"/>
        <v>I</v>
      </c>
      <c r="C175" s="14">
        <f t="shared" si="32"/>
        <v>42304.449000000001</v>
      </c>
      <c r="D175" s="17" t="str">
        <f t="shared" si="33"/>
        <v>vis</v>
      </c>
      <c r="E175" s="94">
        <f>VLOOKUP(C175,Active!C$21:E$973,3,FALSE)</f>
        <v>1451.9944177634088</v>
      </c>
      <c r="F175" s="20" t="s">
        <v>201</v>
      </c>
      <c r="G175" s="17" t="str">
        <f t="shared" si="34"/>
        <v>42304.449</v>
      </c>
      <c r="H175" s="14">
        <f t="shared" si="35"/>
        <v>1452</v>
      </c>
      <c r="I175" s="95" t="s">
        <v>365</v>
      </c>
      <c r="J175" s="96" t="s">
        <v>366</v>
      </c>
      <c r="K175" s="95">
        <v>1452</v>
      </c>
      <c r="L175" s="95" t="s">
        <v>367</v>
      </c>
      <c r="M175" s="96" t="s">
        <v>278</v>
      </c>
      <c r="N175" s="96"/>
      <c r="O175" s="97" t="s">
        <v>368</v>
      </c>
      <c r="P175" s="97" t="s">
        <v>360</v>
      </c>
    </row>
    <row r="176" spans="1:16" ht="12.75" customHeight="1" thickBot="1" x14ac:dyDescent="0.25">
      <c r="A176" s="14" t="str">
        <f t="shared" si="30"/>
        <v> BRNO 20 </v>
      </c>
      <c r="B176" s="20" t="str">
        <f t="shared" si="31"/>
        <v>I</v>
      </c>
      <c r="C176" s="14">
        <f t="shared" si="32"/>
        <v>42304.451000000001</v>
      </c>
      <c r="D176" s="17" t="str">
        <f t="shared" si="33"/>
        <v>vis</v>
      </c>
      <c r="E176" s="94">
        <f>VLOOKUP(C176,Active!C$21:E$973,3,FALSE)</f>
        <v>1451.9964207187697</v>
      </c>
      <c r="F176" s="20" t="s">
        <v>201</v>
      </c>
      <c r="G176" s="17" t="str">
        <f t="shared" si="34"/>
        <v>42304.451</v>
      </c>
      <c r="H176" s="14">
        <f t="shared" si="35"/>
        <v>1452</v>
      </c>
      <c r="I176" s="95" t="s">
        <v>369</v>
      </c>
      <c r="J176" s="96" t="s">
        <v>370</v>
      </c>
      <c r="K176" s="95">
        <v>1452</v>
      </c>
      <c r="L176" s="95" t="s">
        <v>352</v>
      </c>
      <c r="M176" s="96" t="s">
        <v>278</v>
      </c>
      <c r="N176" s="96"/>
      <c r="O176" s="97" t="s">
        <v>371</v>
      </c>
      <c r="P176" s="97" t="s">
        <v>360</v>
      </c>
    </row>
    <row r="177" spans="1:16" ht="12.75" customHeight="1" thickBot="1" x14ac:dyDescent="0.25">
      <c r="A177" s="14" t="str">
        <f t="shared" si="30"/>
        <v> BRNO 20 </v>
      </c>
      <c r="B177" s="20" t="str">
        <f t="shared" si="31"/>
        <v>I</v>
      </c>
      <c r="C177" s="14">
        <f t="shared" si="32"/>
        <v>42304.453000000001</v>
      </c>
      <c r="D177" s="17" t="str">
        <f t="shared" si="33"/>
        <v>vis</v>
      </c>
      <c r="E177" s="94">
        <f>VLOOKUP(C177,Active!C$21:E$973,3,FALSE)</f>
        <v>1451.9984236741309</v>
      </c>
      <c r="F177" s="20" t="s">
        <v>201</v>
      </c>
      <c r="G177" s="17" t="str">
        <f t="shared" si="34"/>
        <v>42304.453</v>
      </c>
      <c r="H177" s="14">
        <f t="shared" si="35"/>
        <v>1452</v>
      </c>
      <c r="I177" s="95" t="s">
        <v>372</v>
      </c>
      <c r="J177" s="96" t="s">
        <v>373</v>
      </c>
      <c r="K177" s="95">
        <v>1452</v>
      </c>
      <c r="L177" s="95" t="s">
        <v>344</v>
      </c>
      <c r="M177" s="96" t="s">
        <v>278</v>
      </c>
      <c r="N177" s="96"/>
      <c r="O177" s="97" t="s">
        <v>374</v>
      </c>
      <c r="P177" s="97" t="s">
        <v>360</v>
      </c>
    </row>
    <row r="178" spans="1:16" ht="12.75" customHeight="1" thickBot="1" x14ac:dyDescent="0.25">
      <c r="A178" s="14" t="str">
        <f t="shared" si="30"/>
        <v> BRNO 20 </v>
      </c>
      <c r="B178" s="20" t="str">
        <f t="shared" si="31"/>
        <v>I</v>
      </c>
      <c r="C178" s="14">
        <f t="shared" si="32"/>
        <v>42304.453000000001</v>
      </c>
      <c r="D178" s="17" t="str">
        <f t="shared" si="33"/>
        <v>vis</v>
      </c>
      <c r="E178" s="94">
        <f>VLOOKUP(C178,Active!C$21:E$973,3,FALSE)</f>
        <v>1451.9984236741309</v>
      </c>
      <c r="F178" s="20" t="s">
        <v>201</v>
      </c>
      <c r="G178" s="17" t="str">
        <f t="shared" si="34"/>
        <v>42304.453</v>
      </c>
      <c r="H178" s="14">
        <f t="shared" si="35"/>
        <v>1452</v>
      </c>
      <c r="I178" s="95" t="s">
        <v>372</v>
      </c>
      <c r="J178" s="96" t="s">
        <v>373</v>
      </c>
      <c r="K178" s="95">
        <v>1452</v>
      </c>
      <c r="L178" s="95" t="s">
        <v>344</v>
      </c>
      <c r="M178" s="96" t="s">
        <v>278</v>
      </c>
      <c r="N178" s="96"/>
      <c r="O178" s="97" t="s">
        <v>375</v>
      </c>
      <c r="P178" s="97" t="s">
        <v>360</v>
      </c>
    </row>
    <row r="179" spans="1:16" ht="12.75" customHeight="1" thickBot="1" x14ac:dyDescent="0.25">
      <c r="A179" s="14" t="str">
        <f t="shared" si="30"/>
        <v> BRNO 20 </v>
      </c>
      <c r="B179" s="20" t="str">
        <f t="shared" si="31"/>
        <v>I</v>
      </c>
      <c r="C179" s="14">
        <f t="shared" si="32"/>
        <v>42314.425000000003</v>
      </c>
      <c r="D179" s="17" t="str">
        <f t="shared" si="33"/>
        <v>vis</v>
      </c>
      <c r="E179" s="94">
        <f>VLOOKUP(C179,Active!C$21:E$973,3,FALSE)</f>
        <v>1461.9851591022566</v>
      </c>
      <c r="F179" s="20" t="s">
        <v>201</v>
      </c>
      <c r="G179" s="17" t="str">
        <f t="shared" si="34"/>
        <v>42314.425</v>
      </c>
      <c r="H179" s="14">
        <f t="shared" si="35"/>
        <v>1462</v>
      </c>
      <c r="I179" s="95" t="s">
        <v>376</v>
      </c>
      <c r="J179" s="96" t="s">
        <v>377</v>
      </c>
      <c r="K179" s="95">
        <v>1462</v>
      </c>
      <c r="L179" s="95" t="s">
        <v>378</v>
      </c>
      <c r="M179" s="96" t="s">
        <v>278</v>
      </c>
      <c r="N179" s="96"/>
      <c r="O179" s="97" t="s">
        <v>359</v>
      </c>
      <c r="P179" s="97" t="s">
        <v>360</v>
      </c>
    </row>
    <row r="180" spans="1:16" ht="12.75" customHeight="1" thickBot="1" x14ac:dyDescent="0.25">
      <c r="A180" s="14" t="str">
        <f t="shared" si="30"/>
        <v> BRNO 21 </v>
      </c>
      <c r="B180" s="20" t="str">
        <f t="shared" si="31"/>
        <v>I</v>
      </c>
      <c r="C180" s="14">
        <f t="shared" si="32"/>
        <v>42963.476000000002</v>
      </c>
      <c r="D180" s="17" t="str">
        <f t="shared" si="33"/>
        <v>vis</v>
      </c>
      <c r="E180" s="94">
        <f>VLOOKUP(C180,Active!C$21:E$973,3,FALSE)</f>
        <v>2111.9952489898851</v>
      </c>
      <c r="F180" s="20" t="s">
        <v>201</v>
      </c>
      <c r="G180" s="17" t="str">
        <f t="shared" si="34"/>
        <v>42963.476</v>
      </c>
      <c r="H180" s="14">
        <f t="shared" si="35"/>
        <v>2112</v>
      </c>
      <c r="I180" s="95" t="s">
        <v>456</v>
      </c>
      <c r="J180" s="96" t="s">
        <v>457</v>
      </c>
      <c r="K180" s="95">
        <v>2112</v>
      </c>
      <c r="L180" s="95" t="s">
        <v>424</v>
      </c>
      <c r="M180" s="96" t="s">
        <v>278</v>
      </c>
      <c r="N180" s="96"/>
      <c r="O180" s="97" t="s">
        <v>458</v>
      </c>
      <c r="P180" s="97" t="s">
        <v>459</v>
      </c>
    </row>
    <row r="181" spans="1:16" ht="12.75" customHeight="1" thickBot="1" x14ac:dyDescent="0.25">
      <c r="A181" s="14" t="str">
        <f t="shared" si="30"/>
        <v> BRNO 21 </v>
      </c>
      <c r="B181" s="20" t="str">
        <f t="shared" si="31"/>
        <v>I</v>
      </c>
      <c r="C181" s="14">
        <f t="shared" si="32"/>
        <v>42964.476999999999</v>
      </c>
      <c r="D181" s="17" t="str">
        <f t="shared" si="33"/>
        <v>vis</v>
      </c>
      <c r="E181" s="94">
        <f>VLOOKUP(C181,Active!C$21:E$973,3,FALSE)</f>
        <v>2112.9977281478796</v>
      </c>
      <c r="F181" s="20" t="s">
        <v>201</v>
      </c>
      <c r="G181" s="17" t="str">
        <f t="shared" si="34"/>
        <v>42964.477</v>
      </c>
      <c r="H181" s="14">
        <f t="shared" si="35"/>
        <v>2113</v>
      </c>
      <c r="I181" s="95" t="s">
        <v>460</v>
      </c>
      <c r="J181" s="96" t="s">
        <v>461</v>
      </c>
      <c r="K181" s="95">
        <v>2113</v>
      </c>
      <c r="L181" s="95" t="s">
        <v>344</v>
      </c>
      <c r="M181" s="96" t="s">
        <v>278</v>
      </c>
      <c r="N181" s="96"/>
      <c r="O181" s="97" t="s">
        <v>458</v>
      </c>
      <c r="P181" s="97" t="s">
        <v>459</v>
      </c>
    </row>
    <row r="182" spans="1:16" ht="12.75" customHeight="1" thickBot="1" x14ac:dyDescent="0.25">
      <c r="A182" s="14" t="str">
        <f t="shared" si="30"/>
        <v> BRNO 21 </v>
      </c>
      <c r="B182" s="20" t="str">
        <f t="shared" si="31"/>
        <v>I</v>
      </c>
      <c r="C182" s="14">
        <f t="shared" si="32"/>
        <v>42965.472000000002</v>
      </c>
      <c r="D182" s="17" t="str">
        <f t="shared" si="33"/>
        <v>vis</v>
      </c>
      <c r="E182" s="94">
        <f>VLOOKUP(C182,Active!C$21:E$973,3,FALSE)</f>
        <v>2113.9941984397979</v>
      </c>
      <c r="F182" s="20" t="s">
        <v>201</v>
      </c>
      <c r="G182" s="17" t="str">
        <f t="shared" si="34"/>
        <v>42965.472</v>
      </c>
      <c r="H182" s="14">
        <f t="shared" si="35"/>
        <v>2114</v>
      </c>
      <c r="I182" s="95" t="s">
        <v>462</v>
      </c>
      <c r="J182" s="96" t="s">
        <v>463</v>
      </c>
      <c r="K182" s="95">
        <v>2114</v>
      </c>
      <c r="L182" s="95" t="s">
        <v>367</v>
      </c>
      <c r="M182" s="96" t="s">
        <v>278</v>
      </c>
      <c r="N182" s="96"/>
      <c r="O182" s="97" t="s">
        <v>458</v>
      </c>
      <c r="P182" s="97" t="s">
        <v>459</v>
      </c>
    </row>
    <row r="183" spans="1:16" ht="12.75" customHeight="1" thickBot="1" x14ac:dyDescent="0.25">
      <c r="A183" s="14" t="str">
        <f t="shared" si="30"/>
        <v> MVS 8.24 </v>
      </c>
      <c r="B183" s="20" t="str">
        <f t="shared" si="31"/>
        <v>I</v>
      </c>
      <c r="C183" s="14">
        <f t="shared" si="32"/>
        <v>43013.406999999999</v>
      </c>
      <c r="D183" s="17" t="str">
        <f t="shared" si="33"/>
        <v>vis</v>
      </c>
      <c r="E183" s="94">
        <f>VLOOKUP(C183,Active!C$21:E$973,3,FALSE)</f>
        <v>2162.0000310458058</v>
      </c>
      <c r="F183" s="20" t="s">
        <v>201</v>
      </c>
      <c r="G183" s="17" t="str">
        <f t="shared" si="34"/>
        <v>43013.407</v>
      </c>
      <c r="H183" s="14">
        <f t="shared" si="35"/>
        <v>2162</v>
      </c>
      <c r="I183" s="95" t="s">
        <v>477</v>
      </c>
      <c r="J183" s="96" t="s">
        <v>478</v>
      </c>
      <c r="K183" s="95">
        <v>2162</v>
      </c>
      <c r="L183" s="95" t="s">
        <v>339</v>
      </c>
      <c r="M183" s="96" t="s">
        <v>278</v>
      </c>
      <c r="N183" s="96"/>
      <c r="O183" s="97" t="s">
        <v>475</v>
      </c>
      <c r="P183" s="97" t="s">
        <v>476</v>
      </c>
    </row>
    <row r="184" spans="1:16" ht="12.75" customHeight="1" thickBot="1" x14ac:dyDescent="0.25">
      <c r="A184" s="14" t="str">
        <f t="shared" si="30"/>
        <v> MVS 8.24 </v>
      </c>
      <c r="B184" s="20" t="str">
        <f t="shared" si="31"/>
        <v>I</v>
      </c>
      <c r="C184" s="14">
        <f t="shared" si="32"/>
        <v>43014.411</v>
      </c>
      <c r="D184" s="17" t="str">
        <f t="shared" si="33"/>
        <v>vis</v>
      </c>
      <c r="E184" s="94">
        <f>VLOOKUP(C184,Active!C$21:E$973,3,FALSE)</f>
        <v>2163.005514636845</v>
      </c>
      <c r="F184" s="20" t="s">
        <v>201</v>
      </c>
      <c r="G184" s="17" t="str">
        <f t="shared" si="34"/>
        <v>43014.411</v>
      </c>
      <c r="H184" s="14">
        <f t="shared" si="35"/>
        <v>2163</v>
      </c>
      <c r="I184" s="95" t="s">
        <v>479</v>
      </c>
      <c r="J184" s="96" t="s">
        <v>480</v>
      </c>
      <c r="K184" s="95">
        <v>2163</v>
      </c>
      <c r="L184" s="95" t="s">
        <v>413</v>
      </c>
      <c r="M184" s="96" t="s">
        <v>278</v>
      </c>
      <c r="N184" s="96"/>
      <c r="O184" s="97" t="s">
        <v>475</v>
      </c>
      <c r="P184" s="97" t="s">
        <v>476</v>
      </c>
    </row>
    <row r="185" spans="1:16" ht="12.75" customHeight="1" thickBot="1" x14ac:dyDescent="0.25">
      <c r="A185" s="14" t="str">
        <f t="shared" si="30"/>
        <v> MVS 8.24 </v>
      </c>
      <c r="B185" s="20" t="str">
        <f t="shared" si="31"/>
        <v>I</v>
      </c>
      <c r="C185" s="14">
        <f t="shared" si="32"/>
        <v>43015.406000000003</v>
      </c>
      <c r="D185" s="17" t="str">
        <f t="shared" si="33"/>
        <v>vis</v>
      </c>
      <c r="E185" s="94">
        <f>VLOOKUP(C185,Active!C$21:E$973,3,FALSE)</f>
        <v>2164.0019849287632</v>
      </c>
      <c r="F185" s="20" t="s">
        <v>201</v>
      </c>
      <c r="G185" s="17" t="str">
        <f t="shared" si="34"/>
        <v>43015.406</v>
      </c>
      <c r="H185" s="14">
        <f t="shared" si="35"/>
        <v>2164</v>
      </c>
      <c r="I185" s="95" t="s">
        <v>481</v>
      </c>
      <c r="J185" s="96" t="s">
        <v>482</v>
      </c>
      <c r="K185" s="95">
        <v>2164</v>
      </c>
      <c r="L185" s="95" t="s">
        <v>381</v>
      </c>
      <c r="M185" s="96" t="s">
        <v>278</v>
      </c>
      <c r="N185" s="96"/>
      <c r="O185" s="97" t="s">
        <v>475</v>
      </c>
      <c r="P185" s="97" t="s">
        <v>476</v>
      </c>
    </row>
    <row r="186" spans="1:16" ht="12.75" customHeight="1" thickBot="1" x14ac:dyDescent="0.25">
      <c r="A186" s="14" t="str">
        <f t="shared" si="30"/>
        <v> MVS 8.24 </v>
      </c>
      <c r="B186" s="20" t="str">
        <f t="shared" si="31"/>
        <v>I</v>
      </c>
      <c r="C186" s="14">
        <f t="shared" si="32"/>
        <v>43074.315000000002</v>
      </c>
      <c r="D186" s="17" t="str">
        <f t="shared" si="33"/>
        <v>vis</v>
      </c>
      <c r="E186" s="94">
        <f>VLOOKUP(C186,Active!C$21:E$973,3,FALSE)</f>
        <v>2222.9980335985751</v>
      </c>
      <c r="F186" s="20" t="s">
        <v>201</v>
      </c>
      <c r="G186" s="17" t="str">
        <f t="shared" si="34"/>
        <v>43074.315</v>
      </c>
      <c r="H186" s="14">
        <f t="shared" si="35"/>
        <v>2223</v>
      </c>
      <c r="I186" s="95" t="s">
        <v>489</v>
      </c>
      <c r="J186" s="96" t="s">
        <v>490</v>
      </c>
      <c r="K186" s="95">
        <v>2223</v>
      </c>
      <c r="L186" s="95" t="s">
        <v>344</v>
      </c>
      <c r="M186" s="96" t="s">
        <v>278</v>
      </c>
      <c r="N186" s="96"/>
      <c r="O186" s="97" t="s">
        <v>475</v>
      </c>
      <c r="P186" s="97" t="s">
        <v>476</v>
      </c>
    </row>
    <row r="187" spans="1:16" ht="12.75" customHeight="1" thickBot="1" x14ac:dyDescent="0.25">
      <c r="A187" s="14" t="str">
        <f t="shared" si="30"/>
        <v> BBS 56 </v>
      </c>
      <c r="B187" s="20" t="str">
        <f t="shared" si="31"/>
        <v>I</v>
      </c>
      <c r="C187" s="14">
        <f t="shared" si="32"/>
        <v>44860.669000000002</v>
      </c>
      <c r="D187" s="17" t="str">
        <f t="shared" si="33"/>
        <v>vis</v>
      </c>
      <c r="E187" s="94">
        <f>VLOOKUP(C187,Active!C$21:E$973,3,FALSE)</f>
        <v>4011.9916937441194</v>
      </c>
      <c r="F187" s="20" t="s">
        <v>201</v>
      </c>
      <c r="G187" s="17" t="str">
        <f t="shared" si="34"/>
        <v>44860.669</v>
      </c>
      <c r="H187" s="14">
        <f t="shared" si="35"/>
        <v>4012</v>
      </c>
      <c r="I187" s="95" t="s">
        <v>565</v>
      </c>
      <c r="J187" s="96" t="s">
        <v>566</v>
      </c>
      <c r="K187" s="95">
        <v>4012</v>
      </c>
      <c r="L187" s="95" t="s">
        <v>567</v>
      </c>
      <c r="M187" s="96" t="s">
        <v>278</v>
      </c>
      <c r="N187" s="96"/>
      <c r="O187" s="97" t="s">
        <v>353</v>
      </c>
      <c r="P187" s="97" t="s">
        <v>568</v>
      </c>
    </row>
    <row r="188" spans="1:16" ht="12.75" customHeight="1" thickBot="1" x14ac:dyDescent="0.25">
      <c r="A188" s="14" t="str">
        <f t="shared" si="30"/>
        <v> BRNO 26 </v>
      </c>
      <c r="B188" s="20" t="str">
        <f t="shared" si="31"/>
        <v>I</v>
      </c>
      <c r="C188" s="14">
        <f t="shared" si="32"/>
        <v>45645.52</v>
      </c>
      <c r="D188" s="17" t="str">
        <f t="shared" si="33"/>
        <v>vis</v>
      </c>
      <c r="E188" s="94">
        <f>VLOOKUP(C188,Active!C$21:E$973,3,FALSE)</f>
        <v>4798.0024526188345</v>
      </c>
      <c r="F188" s="20" t="s">
        <v>201</v>
      </c>
      <c r="G188" s="17" t="str">
        <f t="shared" si="34"/>
        <v>45645.520</v>
      </c>
      <c r="H188" s="14">
        <f t="shared" si="35"/>
        <v>4798</v>
      </c>
      <c r="I188" s="95" t="s">
        <v>637</v>
      </c>
      <c r="J188" s="96" t="s">
        <v>638</v>
      </c>
      <c r="K188" s="95">
        <v>4798</v>
      </c>
      <c r="L188" s="95" t="s">
        <v>381</v>
      </c>
      <c r="M188" s="96" t="s">
        <v>278</v>
      </c>
      <c r="N188" s="96"/>
      <c r="O188" s="97" t="s">
        <v>592</v>
      </c>
      <c r="P188" s="97" t="s">
        <v>593</v>
      </c>
    </row>
    <row r="189" spans="1:16" x14ac:dyDescent="0.2">
      <c r="B189" s="20"/>
      <c r="F189" s="20"/>
    </row>
    <row r="190" spans="1:16" x14ac:dyDescent="0.2">
      <c r="B190" s="20"/>
      <c r="F190" s="20"/>
    </row>
    <row r="191" spans="1:16" x14ac:dyDescent="0.2">
      <c r="B191" s="20"/>
      <c r="F191" s="20"/>
    </row>
    <row r="192" spans="1:16" x14ac:dyDescent="0.2">
      <c r="B192" s="20"/>
      <c r="F192" s="20"/>
    </row>
    <row r="193" spans="2:6" x14ac:dyDescent="0.2">
      <c r="B193" s="20"/>
      <c r="F193" s="20"/>
    </row>
    <row r="194" spans="2:6" x14ac:dyDescent="0.2">
      <c r="B194" s="20"/>
      <c r="F194" s="20"/>
    </row>
    <row r="195" spans="2:6" x14ac:dyDescent="0.2">
      <c r="B195" s="20"/>
      <c r="F195" s="20"/>
    </row>
    <row r="196" spans="2:6" x14ac:dyDescent="0.2">
      <c r="B196" s="20"/>
      <c r="F196" s="20"/>
    </row>
    <row r="197" spans="2:6" x14ac:dyDescent="0.2">
      <c r="B197" s="20"/>
      <c r="F197" s="20"/>
    </row>
    <row r="198" spans="2:6" x14ac:dyDescent="0.2">
      <c r="B198" s="20"/>
      <c r="F198" s="20"/>
    </row>
    <row r="199" spans="2:6" x14ac:dyDescent="0.2">
      <c r="B199" s="20"/>
      <c r="F199" s="20"/>
    </row>
    <row r="200" spans="2:6" x14ac:dyDescent="0.2">
      <c r="B200" s="20"/>
      <c r="F200" s="20"/>
    </row>
    <row r="201" spans="2:6" x14ac:dyDescent="0.2">
      <c r="B201" s="20"/>
      <c r="F201" s="20"/>
    </row>
    <row r="202" spans="2:6" x14ac:dyDescent="0.2">
      <c r="B202" s="20"/>
      <c r="F202" s="20"/>
    </row>
    <row r="203" spans="2:6" x14ac:dyDescent="0.2">
      <c r="B203" s="20"/>
      <c r="F203" s="20"/>
    </row>
    <row r="204" spans="2:6" x14ac:dyDescent="0.2">
      <c r="B204" s="20"/>
      <c r="F204" s="20"/>
    </row>
    <row r="205" spans="2:6" x14ac:dyDescent="0.2">
      <c r="B205" s="20"/>
      <c r="F205" s="20"/>
    </row>
    <row r="206" spans="2:6" x14ac:dyDescent="0.2">
      <c r="B206" s="20"/>
      <c r="F206" s="20"/>
    </row>
    <row r="207" spans="2:6" x14ac:dyDescent="0.2">
      <c r="B207" s="20"/>
      <c r="F207" s="20"/>
    </row>
    <row r="208" spans="2:6" x14ac:dyDescent="0.2">
      <c r="B208" s="20"/>
      <c r="F208" s="20"/>
    </row>
    <row r="209" spans="2:6" x14ac:dyDescent="0.2">
      <c r="B209" s="20"/>
      <c r="F209" s="20"/>
    </row>
    <row r="210" spans="2:6" x14ac:dyDescent="0.2">
      <c r="B210" s="20"/>
      <c r="F210" s="20"/>
    </row>
    <row r="211" spans="2:6" x14ac:dyDescent="0.2">
      <c r="B211" s="20"/>
      <c r="F211" s="20"/>
    </row>
    <row r="212" spans="2:6" x14ac:dyDescent="0.2">
      <c r="B212" s="20"/>
      <c r="F212" s="20"/>
    </row>
    <row r="213" spans="2:6" x14ac:dyDescent="0.2">
      <c r="B213" s="20"/>
      <c r="F213" s="20"/>
    </row>
    <row r="214" spans="2:6" x14ac:dyDescent="0.2">
      <c r="B214" s="20"/>
      <c r="F214" s="20"/>
    </row>
    <row r="215" spans="2:6" x14ac:dyDescent="0.2">
      <c r="B215" s="20"/>
      <c r="F215" s="20"/>
    </row>
    <row r="216" spans="2:6" x14ac:dyDescent="0.2">
      <c r="B216" s="20"/>
      <c r="F216" s="20"/>
    </row>
    <row r="217" spans="2:6" x14ac:dyDescent="0.2">
      <c r="B217" s="20"/>
      <c r="F217" s="20"/>
    </row>
    <row r="218" spans="2:6" x14ac:dyDescent="0.2">
      <c r="B218" s="20"/>
      <c r="F218" s="20"/>
    </row>
    <row r="219" spans="2:6" x14ac:dyDescent="0.2">
      <c r="B219" s="20"/>
      <c r="F219" s="20"/>
    </row>
    <row r="220" spans="2:6" x14ac:dyDescent="0.2">
      <c r="B220" s="20"/>
      <c r="F220" s="20"/>
    </row>
    <row r="221" spans="2:6" x14ac:dyDescent="0.2">
      <c r="B221" s="20"/>
      <c r="F221" s="20"/>
    </row>
    <row r="222" spans="2:6" x14ac:dyDescent="0.2">
      <c r="B222" s="20"/>
      <c r="F222" s="20"/>
    </row>
    <row r="223" spans="2:6" x14ac:dyDescent="0.2">
      <c r="B223" s="20"/>
      <c r="F223" s="20"/>
    </row>
    <row r="224" spans="2:6" x14ac:dyDescent="0.2">
      <c r="B224" s="20"/>
      <c r="F224" s="20"/>
    </row>
    <row r="225" spans="2:6" x14ac:dyDescent="0.2">
      <c r="B225" s="20"/>
      <c r="F225" s="20"/>
    </row>
    <row r="226" spans="2:6" x14ac:dyDescent="0.2">
      <c r="B226" s="20"/>
      <c r="F226" s="20"/>
    </row>
    <row r="227" spans="2:6" x14ac:dyDescent="0.2">
      <c r="B227" s="20"/>
      <c r="F227" s="20"/>
    </row>
    <row r="228" spans="2:6" x14ac:dyDescent="0.2">
      <c r="B228" s="20"/>
      <c r="F228" s="20"/>
    </row>
    <row r="229" spans="2:6" x14ac:dyDescent="0.2">
      <c r="B229" s="20"/>
      <c r="F229" s="20"/>
    </row>
    <row r="230" spans="2:6" x14ac:dyDescent="0.2">
      <c r="B230" s="20"/>
      <c r="F230" s="20"/>
    </row>
    <row r="231" spans="2:6" x14ac:dyDescent="0.2">
      <c r="B231" s="20"/>
      <c r="F231" s="20"/>
    </row>
    <row r="232" spans="2:6" x14ac:dyDescent="0.2">
      <c r="B232" s="20"/>
      <c r="F232" s="20"/>
    </row>
    <row r="233" spans="2:6" x14ac:dyDescent="0.2">
      <c r="B233" s="20"/>
      <c r="F233" s="20"/>
    </row>
    <row r="234" spans="2:6" x14ac:dyDescent="0.2">
      <c r="B234" s="20"/>
      <c r="F234" s="20"/>
    </row>
    <row r="235" spans="2:6" x14ac:dyDescent="0.2">
      <c r="B235" s="20"/>
      <c r="F235" s="20"/>
    </row>
    <row r="236" spans="2:6" x14ac:dyDescent="0.2">
      <c r="B236" s="20"/>
      <c r="F236" s="20"/>
    </row>
    <row r="237" spans="2:6" x14ac:dyDescent="0.2">
      <c r="B237" s="20"/>
      <c r="F237" s="20"/>
    </row>
    <row r="238" spans="2:6" x14ac:dyDescent="0.2">
      <c r="B238" s="20"/>
      <c r="F238" s="20"/>
    </row>
    <row r="239" spans="2:6" x14ac:dyDescent="0.2">
      <c r="B239" s="20"/>
      <c r="F239" s="20"/>
    </row>
    <row r="240" spans="2:6" x14ac:dyDescent="0.2">
      <c r="B240" s="20"/>
      <c r="F240" s="20"/>
    </row>
    <row r="241" spans="2:6" x14ac:dyDescent="0.2">
      <c r="B241" s="20"/>
      <c r="F241" s="20"/>
    </row>
    <row r="242" spans="2:6" x14ac:dyDescent="0.2">
      <c r="B242" s="20"/>
      <c r="F242" s="20"/>
    </row>
    <row r="243" spans="2:6" x14ac:dyDescent="0.2">
      <c r="B243" s="20"/>
      <c r="F243" s="20"/>
    </row>
    <row r="244" spans="2:6" x14ac:dyDescent="0.2">
      <c r="B244" s="20"/>
      <c r="F244" s="20"/>
    </row>
    <row r="245" spans="2:6" x14ac:dyDescent="0.2">
      <c r="B245" s="20"/>
      <c r="F245" s="20"/>
    </row>
    <row r="246" spans="2:6" x14ac:dyDescent="0.2">
      <c r="B246" s="20"/>
      <c r="F246" s="20"/>
    </row>
    <row r="247" spans="2:6" x14ac:dyDescent="0.2">
      <c r="B247" s="20"/>
      <c r="F247" s="20"/>
    </row>
    <row r="248" spans="2:6" x14ac:dyDescent="0.2">
      <c r="B248" s="20"/>
      <c r="F248" s="20"/>
    </row>
    <row r="249" spans="2:6" x14ac:dyDescent="0.2">
      <c r="B249" s="20"/>
      <c r="F249" s="20"/>
    </row>
    <row r="250" spans="2:6" x14ac:dyDescent="0.2">
      <c r="B250" s="20"/>
      <c r="F250" s="20"/>
    </row>
    <row r="251" spans="2:6" x14ac:dyDescent="0.2">
      <c r="B251" s="20"/>
      <c r="F251" s="20"/>
    </row>
    <row r="252" spans="2:6" x14ac:dyDescent="0.2">
      <c r="B252" s="20"/>
      <c r="F252" s="20"/>
    </row>
    <row r="253" spans="2:6" x14ac:dyDescent="0.2">
      <c r="B253" s="20"/>
      <c r="F253" s="20"/>
    </row>
    <row r="254" spans="2:6" x14ac:dyDescent="0.2">
      <c r="B254" s="20"/>
      <c r="F254" s="20"/>
    </row>
    <row r="255" spans="2:6" x14ac:dyDescent="0.2">
      <c r="B255" s="20"/>
      <c r="F255" s="20"/>
    </row>
    <row r="256" spans="2:6" x14ac:dyDescent="0.2">
      <c r="B256" s="20"/>
      <c r="F256" s="20"/>
    </row>
    <row r="257" spans="2:6" x14ac:dyDescent="0.2">
      <c r="B257" s="20"/>
      <c r="F257" s="20"/>
    </row>
    <row r="258" spans="2:6" x14ac:dyDescent="0.2">
      <c r="B258" s="20"/>
      <c r="F258" s="20"/>
    </row>
    <row r="259" spans="2:6" x14ac:dyDescent="0.2">
      <c r="B259" s="20"/>
      <c r="F259" s="20"/>
    </row>
    <row r="260" spans="2:6" x14ac:dyDescent="0.2">
      <c r="B260" s="20"/>
      <c r="F260" s="20"/>
    </row>
    <row r="261" spans="2:6" x14ac:dyDescent="0.2">
      <c r="B261" s="20"/>
      <c r="F261" s="20"/>
    </row>
    <row r="262" spans="2:6" x14ac:dyDescent="0.2">
      <c r="B262" s="20"/>
      <c r="F262" s="20"/>
    </row>
    <row r="263" spans="2:6" x14ac:dyDescent="0.2">
      <c r="B263" s="20"/>
      <c r="F263" s="20"/>
    </row>
    <row r="264" spans="2:6" x14ac:dyDescent="0.2">
      <c r="B264" s="20"/>
      <c r="F264" s="20"/>
    </row>
    <row r="265" spans="2:6" x14ac:dyDescent="0.2">
      <c r="B265" s="20"/>
      <c r="F265" s="20"/>
    </row>
    <row r="266" spans="2:6" x14ac:dyDescent="0.2">
      <c r="B266" s="20"/>
      <c r="F266" s="20"/>
    </row>
    <row r="267" spans="2:6" x14ac:dyDescent="0.2">
      <c r="B267" s="20"/>
      <c r="F267" s="20"/>
    </row>
    <row r="268" spans="2:6" x14ac:dyDescent="0.2">
      <c r="B268" s="20"/>
      <c r="F268" s="20"/>
    </row>
    <row r="269" spans="2:6" x14ac:dyDescent="0.2">
      <c r="B269" s="20"/>
      <c r="F269" s="20"/>
    </row>
    <row r="270" spans="2:6" x14ac:dyDescent="0.2">
      <c r="B270" s="20"/>
      <c r="F270" s="20"/>
    </row>
    <row r="271" spans="2:6" x14ac:dyDescent="0.2">
      <c r="B271" s="20"/>
      <c r="F271" s="20"/>
    </row>
    <row r="272" spans="2:6" x14ac:dyDescent="0.2">
      <c r="B272" s="20"/>
      <c r="F272" s="20"/>
    </row>
    <row r="273" spans="2:6" x14ac:dyDescent="0.2">
      <c r="B273" s="20"/>
      <c r="F273" s="20"/>
    </row>
    <row r="274" spans="2:6" x14ac:dyDescent="0.2">
      <c r="B274" s="20"/>
      <c r="F274" s="20"/>
    </row>
    <row r="275" spans="2:6" x14ac:dyDescent="0.2">
      <c r="B275" s="20"/>
      <c r="F275" s="20"/>
    </row>
    <row r="276" spans="2:6" x14ac:dyDescent="0.2">
      <c r="B276" s="20"/>
      <c r="F276" s="20"/>
    </row>
    <row r="277" spans="2:6" x14ac:dyDescent="0.2">
      <c r="B277" s="20"/>
      <c r="F277" s="20"/>
    </row>
    <row r="278" spans="2:6" x14ac:dyDescent="0.2">
      <c r="B278" s="20"/>
      <c r="F278" s="20"/>
    </row>
    <row r="279" spans="2:6" x14ac:dyDescent="0.2">
      <c r="B279" s="20"/>
      <c r="F279" s="20"/>
    </row>
    <row r="280" spans="2:6" x14ac:dyDescent="0.2">
      <c r="B280" s="20"/>
      <c r="F280" s="20"/>
    </row>
    <row r="281" spans="2:6" x14ac:dyDescent="0.2">
      <c r="B281" s="20"/>
      <c r="F281" s="20"/>
    </row>
    <row r="282" spans="2:6" x14ac:dyDescent="0.2">
      <c r="B282" s="20"/>
      <c r="F282" s="20"/>
    </row>
    <row r="283" spans="2:6" x14ac:dyDescent="0.2">
      <c r="B283" s="20"/>
      <c r="F283" s="20"/>
    </row>
    <row r="284" spans="2:6" x14ac:dyDescent="0.2">
      <c r="B284" s="20"/>
      <c r="F284" s="20"/>
    </row>
    <row r="285" spans="2:6" x14ac:dyDescent="0.2">
      <c r="B285" s="20"/>
      <c r="F285" s="20"/>
    </row>
    <row r="286" spans="2:6" x14ac:dyDescent="0.2">
      <c r="B286" s="20"/>
      <c r="F286" s="20"/>
    </row>
    <row r="287" spans="2:6" x14ac:dyDescent="0.2">
      <c r="B287" s="20"/>
      <c r="F287" s="20"/>
    </row>
    <row r="288" spans="2:6" x14ac:dyDescent="0.2">
      <c r="B288" s="20"/>
      <c r="F288" s="20"/>
    </row>
    <row r="289" spans="2:6" x14ac:dyDescent="0.2">
      <c r="B289" s="20"/>
      <c r="F289" s="20"/>
    </row>
    <row r="290" spans="2:6" x14ac:dyDescent="0.2">
      <c r="B290" s="20"/>
      <c r="F290" s="20"/>
    </row>
    <row r="291" spans="2:6" x14ac:dyDescent="0.2">
      <c r="B291" s="20"/>
      <c r="F291" s="20"/>
    </row>
    <row r="292" spans="2:6" x14ac:dyDescent="0.2">
      <c r="B292" s="20"/>
      <c r="F292" s="20"/>
    </row>
    <row r="293" spans="2:6" x14ac:dyDescent="0.2">
      <c r="B293" s="20"/>
      <c r="F293" s="20"/>
    </row>
    <row r="294" spans="2:6" x14ac:dyDescent="0.2">
      <c r="B294" s="20"/>
      <c r="F294" s="20"/>
    </row>
    <row r="295" spans="2:6" x14ac:dyDescent="0.2">
      <c r="B295" s="20"/>
      <c r="F295" s="20"/>
    </row>
    <row r="296" spans="2:6" x14ac:dyDescent="0.2">
      <c r="B296" s="20"/>
      <c r="F296" s="20"/>
    </row>
    <row r="297" spans="2:6" x14ac:dyDescent="0.2">
      <c r="B297" s="20"/>
      <c r="F297" s="20"/>
    </row>
    <row r="298" spans="2:6" x14ac:dyDescent="0.2">
      <c r="B298" s="20"/>
      <c r="F298" s="20"/>
    </row>
    <row r="299" spans="2:6" x14ac:dyDescent="0.2">
      <c r="B299" s="20"/>
      <c r="F299" s="20"/>
    </row>
    <row r="300" spans="2:6" x14ac:dyDescent="0.2">
      <c r="B300" s="20"/>
      <c r="F300" s="20"/>
    </row>
    <row r="301" spans="2:6" x14ac:dyDescent="0.2">
      <c r="B301" s="20"/>
      <c r="F301" s="20"/>
    </row>
    <row r="302" spans="2:6" x14ac:dyDescent="0.2">
      <c r="B302" s="20"/>
      <c r="F302" s="20"/>
    </row>
    <row r="303" spans="2:6" x14ac:dyDescent="0.2">
      <c r="B303" s="20"/>
      <c r="F303" s="20"/>
    </row>
    <row r="304" spans="2:6" x14ac:dyDescent="0.2">
      <c r="B304" s="20"/>
      <c r="F304" s="20"/>
    </row>
    <row r="305" spans="2:6" x14ac:dyDescent="0.2">
      <c r="B305" s="20"/>
      <c r="F305" s="20"/>
    </row>
    <row r="306" spans="2:6" x14ac:dyDescent="0.2">
      <c r="B306" s="20"/>
      <c r="F306" s="20"/>
    </row>
    <row r="307" spans="2:6" x14ac:dyDescent="0.2">
      <c r="B307" s="20"/>
      <c r="F307" s="20"/>
    </row>
    <row r="308" spans="2:6" x14ac:dyDescent="0.2">
      <c r="B308" s="20"/>
      <c r="F308" s="20"/>
    </row>
    <row r="309" spans="2:6" x14ac:dyDescent="0.2">
      <c r="B309" s="20"/>
      <c r="F309" s="20"/>
    </row>
    <row r="310" spans="2:6" x14ac:dyDescent="0.2">
      <c r="B310" s="20"/>
      <c r="F310" s="20"/>
    </row>
    <row r="311" spans="2:6" x14ac:dyDescent="0.2">
      <c r="B311" s="20"/>
      <c r="F311" s="20"/>
    </row>
    <row r="312" spans="2:6" x14ac:dyDescent="0.2">
      <c r="B312" s="20"/>
      <c r="F312" s="20"/>
    </row>
    <row r="313" spans="2:6" x14ac:dyDescent="0.2">
      <c r="B313" s="20"/>
      <c r="F313" s="20"/>
    </row>
    <row r="314" spans="2:6" x14ac:dyDescent="0.2">
      <c r="B314" s="20"/>
      <c r="F314" s="20"/>
    </row>
    <row r="315" spans="2:6" x14ac:dyDescent="0.2">
      <c r="B315" s="20"/>
      <c r="F315" s="20"/>
    </row>
    <row r="316" spans="2:6" x14ac:dyDescent="0.2">
      <c r="B316" s="20"/>
      <c r="F316" s="20"/>
    </row>
    <row r="317" spans="2:6" x14ac:dyDescent="0.2">
      <c r="B317" s="20"/>
      <c r="F317" s="20"/>
    </row>
    <row r="318" spans="2:6" x14ac:dyDescent="0.2">
      <c r="B318" s="20"/>
      <c r="F318" s="20"/>
    </row>
    <row r="319" spans="2:6" x14ac:dyDescent="0.2">
      <c r="B319" s="20"/>
      <c r="F319" s="20"/>
    </row>
    <row r="320" spans="2:6" x14ac:dyDescent="0.2">
      <c r="B320" s="20"/>
      <c r="F320" s="20"/>
    </row>
    <row r="321" spans="2:6" x14ac:dyDescent="0.2">
      <c r="B321" s="20"/>
      <c r="F321" s="20"/>
    </row>
    <row r="322" spans="2:6" x14ac:dyDescent="0.2">
      <c r="B322" s="20"/>
      <c r="F322" s="20"/>
    </row>
    <row r="323" spans="2:6" x14ac:dyDescent="0.2">
      <c r="B323" s="20"/>
      <c r="F323" s="20"/>
    </row>
    <row r="324" spans="2:6" x14ac:dyDescent="0.2">
      <c r="B324" s="20"/>
      <c r="F324" s="20"/>
    </row>
    <row r="325" spans="2:6" x14ac:dyDescent="0.2">
      <c r="B325" s="20"/>
      <c r="F325" s="20"/>
    </row>
    <row r="326" spans="2:6" x14ac:dyDescent="0.2">
      <c r="B326" s="20"/>
      <c r="F326" s="20"/>
    </row>
    <row r="327" spans="2:6" x14ac:dyDescent="0.2">
      <c r="B327" s="20"/>
      <c r="F327" s="20"/>
    </row>
    <row r="328" spans="2:6" x14ac:dyDescent="0.2">
      <c r="B328" s="20"/>
      <c r="F328" s="20"/>
    </row>
    <row r="329" spans="2:6" x14ac:dyDescent="0.2">
      <c r="B329" s="20"/>
      <c r="F329" s="20"/>
    </row>
    <row r="330" spans="2:6" x14ac:dyDescent="0.2">
      <c r="B330" s="20"/>
      <c r="F330" s="20"/>
    </row>
    <row r="331" spans="2:6" x14ac:dyDescent="0.2">
      <c r="B331" s="20"/>
      <c r="F331" s="20"/>
    </row>
    <row r="332" spans="2:6" x14ac:dyDescent="0.2">
      <c r="B332" s="20"/>
      <c r="F332" s="20"/>
    </row>
    <row r="333" spans="2:6" x14ac:dyDescent="0.2">
      <c r="B333" s="20"/>
      <c r="F333" s="20"/>
    </row>
    <row r="334" spans="2:6" x14ac:dyDescent="0.2">
      <c r="B334" s="20"/>
      <c r="F334" s="20"/>
    </row>
    <row r="335" spans="2:6" x14ac:dyDescent="0.2">
      <c r="B335" s="20"/>
      <c r="F335" s="20"/>
    </row>
    <row r="336" spans="2:6" x14ac:dyDescent="0.2">
      <c r="B336" s="20"/>
      <c r="F336" s="20"/>
    </row>
    <row r="337" spans="2:6" x14ac:dyDescent="0.2">
      <c r="B337" s="20"/>
      <c r="F337" s="20"/>
    </row>
    <row r="338" spans="2:6" x14ac:dyDescent="0.2">
      <c r="B338" s="20"/>
      <c r="F338" s="20"/>
    </row>
    <row r="339" spans="2:6" x14ac:dyDescent="0.2">
      <c r="B339" s="20"/>
      <c r="F339" s="20"/>
    </row>
    <row r="340" spans="2:6" x14ac:dyDescent="0.2">
      <c r="B340" s="20"/>
      <c r="F340" s="20"/>
    </row>
    <row r="341" spans="2:6" x14ac:dyDescent="0.2">
      <c r="B341" s="20"/>
      <c r="F341" s="20"/>
    </row>
    <row r="342" spans="2:6" x14ac:dyDescent="0.2">
      <c r="B342" s="20"/>
      <c r="F342" s="20"/>
    </row>
    <row r="343" spans="2:6" x14ac:dyDescent="0.2">
      <c r="B343" s="20"/>
      <c r="F343" s="20"/>
    </row>
    <row r="344" spans="2:6" x14ac:dyDescent="0.2">
      <c r="B344" s="20"/>
      <c r="F344" s="20"/>
    </row>
    <row r="345" spans="2:6" x14ac:dyDescent="0.2">
      <c r="B345" s="20"/>
      <c r="F345" s="20"/>
    </row>
    <row r="346" spans="2:6" x14ac:dyDescent="0.2">
      <c r="B346" s="20"/>
      <c r="F346" s="20"/>
    </row>
    <row r="347" spans="2:6" x14ac:dyDescent="0.2">
      <c r="B347" s="20"/>
      <c r="F347" s="20"/>
    </row>
    <row r="348" spans="2:6" x14ac:dyDescent="0.2">
      <c r="B348" s="20"/>
      <c r="F348" s="20"/>
    </row>
    <row r="349" spans="2:6" x14ac:dyDescent="0.2">
      <c r="B349" s="20"/>
      <c r="F349" s="20"/>
    </row>
    <row r="350" spans="2:6" x14ac:dyDescent="0.2">
      <c r="B350" s="20"/>
      <c r="F350" s="20"/>
    </row>
    <row r="351" spans="2:6" x14ac:dyDescent="0.2">
      <c r="B351" s="20"/>
      <c r="F351" s="20"/>
    </row>
    <row r="352" spans="2:6" x14ac:dyDescent="0.2">
      <c r="B352" s="20"/>
      <c r="F352" s="20"/>
    </row>
    <row r="353" spans="2:6" x14ac:dyDescent="0.2">
      <c r="B353" s="20"/>
      <c r="F353" s="20"/>
    </row>
    <row r="354" spans="2:6" x14ac:dyDescent="0.2">
      <c r="B354" s="20"/>
      <c r="F354" s="20"/>
    </row>
    <row r="355" spans="2:6" x14ac:dyDescent="0.2">
      <c r="B355" s="20"/>
      <c r="F355" s="20"/>
    </row>
    <row r="356" spans="2:6" x14ac:dyDescent="0.2">
      <c r="B356" s="20"/>
      <c r="F356" s="20"/>
    </row>
    <row r="357" spans="2:6" x14ac:dyDescent="0.2">
      <c r="B357" s="20"/>
      <c r="F357" s="20"/>
    </row>
    <row r="358" spans="2:6" x14ac:dyDescent="0.2">
      <c r="B358" s="20"/>
      <c r="F358" s="20"/>
    </row>
    <row r="359" spans="2:6" x14ac:dyDescent="0.2">
      <c r="B359" s="20"/>
      <c r="F359" s="20"/>
    </row>
    <row r="360" spans="2:6" x14ac:dyDescent="0.2">
      <c r="B360" s="20"/>
      <c r="F360" s="20"/>
    </row>
    <row r="361" spans="2:6" x14ac:dyDescent="0.2">
      <c r="B361" s="20"/>
      <c r="F361" s="20"/>
    </row>
    <row r="362" spans="2:6" x14ac:dyDescent="0.2">
      <c r="B362" s="20"/>
      <c r="F362" s="20"/>
    </row>
    <row r="363" spans="2:6" x14ac:dyDescent="0.2">
      <c r="B363" s="20"/>
      <c r="F363" s="20"/>
    </row>
    <row r="364" spans="2:6" x14ac:dyDescent="0.2">
      <c r="B364" s="20"/>
      <c r="F364" s="20"/>
    </row>
    <row r="365" spans="2:6" x14ac:dyDescent="0.2">
      <c r="B365" s="20"/>
      <c r="F365" s="20"/>
    </row>
    <row r="366" spans="2:6" x14ac:dyDescent="0.2">
      <c r="B366" s="20"/>
      <c r="F366" s="20"/>
    </row>
    <row r="367" spans="2:6" x14ac:dyDescent="0.2">
      <c r="B367" s="20"/>
      <c r="F367" s="20"/>
    </row>
    <row r="368" spans="2:6" x14ac:dyDescent="0.2">
      <c r="B368" s="20"/>
      <c r="F368" s="20"/>
    </row>
    <row r="369" spans="2:6" x14ac:dyDescent="0.2">
      <c r="B369" s="20"/>
      <c r="F369" s="20"/>
    </row>
    <row r="370" spans="2:6" x14ac:dyDescent="0.2">
      <c r="B370" s="20"/>
      <c r="F370" s="20"/>
    </row>
    <row r="371" spans="2:6" x14ac:dyDescent="0.2">
      <c r="B371" s="20"/>
      <c r="F371" s="20"/>
    </row>
    <row r="372" spans="2:6" x14ac:dyDescent="0.2">
      <c r="B372" s="20"/>
      <c r="F372" s="20"/>
    </row>
    <row r="373" spans="2:6" x14ac:dyDescent="0.2">
      <c r="B373" s="20"/>
      <c r="F373" s="20"/>
    </row>
    <row r="374" spans="2:6" x14ac:dyDescent="0.2">
      <c r="B374" s="20"/>
      <c r="F374" s="20"/>
    </row>
    <row r="375" spans="2:6" x14ac:dyDescent="0.2">
      <c r="B375" s="20"/>
      <c r="F375" s="20"/>
    </row>
    <row r="376" spans="2:6" x14ac:dyDescent="0.2">
      <c r="B376" s="20"/>
      <c r="F376" s="20"/>
    </row>
    <row r="377" spans="2:6" x14ac:dyDescent="0.2">
      <c r="B377" s="20"/>
      <c r="F377" s="20"/>
    </row>
    <row r="378" spans="2:6" x14ac:dyDescent="0.2">
      <c r="B378" s="20"/>
      <c r="F378" s="20"/>
    </row>
    <row r="379" spans="2:6" x14ac:dyDescent="0.2">
      <c r="B379" s="20"/>
      <c r="F379" s="20"/>
    </row>
    <row r="380" spans="2:6" x14ac:dyDescent="0.2">
      <c r="B380" s="20"/>
      <c r="F380" s="20"/>
    </row>
    <row r="381" spans="2:6" x14ac:dyDescent="0.2">
      <c r="B381" s="20"/>
      <c r="F381" s="20"/>
    </row>
    <row r="382" spans="2:6" x14ac:dyDescent="0.2">
      <c r="B382" s="20"/>
      <c r="F382" s="20"/>
    </row>
    <row r="383" spans="2:6" x14ac:dyDescent="0.2">
      <c r="B383" s="20"/>
      <c r="F383" s="20"/>
    </row>
    <row r="384" spans="2:6" x14ac:dyDescent="0.2">
      <c r="B384" s="20"/>
      <c r="F384" s="20"/>
    </row>
    <row r="385" spans="2:6" x14ac:dyDescent="0.2">
      <c r="B385" s="20"/>
      <c r="F385" s="20"/>
    </row>
    <row r="386" spans="2:6" x14ac:dyDescent="0.2">
      <c r="B386" s="20"/>
      <c r="F386" s="20"/>
    </row>
    <row r="387" spans="2:6" x14ac:dyDescent="0.2">
      <c r="B387" s="20"/>
      <c r="F387" s="20"/>
    </row>
    <row r="388" spans="2:6" x14ac:dyDescent="0.2">
      <c r="B388" s="20"/>
      <c r="F388" s="20"/>
    </row>
    <row r="389" spans="2:6" x14ac:dyDescent="0.2">
      <c r="B389" s="20"/>
      <c r="F389" s="20"/>
    </row>
    <row r="390" spans="2:6" x14ac:dyDescent="0.2">
      <c r="B390" s="20"/>
      <c r="F390" s="20"/>
    </row>
    <row r="391" spans="2:6" x14ac:dyDescent="0.2">
      <c r="B391" s="20"/>
      <c r="F391" s="20"/>
    </row>
    <row r="392" spans="2:6" x14ac:dyDescent="0.2">
      <c r="B392" s="20"/>
      <c r="F392" s="20"/>
    </row>
    <row r="393" spans="2:6" x14ac:dyDescent="0.2">
      <c r="B393" s="20"/>
      <c r="F393" s="20"/>
    </row>
    <row r="394" spans="2:6" x14ac:dyDescent="0.2">
      <c r="B394" s="20"/>
      <c r="F394" s="20"/>
    </row>
    <row r="395" spans="2:6" x14ac:dyDescent="0.2">
      <c r="B395" s="20"/>
      <c r="F395" s="20"/>
    </row>
    <row r="396" spans="2:6" x14ac:dyDescent="0.2">
      <c r="B396" s="20"/>
      <c r="F396" s="20"/>
    </row>
    <row r="397" spans="2:6" x14ac:dyDescent="0.2">
      <c r="B397" s="20"/>
      <c r="F397" s="20"/>
    </row>
    <row r="398" spans="2:6" x14ac:dyDescent="0.2">
      <c r="B398" s="20"/>
      <c r="F398" s="20"/>
    </row>
    <row r="399" spans="2:6" x14ac:dyDescent="0.2">
      <c r="B399" s="20"/>
      <c r="F399" s="20"/>
    </row>
    <row r="400" spans="2:6" x14ac:dyDescent="0.2">
      <c r="B400" s="20"/>
      <c r="F400" s="20"/>
    </row>
    <row r="401" spans="2:6" x14ac:dyDescent="0.2">
      <c r="B401" s="20"/>
      <c r="F401" s="20"/>
    </row>
    <row r="402" spans="2:6" x14ac:dyDescent="0.2">
      <c r="B402" s="20"/>
      <c r="F402" s="20"/>
    </row>
    <row r="403" spans="2:6" x14ac:dyDescent="0.2">
      <c r="B403" s="20"/>
      <c r="F403" s="20"/>
    </row>
    <row r="404" spans="2:6" x14ac:dyDescent="0.2">
      <c r="B404" s="20"/>
      <c r="F404" s="20"/>
    </row>
    <row r="405" spans="2:6" x14ac:dyDescent="0.2">
      <c r="B405" s="20"/>
      <c r="F405" s="20"/>
    </row>
    <row r="406" spans="2:6" x14ac:dyDescent="0.2">
      <c r="B406" s="20"/>
      <c r="F406" s="20"/>
    </row>
    <row r="407" spans="2:6" x14ac:dyDescent="0.2">
      <c r="B407" s="20"/>
      <c r="F407" s="20"/>
    </row>
    <row r="408" spans="2:6" x14ac:dyDescent="0.2">
      <c r="B408" s="20"/>
      <c r="F408" s="20"/>
    </row>
    <row r="409" spans="2:6" x14ac:dyDescent="0.2">
      <c r="B409" s="20"/>
      <c r="F409" s="20"/>
    </row>
    <row r="410" spans="2:6" x14ac:dyDescent="0.2">
      <c r="B410" s="20"/>
      <c r="F410" s="20"/>
    </row>
    <row r="411" spans="2:6" x14ac:dyDescent="0.2">
      <c r="B411" s="20"/>
      <c r="F411" s="20"/>
    </row>
    <row r="412" spans="2:6" x14ac:dyDescent="0.2">
      <c r="B412" s="20"/>
      <c r="F412" s="20"/>
    </row>
    <row r="413" spans="2:6" x14ac:dyDescent="0.2">
      <c r="B413" s="20"/>
      <c r="F413" s="20"/>
    </row>
    <row r="414" spans="2:6" x14ac:dyDescent="0.2">
      <c r="B414" s="20"/>
      <c r="F414" s="20"/>
    </row>
    <row r="415" spans="2:6" x14ac:dyDescent="0.2">
      <c r="B415" s="20"/>
      <c r="F415" s="20"/>
    </row>
    <row r="416" spans="2:6" x14ac:dyDescent="0.2">
      <c r="B416" s="20"/>
      <c r="F416" s="20"/>
    </row>
    <row r="417" spans="2:6" x14ac:dyDescent="0.2">
      <c r="B417" s="20"/>
      <c r="F417" s="20"/>
    </row>
    <row r="418" spans="2:6" x14ac:dyDescent="0.2">
      <c r="B418" s="20"/>
      <c r="F418" s="20"/>
    </row>
    <row r="419" spans="2:6" x14ac:dyDescent="0.2">
      <c r="B419" s="20"/>
      <c r="F419" s="20"/>
    </row>
    <row r="420" spans="2:6" x14ac:dyDescent="0.2">
      <c r="B420" s="20"/>
      <c r="F420" s="20"/>
    </row>
    <row r="421" spans="2:6" x14ac:dyDescent="0.2">
      <c r="B421" s="20"/>
      <c r="F421" s="20"/>
    </row>
    <row r="422" spans="2:6" x14ac:dyDescent="0.2">
      <c r="B422" s="20"/>
      <c r="F422" s="20"/>
    </row>
    <row r="423" spans="2:6" x14ac:dyDescent="0.2">
      <c r="B423" s="20"/>
      <c r="F423" s="20"/>
    </row>
    <row r="424" spans="2:6" x14ac:dyDescent="0.2">
      <c r="B424" s="20"/>
      <c r="F424" s="20"/>
    </row>
    <row r="425" spans="2:6" x14ac:dyDescent="0.2">
      <c r="B425" s="20"/>
      <c r="F425" s="20"/>
    </row>
    <row r="426" spans="2:6" x14ac:dyDescent="0.2">
      <c r="B426" s="20"/>
      <c r="F426" s="20"/>
    </row>
    <row r="427" spans="2:6" x14ac:dyDescent="0.2">
      <c r="B427" s="20"/>
      <c r="F427" s="20"/>
    </row>
    <row r="428" spans="2:6" x14ac:dyDescent="0.2">
      <c r="B428" s="20"/>
      <c r="F428" s="20"/>
    </row>
    <row r="429" spans="2:6" x14ac:dyDescent="0.2">
      <c r="B429" s="20"/>
      <c r="F429" s="20"/>
    </row>
    <row r="430" spans="2:6" x14ac:dyDescent="0.2">
      <c r="B430" s="20"/>
      <c r="F430" s="20"/>
    </row>
    <row r="431" spans="2:6" x14ac:dyDescent="0.2">
      <c r="B431" s="20"/>
      <c r="F431" s="20"/>
    </row>
    <row r="432" spans="2:6" x14ac:dyDescent="0.2">
      <c r="B432" s="20"/>
      <c r="F432" s="20"/>
    </row>
    <row r="433" spans="2:6" x14ac:dyDescent="0.2">
      <c r="B433" s="20"/>
      <c r="F433" s="20"/>
    </row>
    <row r="434" spans="2:6" x14ac:dyDescent="0.2">
      <c r="B434" s="20"/>
      <c r="F434" s="20"/>
    </row>
    <row r="435" spans="2:6" x14ac:dyDescent="0.2">
      <c r="B435" s="20"/>
      <c r="F435" s="20"/>
    </row>
    <row r="436" spans="2:6" x14ac:dyDescent="0.2">
      <c r="B436" s="20"/>
      <c r="F436" s="20"/>
    </row>
    <row r="437" spans="2:6" x14ac:dyDescent="0.2">
      <c r="B437" s="20"/>
      <c r="F437" s="20"/>
    </row>
    <row r="438" spans="2:6" x14ac:dyDescent="0.2">
      <c r="B438" s="20"/>
      <c r="F438" s="20"/>
    </row>
    <row r="439" spans="2:6" x14ac:dyDescent="0.2">
      <c r="B439" s="20"/>
      <c r="F439" s="20"/>
    </row>
    <row r="440" spans="2:6" x14ac:dyDescent="0.2">
      <c r="B440" s="20"/>
      <c r="F440" s="20"/>
    </row>
    <row r="441" spans="2:6" x14ac:dyDescent="0.2">
      <c r="B441" s="20"/>
      <c r="F441" s="20"/>
    </row>
    <row r="442" spans="2:6" x14ac:dyDescent="0.2">
      <c r="B442" s="20"/>
      <c r="F442" s="20"/>
    </row>
    <row r="443" spans="2:6" x14ac:dyDescent="0.2">
      <c r="B443" s="20"/>
      <c r="F443" s="20"/>
    </row>
    <row r="444" spans="2:6" x14ac:dyDescent="0.2">
      <c r="B444" s="20"/>
      <c r="F444" s="20"/>
    </row>
    <row r="445" spans="2:6" x14ac:dyDescent="0.2">
      <c r="B445" s="20"/>
      <c r="F445" s="20"/>
    </row>
    <row r="446" spans="2:6" x14ac:dyDescent="0.2">
      <c r="B446" s="20"/>
      <c r="F446" s="20"/>
    </row>
    <row r="447" spans="2:6" x14ac:dyDescent="0.2">
      <c r="B447" s="20"/>
      <c r="F447" s="20"/>
    </row>
    <row r="448" spans="2:6" x14ac:dyDescent="0.2">
      <c r="B448" s="20"/>
      <c r="F448" s="20"/>
    </row>
    <row r="449" spans="2:6" x14ac:dyDescent="0.2">
      <c r="B449" s="20"/>
      <c r="F449" s="20"/>
    </row>
    <row r="450" spans="2:6" x14ac:dyDescent="0.2">
      <c r="B450" s="20"/>
      <c r="F450" s="20"/>
    </row>
    <row r="451" spans="2:6" x14ac:dyDescent="0.2">
      <c r="B451" s="20"/>
      <c r="F451" s="20"/>
    </row>
    <row r="452" spans="2:6" x14ac:dyDescent="0.2">
      <c r="B452" s="20"/>
      <c r="F452" s="20"/>
    </row>
    <row r="453" spans="2:6" x14ac:dyDescent="0.2">
      <c r="B453" s="20"/>
      <c r="F453" s="20"/>
    </row>
    <row r="454" spans="2:6" x14ac:dyDescent="0.2">
      <c r="B454" s="20"/>
      <c r="F454" s="20"/>
    </row>
    <row r="455" spans="2:6" x14ac:dyDescent="0.2">
      <c r="B455" s="20"/>
      <c r="F455" s="20"/>
    </row>
    <row r="456" spans="2:6" x14ac:dyDescent="0.2">
      <c r="B456" s="20"/>
      <c r="F456" s="20"/>
    </row>
    <row r="457" spans="2:6" x14ac:dyDescent="0.2">
      <c r="B457" s="20"/>
      <c r="F457" s="20"/>
    </row>
    <row r="458" spans="2:6" x14ac:dyDescent="0.2">
      <c r="B458" s="20"/>
      <c r="F458" s="20"/>
    </row>
    <row r="459" spans="2:6" x14ac:dyDescent="0.2">
      <c r="B459" s="20"/>
      <c r="F459" s="20"/>
    </row>
    <row r="460" spans="2:6" x14ac:dyDescent="0.2">
      <c r="B460" s="20"/>
      <c r="F460" s="20"/>
    </row>
    <row r="461" spans="2:6" x14ac:dyDescent="0.2">
      <c r="B461" s="20"/>
      <c r="F461" s="20"/>
    </row>
    <row r="462" spans="2:6" x14ac:dyDescent="0.2">
      <c r="B462" s="20"/>
      <c r="F462" s="20"/>
    </row>
    <row r="463" spans="2:6" x14ac:dyDescent="0.2">
      <c r="B463" s="20"/>
      <c r="F463" s="20"/>
    </row>
    <row r="464" spans="2:6" x14ac:dyDescent="0.2">
      <c r="B464" s="20"/>
      <c r="F464" s="20"/>
    </row>
    <row r="465" spans="2:6" x14ac:dyDescent="0.2">
      <c r="B465" s="20"/>
      <c r="F465" s="20"/>
    </row>
    <row r="466" spans="2:6" x14ac:dyDescent="0.2">
      <c r="B466" s="20"/>
      <c r="F466" s="20"/>
    </row>
    <row r="467" spans="2:6" x14ac:dyDescent="0.2">
      <c r="B467" s="20"/>
      <c r="F467" s="20"/>
    </row>
    <row r="468" spans="2:6" x14ac:dyDescent="0.2">
      <c r="B468" s="20"/>
      <c r="F468" s="20"/>
    </row>
    <row r="469" spans="2:6" x14ac:dyDescent="0.2">
      <c r="B469" s="20"/>
      <c r="F469" s="20"/>
    </row>
    <row r="470" spans="2:6" x14ac:dyDescent="0.2">
      <c r="B470" s="20"/>
      <c r="F470" s="20"/>
    </row>
    <row r="471" spans="2:6" x14ac:dyDescent="0.2">
      <c r="B471" s="20"/>
      <c r="F471" s="20"/>
    </row>
    <row r="472" spans="2:6" x14ac:dyDescent="0.2">
      <c r="B472" s="20"/>
      <c r="F472" s="20"/>
    </row>
    <row r="473" spans="2:6" x14ac:dyDescent="0.2">
      <c r="B473" s="20"/>
      <c r="F473" s="20"/>
    </row>
    <row r="474" spans="2:6" x14ac:dyDescent="0.2">
      <c r="B474" s="20"/>
      <c r="F474" s="20"/>
    </row>
    <row r="475" spans="2:6" x14ac:dyDescent="0.2">
      <c r="B475" s="20"/>
      <c r="F475" s="20"/>
    </row>
    <row r="476" spans="2:6" x14ac:dyDescent="0.2">
      <c r="B476" s="20"/>
      <c r="F476" s="20"/>
    </row>
    <row r="477" spans="2:6" x14ac:dyDescent="0.2">
      <c r="B477" s="20"/>
      <c r="F477" s="20"/>
    </row>
    <row r="478" spans="2:6" x14ac:dyDescent="0.2">
      <c r="B478" s="20"/>
      <c r="F478" s="20"/>
    </row>
    <row r="479" spans="2:6" x14ac:dyDescent="0.2">
      <c r="B479" s="20"/>
      <c r="F479" s="20"/>
    </row>
    <row r="480" spans="2:6" x14ac:dyDescent="0.2">
      <c r="B480" s="20"/>
      <c r="F480" s="20"/>
    </row>
    <row r="481" spans="2:6" x14ac:dyDescent="0.2">
      <c r="B481" s="20"/>
      <c r="F481" s="20"/>
    </row>
    <row r="482" spans="2:6" x14ac:dyDescent="0.2">
      <c r="B482" s="20"/>
      <c r="F482" s="20"/>
    </row>
    <row r="483" spans="2:6" x14ac:dyDescent="0.2">
      <c r="B483" s="20"/>
      <c r="F483" s="20"/>
    </row>
    <row r="484" spans="2:6" x14ac:dyDescent="0.2">
      <c r="B484" s="20"/>
      <c r="F484" s="20"/>
    </row>
    <row r="485" spans="2:6" x14ac:dyDescent="0.2">
      <c r="B485" s="20"/>
      <c r="F485" s="20"/>
    </row>
    <row r="486" spans="2:6" x14ac:dyDescent="0.2">
      <c r="B486" s="20"/>
      <c r="F486" s="20"/>
    </row>
    <row r="487" spans="2:6" x14ac:dyDescent="0.2">
      <c r="B487" s="20"/>
      <c r="F487" s="20"/>
    </row>
    <row r="488" spans="2:6" x14ac:dyDescent="0.2">
      <c r="B488" s="20"/>
      <c r="F488" s="20"/>
    </row>
    <row r="489" spans="2:6" x14ac:dyDescent="0.2">
      <c r="B489" s="20"/>
      <c r="F489" s="20"/>
    </row>
    <row r="490" spans="2:6" x14ac:dyDescent="0.2">
      <c r="B490" s="20"/>
      <c r="F490" s="20"/>
    </row>
    <row r="491" spans="2:6" x14ac:dyDescent="0.2">
      <c r="B491" s="20"/>
      <c r="F491" s="20"/>
    </row>
    <row r="492" spans="2:6" x14ac:dyDescent="0.2">
      <c r="B492" s="20"/>
      <c r="F492" s="20"/>
    </row>
    <row r="493" spans="2:6" x14ac:dyDescent="0.2">
      <c r="B493" s="20"/>
      <c r="F493" s="20"/>
    </row>
    <row r="494" spans="2:6" x14ac:dyDescent="0.2">
      <c r="B494" s="20"/>
      <c r="F494" s="20"/>
    </row>
    <row r="495" spans="2:6" x14ac:dyDescent="0.2">
      <c r="B495" s="20"/>
      <c r="F495" s="20"/>
    </row>
    <row r="496" spans="2:6" x14ac:dyDescent="0.2">
      <c r="B496" s="20"/>
      <c r="F496" s="20"/>
    </row>
    <row r="497" spans="2:6" x14ac:dyDescent="0.2">
      <c r="B497" s="20"/>
      <c r="F497" s="20"/>
    </row>
    <row r="498" spans="2:6" x14ac:dyDescent="0.2">
      <c r="B498" s="20"/>
      <c r="F498" s="20"/>
    </row>
    <row r="499" spans="2:6" x14ac:dyDescent="0.2">
      <c r="B499" s="20"/>
      <c r="F499" s="20"/>
    </row>
    <row r="500" spans="2:6" x14ac:dyDescent="0.2">
      <c r="B500" s="20"/>
      <c r="F500" s="20"/>
    </row>
    <row r="501" spans="2:6" x14ac:dyDescent="0.2">
      <c r="B501" s="20"/>
      <c r="F501" s="20"/>
    </row>
    <row r="502" spans="2:6" x14ac:dyDescent="0.2">
      <c r="B502" s="20"/>
      <c r="F502" s="20"/>
    </row>
    <row r="503" spans="2:6" x14ac:dyDescent="0.2">
      <c r="B503" s="20"/>
      <c r="F503" s="20"/>
    </row>
    <row r="504" spans="2:6" x14ac:dyDescent="0.2">
      <c r="B504" s="20"/>
      <c r="F504" s="20"/>
    </row>
    <row r="505" spans="2:6" x14ac:dyDescent="0.2">
      <c r="B505" s="20"/>
      <c r="F505" s="20"/>
    </row>
    <row r="506" spans="2:6" x14ac:dyDescent="0.2">
      <c r="B506" s="20"/>
      <c r="F506" s="20"/>
    </row>
    <row r="507" spans="2:6" x14ac:dyDescent="0.2">
      <c r="B507" s="20"/>
      <c r="F507" s="20"/>
    </row>
    <row r="508" spans="2:6" x14ac:dyDescent="0.2">
      <c r="B508" s="20"/>
      <c r="F508" s="20"/>
    </row>
    <row r="509" spans="2:6" x14ac:dyDescent="0.2">
      <c r="B509" s="20"/>
      <c r="F509" s="20"/>
    </row>
    <row r="510" spans="2:6" x14ac:dyDescent="0.2">
      <c r="B510" s="20"/>
      <c r="F510" s="20"/>
    </row>
    <row r="511" spans="2:6" x14ac:dyDescent="0.2">
      <c r="B511" s="20"/>
      <c r="F511" s="20"/>
    </row>
    <row r="512" spans="2:6" x14ac:dyDescent="0.2">
      <c r="B512" s="20"/>
      <c r="F512" s="20"/>
    </row>
    <row r="513" spans="2:6" x14ac:dyDescent="0.2">
      <c r="B513" s="20"/>
      <c r="F513" s="20"/>
    </row>
    <row r="514" spans="2:6" x14ac:dyDescent="0.2">
      <c r="B514" s="20"/>
      <c r="F514" s="20"/>
    </row>
    <row r="515" spans="2:6" x14ac:dyDescent="0.2">
      <c r="B515" s="20"/>
      <c r="F515" s="20"/>
    </row>
    <row r="516" spans="2:6" x14ac:dyDescent="0.2">
      <c r="B516" s="20"/>
      <c r="F516" s="20"/>
    </row>
    <row r="517" spans="2:6" x14ac:dyDescent="0.2">
      <c r="B517" s="20"/>
      <c r="F517" s="20"/>
    </row>
    <row r="518" spans="2:6" x14ac:dyDescent="0.2">
      <c r="B518" s="20"/>
      <c r="F518" s="20"/>
    </row>
    <row r="519" spans="2:6" x14ac:dyDescent="0.2">
      <c r="B519" s="20"/>
      <c r="F519" s="20"/>
    </row>
    <row r="520" spans="2:6" x14ac:dyDescent="0.2">
      <c r="B520" s="20"/>
      <c r="F520" s="20"/>
    </row>
    <row r="521" spans="2:6" x14ac:dyDescent="0.2">
      <c r="B521" s="20"/>
      <c r="F521" s="20"/>
    </row>
    <row r="522" spans="2:6" x14ac:dyDescent="0.2">
      <c r="B522" s="20"/>
      <c r="F522" s="20"/>
    </row>
    <row r="523" spans="2:6" x14ac:dyDescent="0.2">
      <c r="B523" s="20"/>
      <c r="F523" s="20"/>
    </row>
    <row r="524" spans="2:6" x14ac:dyDescent="0.2">
      <c r="B524" s="20"/>
      <c r="F524" s="20"/>
    </row>
    <row r="525" spans="2:6" x14ac:dyDescent="0.2">
      <c r="B525" s="20"/>
      <c r="F525" s="20"/>
    </row>
    <row r="526" spans="2:6" x14ac:dyDescent="0.2">
      <c r="B526" s="20"/>
      <c r="F526" s="20"/>
    </row>
    <row r="527" spans="2:6" x14ac:dyDescent="0.2">
      <c r="B527" s="20"/>
      <c r="F527" s="20"/>
    </row>
    <row r="528" spans="2:6" x14ac:dyDescent="0.2">
      <c r="B528" s="20"/>
      <c r="F528" s="20"/>
    </row>
    <row r="529" spans="2:6" x14ac:dyDescent="0.2">
      <c r="B529" s="20"/>
      <c r="F529" s="20"/>
    </row>
    <row r="530" spans="2:6" x14ac:dyDescent="0.2">
      <c r="B530" s="20"/>
      <c r="F530" s="20"/>
    </row>
    <row r="531" spans="2:6" x14ac:dyDescent="0.2">
      <c r="B531" s="20"/>
      <c r="F531" s="20"/>
    </row>
    <row r="532" spans="2:6" x14ac:dyDescent="0.2">
      <c r="B532" s="20"/>
      <c r="F532" s="20"/>
    </row>
    <row r="533" spans="2:6" x14ac:dyDescent="0.2">
      <c r="B533" s="20"/>
      <c r="F533" s="20"/>
    </row>
    <row r="534" spans="2:6" x14ac:dyDescent="0.2">
      <c r="B534" s="20"/>
      <c r="F534" s="20"/>
    </row>
    <row r="535" spans="2:6" x14ac:dyDescent="0.2">
      <c r="B535" s="20"/>
      <c r="F535" s="20"/>
    </row>
    <row r="536" spans="2:6" x14ac:dyDescent="0.2">
      <c r="B536" s="20"/>
      <c r="F536" s="20"/>
    </row>
    <row r="537" spans="2:6" x14ac:dyDescent="0.2">
      <c r="B537" s="20"/>
      <c r="F537" s="20"/>
    </row>
    <row r="538" spans="2:6" x14ac:dyDescent="0.2">
      <c r="B538" s="20"/>
      <c r="F538" s="20"/>
    </row>
    <row r="539" spans="2:6" x14ac:dyDescent="0.2">
      <c r="B539" s="20"/>
      <c r="F539" s="20"/>
    </row>
    <row r="540" spans="2:6" x14ac:dyDescent="0.2">
      <c r="B540" s="20"/>
      <c r="F540" s="20"/>
    </row>
    <row r="541" spans="2:6" x14ac:dyDescent="0.2">
      <c r="B541" s="20"/>
      <c r="F541" s="20"/>
    </row>
    <row r="542" spans="2:6" x14ac:dyDescent="0.2">
      <c r="B542" s="20"/>
      <c r="F542" s="20"/>
    </row>
    <row r="543" spans="2:6" x14ac:dyDescent="0.2">
      <c r="B543" s="20"/>
      <c r="F543" s="20"/>
    </row>
    <row r="544" spans="2:6" x14ac:dyDescent="0.2">
      <c r="B544" s="20"/>
      <c r="F544" s="20"/>
    </row>
    <row r="545" spans="2:6" x14ac:dyDescent="0.2">
      <c r="B545" s="20"/>
      <c r="F545" s="20"/>
    </row>
    <row r="546" spans="2:6" x14ac:dyDescent="0.2">
      <c r="B546" s="20"/>
      <c r="F546" s="20"/>
    </row>
    <row r="547" spans="2:6" x14ac:dyDescent="0.2">
      <c r="B547" s="20"/>
      <c r="F547" s="20"/>
    </row>
    <row r="548" spans="2:6" x14ac:dyDescent="0.2">
      <c r="B548" s="20"/>
      <c r="F548" s="20"/>
    </row>
    <row r="549" spans="2:6" x14ac:dyDescent="0.2">
      <c r="B549" s="20"/>
      <c r="F549" s="20"/>
    </row>
    <row r="550" spans="2:6" x14ac:dyDescent="0.2">
      <c r="B550" s="20"/>
      <c r="F550" s="20"/>
    </row>
    <row r="551" spans="2:6" x14ac:dyDescent="0.2">
      <c r="B551" s="20"/>
      <c r="F551" s="20"/>
    </row>
    <row r="552" spans="2:6" x14ac:dyDescent="0.2">
      <c r="B552" s="20"/>
      <c r="F552" s="20"/>
    </row>
    <row r="553" spans="2:6" x14ac:dyDescent="0.2">
      <c r="B553" s="20"/>
      <c r="F553" s="20"/>
    </row>
    <row r="554" spans="2:6" x14ac:dyDescent="0.2">
      <c r="B554" s="20"/>
      <c r="F554" s="20"/>
    </row>
    <row r="555" spans="2:6" x14ac:dyDescent="0.2">
      <c r="B555" s="20"/>
      <c r="F555" s="20"/>
    </row>
    <row r="556" spans="2:6" x14ac:dyDescent="0.2">
      <c r="B556" s="20"/>
      <c r="F556" s="20"/>
    </row>
    <row r="557" spans="2:6" x14ac:dyDescent="0.2">
      <c r="B557" s="20"/>
      <c r="F557" s="20"/>
    </row>
    <row r="558" spans="2:6" x14ac:dyDescent="0.2">
      <c r="B558" s="20"/>
      <c r="F558" s="20"/>
    </row>
    <row r="559" spans="2:6" x14ac:dyDescent="0.2">
      <c r="B559" s="20"/>
      <c r="F559" s="20"/>
    </row>
    <row r="560" spans="2:6" x14ac:dyDescent="0.2">
      <c r="B560" s="20"/>
      <c r="F560" s="20"/>
    </row>
    <row r="561" spans="2:6" x14ac:dyDescent="0.2">
      <c r="B561" s="20"/>
      <c r="F561" s="20"/>
    </row>
    <row r="562" spans="2:6" x14ac:dyDescent="0.2">
      <c r="B562" s="20"/>
      <c r="F562" s="20"/>
    </row>
    <row r="563" spans="2:6" x14ac:dyDescent="0.2">
      <c r="B563" s="20"/>
      <c r="F563" s="20"/>
    </row>
    <row r="564" spans="2:6" x14ac:dyDescent="0.2">
      <c r="B564" s="20"/>
      <c r="F564" s="20"/>
    </row>
    <row r="565" spans="2:6" x14ac:dyDescent="0.2">
      <c r="B565" s="20"/>
      <c r="F565" s="20"/>
    </row>
    <row r="566" spans="2:6" x14ac:dyDescent="0.2">
      <c r="B566" s="20"/>
      <c r="F566" s="20"/>
    </row>
    <row r="567" spans="2:6" x14ac:dyDescent="0.2">
      <c r="B567" s="20"/>
      <c r="F567" s="20"/>
    </row>
    <row r="568" spans="2:6" x14ac:dyDescent="0.2">
      <c r="B568" s="20"/>
      <c r="F568" s="20"/>
    </row>
    <row r="569" spans="2:6" x14ac:dyDescent="0.2">
      <c r="B569" s="20"/>
      <c r="F569" s="20"/>
    </row>
    <row r="570" spans="2:6" x14ac:dyDescent="0.2">
      <c r="B570" s="20"/>
      <c r="F570" s="20"/>
    </row>
    <row r="571" spans="2:6" x14ac:dyDescent="0.2">
      <c r="B571" s="20"/>
      <c r="F571" s="20"/>
    </row>
    <row r="572" spans="2:6" x14ac:dyDescent="0.2">
      <c r="B572" s="20"/>
      <c r="F572" s="20"/>
    </row>
    <row r="573" spans="2:6" x14ac:dyDescent="0.2">
      <c r="B573" s="20"/>
      <c r="F573" s="20"/>
    </row>
    <row r="574" spans="2:6" x14ac:dyDescent="0.2">
      <c r="B574" s="20"/>
      <c r="F574" s="20"/>
    </row>
    <row r="575" spans="2:6" x14ac:dyDescent="0.2">
      <c r="B575" s="20"/>
      <c r="F575" s="20"/>
    </row>
    <row r="576" spans="2:6" x14ac:dyDescent="0.2">
      <c r="B576" s="20"/>
      <c r="F576" s="20"/>
    </row>
    <row r="577" spans="2:6" x14ac:dyDescent="0.2">
      <c r="B577" s="20"/>
      <c r="F577" s="20"/>
    </row>
    <row r="578" spans="2:6" x14ac:dyDescent="0.2">
      <c r="B578" s="20"/>
      <c r="F578" s="20"/>
    </row>
    <row r="579" spans="2:6" x14ac:dyDescent="0.2">
      <c r="B579" s="20"/>
      <c r="F579" s="20"/>
    </row>
    <row r="580" spans="2:6" x14ac:dyDescent="0.2">
      <c r="B580" s="20"/>
      <c r="F580" s="20"/>
    </row>
    <row r="581" spans="2:6" x14ac:dyDescent="0.2">
      <c r="B581" s="20"/>
      <c r="F581" s="20"/>
    </row>
    <row r="582" spans="2:6" x14ac:dyDescent="0.2">
      <c r="B582" s="20"/>
      <c r="F582" s="20"/>
    </row>
    <row r="583" spans="2:6" x14ac:dyDescent="0.2">
      <c r="B583" s="20"/>
      <c r="F583" s="20"/>
    </row>
    <row r="584" spans="2:6" x14ac:dyDescent="0.2">
      <c r="B584" s="20"/>
      <c r="F584" s="20"/>
    </row>
    <row r="585" spans="2:6" x14ac:dyDescent="0.2">
      <c r="B585" s="20"/>
      <c r="F585" s="20"/>
    </row>
    <row r="586" spans="2:6" x14ac:dyDescent="0.2">
      <c r="B586" s="20"/>
      <c r="F586" s="20"/>
    </row>
    <row r="587" spans="2:6" x14ac:dyDescent="0.2">
      <c r="B587" s="20"/>
      <c r="F587" s="20"/>
    </row>
    <row r="588" spans="2:6" x14ac:dyDescent="0.2">
      <c r="B588" s="20"/>
      <c r="F588" s="20"/>
    </row>
    <row r="589" spans="2:6" x14ac:dyDescent="0.2">
      <c r="B589" s="20"/>
      <c r="F589" s="20"/>
    </row>
    <row r="590" spans="2:6" x14ac:dyDescent="0.2">
      <c r="B590" s="20"/>
      <c r="F590" s="20"/>
    </row>
    <row r="591" spans="2:6" x14ac:dyDescent="0.2">
      <c r="B591" s="20"/>
      <c r="F591" s="20"/>
    </row>
    <row r="592" spans="2:6" x14ac:dyDescent="0.2">
      <c r="B592" s="20"/>
      <c r="F592" s="20"/>
    </row>
    <row r="593" spans="2:6" x14ac:dyDescent="0.2">
      <c r="B593" s="20"/>
      <c r="F593" s="20"/>
    </row>
    <row r="594" spans="2:6" x14ac:dyDescent="0.2">
      <c r="B594" s="20"/>
      <c r="F594" s="20"/>
    </row>
    <row r="595" spans="2:6" x14ac:dyDescent="0.2">
      <c r="B595" s="20"/>
      <c r="F595" s="20"/>
    </row>
    <row r="596" spans="2:6" x14ac:dyDescent="0.2">
      <c r="B596" s="20"/>
      <c r="F596" s="20"/>
    </row>
    <row r="597" spans="2:6" x14ac:dyDescent="0.2">
      <c r="B597" s="20"/>
      <c r="F597" s="20"/>
    </row>
    <row r="598" spans="2:6" x14ac:dyDescent="0.2">
      <c r="B598" s="20"/>
      <c r="F598" s="20"/>
    </row>
    <row r="599" spans="2:6" x14ac:dyDescent="0.2">
      <c r="B599" s="20"/>
      <c r="F599" s="20"/>
    </row>
    <row r="600" spans="2:6" x14ac:dyDescent="0.2">
      <c r="B600" s="20"/>
      <c r="F600" s="20"/>
    </row>
    <row r="601" spans="2:6" x14ac:dyDescent="0.2">
      <c r="B601" s="20"/>
      <c r="F601" s="20"/>
    </row>
    <row r="602" spans="2:6" x14ac:dyDescent="0.2">
      <c r="B602" s="20"/>
      <c r="F602" s="20"/>
    </row>
    <row r="603" spans="2:6" x14ac:dyDescent="0.2">
      <c r="B603" s="20"/>
      <c r="F603" s="20"/>
    </row>
    <row r="604" spans="2:6" x14ac:dyDescent="0.2">
      <c r="B604" s="20"/>
      <c r="F604" s="20"/>
    </row>
    <row r="605" spans="2:6" x14ac:dyDescent="0.2">
      <c r="B605" s="20"/>
      <c r="F605" s="20"/>
    </row>
    <row r="606" spans="2:6" x14ac:dyDescent="0.2">
      <c r="B606" s="20"/>
      <c r="F606" s="20"/>
    </row>
    <row r="607" spans="2:6" x14ac:dyDescent="0.2">
      <c r="B607" s="20"/>
      <c r="F607" s="20"/>
    </row>
    <row r="608" spans="2:6" x14ac:dyDescent="0.2">
      <c r="B608" s="20"/>
      <c r="F608" s="20"/>
    </row>
    <row r="609" spans="2:6" x14ac:dyDescent="0.2">
      <c r="B609" s="20"/>
      <c r="F609" s="20"/>
    </row>
    <row r="610" spans="2:6" x14ac:dyDescent="0.2">
      <c r="B610" s="20"/>
      <c r="F610" s="20"/>
    </row>
    <row r="611" spans="2:6" x14ac:dyDescent="0.2">
      <c r="B611" s="20"/>
      <c r="F611" s="20"/>
    </row>
    <row r="612" spans="2:6" x14ac:dyDescent="0.2">
      <c r="B612" s="20"/>
      <c r="F612" s="20"/>
    </row>
    <row r="613" spans="2:6" x14ac:dyDescent="0.2">
      <c r="B613" s="20"/>
      <c r="F613" s="20"/>
    </row>
    <row r="614" spans="2:6" x14ac:dyDescent="0.2">
      <c r="B614" s="20"/>
      <c r="F614" s="20"/>
    </row>
    <row r="615" spans="2:6" x14ac:dyDescent="0.2">
      <c r="B615" s="20"/>
      <c r="F615" s="20"/>
    </row>
    <row r="616" spans="2:6" x14ac:dyDescent="0.2">
      <c r="B616" s="20"/>
      <c r="F616" s="20"/>
    </row>
    <row r="617" spans="2:6" x14ac:dyDescent="0.2">
      <c r="B617" s="20"/>
      <c r="F617" s="20"/>
    </row>
    <row r="618" spans="2:6" x14ac:dyDescent="0.2">
      <c r="B618" s="20"/>
      <c r="F618" s="20"/>
    </row>
    <row r="619" spans="2:6" x14ac:dyDescent="0.2">
      <c r="B619" s="20"/>
      <c r="F619" s="20"/>
    </row>
    <row r="620" spans="2:6" x14ac:dyDescent="0.2">
      <c r="B620" s="20"/>
      <c r="F620" s="20"/>
    </row>
    <row r="621" spans="2:6" x14ac:dyDescent="0.2">
      <c r="B621" s="20"/>
      <c r="F621" s="20"/>
    </row>
    <row r="622" spans="2:6" x14ac:dyDescent="0.2">
      <c r="B622" s="20"/>
      <c r="F622" s="20"/>
    </row>
    <row r="623" spans="2:6" x14ac:dyDescent="0.2">
      <c r="B623" s="20"/>
      <c r="F623" s="20"/>
    </row>
    <row r="624" spans="2:6" x14ac:dyDescent="0.2">
      <c r="B624" s="20"/>
      <c r="F624" s="20"/>
    </row>
    <row r="625" spans="2:6" x14ac:dyDescent="0.2">
      <c r="B625" s="20"/>
      <c r="F625" s="20"/>
    </row>
    <row r="626" spans="2:6" x14ac:dyDescent="0.2">
      <c r="B626" s="20"/>
      <c r="F626" s="20"/>
    </row>
    <row r="627" spans="2:6" x14ac:dyDescent="0.2">
      <c r="B627" s="20"/>
      <c r="F627" s="20"/>
    </row>
    <row r="628" spans="2:6" x14ac:dyDescent="0.2">
      <c r="B628" s="20"/>
      <c r="F628" s="20"/>
    </row>
    <row r="629" spans="2:6" x14ac:dyDescent="0.2">
      <c r="B629" s="20"/>
      <c r="F629" s="20"/>
    </row>
    <row r="630" spans="2:6" x14ac:dyDescent="0.2">
      <c r="B630" s="20"/>
      <c r="F630" s="20"/>
    </row>
    <row r="631" spans="2:6" x14ac:dyDescent="0.2">
      <c r="B631" s="20"/>
      <c r="F631" s="20"/>
    </row>
    <row r="632" spans="2:6" x14ac:dyDescent="0.2">
      <c r="B632" s="20"/>
      <c r="F632" s="20"/>
    </row>
    <row r="633" spans="2:6" x14ac:dyDescent="0.2">
      <c r="B633" s="20"/>
      <c r="F633" s="20"/>
    </row>
    <row r="634" spans="2:6" x14ac:dyDescent="0.2">
      <c r="B634" s="20"/>
      <c r="F634" s="20"/>
    </row>
    <row r="635" spans="2:6" x14ac:dyDescent="0.2">
      <c r="B635" s="20"/>
      <c r="F635" s="20"/>
    </row>
    <row r="636" spans="2:6" x14ac:dyDescent="0.2">
      <c r="B636" s="20"/>
      <c r="F636" s="20"/>
    </row>
    <row r="637" spans="2:6" x14ac:dyDescent="0.2">
      <c r="B637" s="20"/>
      <c r="F637" s="20"/>
    </row>
    <row r="638" spans="2:6" x14ac:dyDescent="0.2">
      <c r="B638" s="20"/>
      <c r="F638" s="20"/>
    </row>
    <row r="639" spans="2:6" x14ac:dyDescent="0.2">
      <c r="B639" s="20"/>
      <c r="F639" s="20"/>
    </row>
    <row r="640" spans="2:6" x14ac:dyDescent="0.2">
      <c r="B640" s="20"/>
      <c r="F640" s="20"/>
    </row>
    <row r="641" spans="2:6" x14ac:dyDescent="0.2">
      <c r="B641" s="20"/>
      <c r="F641" s="20"/>
    </row>
    <row r="642" spans="2:6" x14ac:dyDescent="0.2">
      <c r="B642" s="20"/>
      <c r="F642" s="20"/>
    </row>
    <row r="643" spans="2:6" x14ac:dyDescent="0.2">
      <c r="B643" s="20"/>
      <c r="F643" s="20"/>
    </row>
    <row r="644" spans="2:6" x14ac:dyDescent="0.2">
      <c r="B644" s="20"/>
      <c r="F644" s="20"/>
    </row>
    <row r="645" spans="2:6" x14ac:dyDescent="0.2">
      <c r="B645" s="20"/>
      <c r="F645" s="20"/>
    </row>
    <row r="646" spans="2:6" x14ac:dyDescent="0.2">
      <c r="B646" s="20"/>
      <c r="F646" s="20"/>
    </row>
    <row r="647" spans="2:6" x14ac:dyDescent="0.2">
      <c r="B647" s="20"/>
      <c r="F647" s="20"/>
    </row>
    <row r="648" spans="2:6" x14ac:dyDescent="0.2">
      <c r="B648" s="20"/>
      <c r="F648" s="20"/>
    </row>
    <row r="649" spans="2:6" x14ac:dyDescent="0.2">
      <c r="B649" s="20"/>
      <c r="F649" s="20"/>
    </row>
    <row r="650" spans="2:6" x14ac:dyDescent="0.2">
      <c r="B650" s="20"/>
      <c r="F650" s="20"/>
    </row>
    <row r="651" spans="2:6" x14ac:dyDescent="0.2">
      <c r="B651" s="20"/>
      <c r="F651" s="20"/>
    </row>
    <row r="652" spans="2:6" x14ac:dyDescent="0.2">
      <c r="B652" s="20"/>
      <c r="F652" s="20"/>
    </row>
    <row r="653" spans="2:6" x14ac:dyDescent="0.2">
      <c r="B653" s="20"/>
      <c r="F653" s="20"/>
    </row>
    <row r="654" spans="2:6" x14ac:dyDescent="0.2">
      <c r="B654" s="20"/>
      <c r="F654" s="20"/>
    </row>
    <row r="655" spans="2:6" x14ac:dyDescent="0.2">
      <c r="B655" s="20"/>
      <c r="F655" s="20"/>
    </row>
    <row r="656" spans="2:6" x14ac:dyDescent="0.2">
      <c r="B656" s="20"/>
      <c r="F656" s="20"/>
    </row>
    <row r="657" spans="2:6" x14ac:dyDescent="0.2">
      <c r="B657" s="20"/>
      <c r="F657" s="20"/>
    </row>
    <row r="658" spans="2:6" x14ac:dyDescent="0.2">
      <c r="B658" s="20"/>
      <c r="F658" s="20"/>
    </row>
    <row r="659" spans="2:6" x14ac:dyDescent="0.2">
      <c r="B659" s="20"/>
      <c r="F659" s="20"/>
    </row>
    <row r="660" spans="2:6" x14ac:dyDescent="0.2">
      <c r="B660" s="20"/>
      <c r="F660" s="20"/>
    </row>
    <row r="661" spans="2:6" x14ac:dyDescent="0.2">
      <c r="B661" s="20"/>
      <c r="F661" s="20"/>
    </row>
    <row r="662" spans="2:6" x14ac:dyDescent="0.2">
      <c r="B662" s="20"/>
      <c r="F662" s="20"/>
    </row>
    <row r="663" spans="2:6" x14ac:dyDescent="0.2">
      <c r="B663" s="20"/>
      <c r="F663" s="20"/>
    </row>
    <row r="664" spans="2:6" x14ac:dyDescent="0.2">
      <c r="B664" s="20"/>
      <c r="F664" s="20"/>
    </row>
    <row r="665" spans="2:6" x14ac:dyDescent="0.2">
      <c r="B665" s="20"/>
      <c r="F665" s="20"/>
    </row>
    <row r="666" spans="2:6" x14ac:dyDescent="0.2">
      <c r="B666" s="20"/>
      <c r="F666" s="20"/>
    </row>
    <row r="667" spans="2:6" x14ac:dyDescent="0.2">
      <c r="B667" s="20"/>
      <c r="F667" s="20"/>
    </row>
    <row r="668" spans="2:6" x14ac:dyDescent="0.2">
      <c r="B668" s="20"/>
      <c r="F668" s="20"/>
    </row>
    <row r="669" spans="2:6" x14ac:dyDescent="0.2">
      <c r="B669" s="20"/>
      <c r="F669" s="20"/>
    </row>
    <row r="670" spans="2:6" x14ac:dyDescent="0.2">
      <c r="B670" s="20"/>
      <c r="F670" s="20"/>
    </row>
    <row r="671" spans="2:6" x14ac:dyDescent="0.2">
      <c r="B671" s="20"/>
      <c r="F671" s="20"/>
    </row>
    <row r="672" spans="2:6" x14ac:dyDescent="0.2">
      <c r="B672" s="20"/>
      <c r="F672" s="20"/>
    </row>
    <row r="673" spans="2:6" x14ac:dyDescent="0.2">
      <c r="B673" s="20"/>
      <c r="F673" s="20"/>
    </row>
    <row r="674" spans="2:6" x14ac:dyDescent="0.2">
      <c r="B674" s="20"/>
      <c r="F674" s="20"/>
    </row>
    <row r="675" spans="2:6" x14ac:dyDescent="0.2">
      <c r="B675" s="20"/>
      <c r="F675" s="20"/>
    </row>
    <row r="676" spans="2:6" x14ac:dyDescent="0.2">
      <c r="B676" s="20"/>
      <c r="F676" s="20"/>
    </row>
    <row r="677" spans="2:6" x14ac:dyDescent="0.2">
      <c r="B677" s="20"/>
      <c r="F677" s="20"/>
    </row>
    <row r="678" spans="2:6" x14ac:dyDescent="0.2">
      <c r="B678" s="20"/>
      <c r="F678" s="20"/>
    </row>
    <row r="679" spans="2:6" x14ac:dyDescent="0.2">
      <c r="B679" s="20"/>
      <c r="F679" s="20"/>
    </row>
    <row r="680" spans="2:6" x14ac:dyDescent="0.2">
      <c r="B680" s="20"/>
      <c r="F680" s="20"/>
    </row>
    <row r="681" spans="2:6" x14ac:dyDescent="0.2">
      <c r="B681" s="20"/>
      <c r="F681" s="20"/>
    </row>
    <row r="682" spans="2:6" x14ac:dyDescent="0.2">
      <c r="B682" s="20"/>
      <c r="F682" s="20"/>
    </row>
    <row r="683" spans="2:6" x14ac:dyDescent="0.2">
      <c r="B683" s="20"/>
      <c r="F683" s="20"/>
    </row>
    <row r="684" spans="2:6" x14ac:dyDescent="0.2">
      <c r="B684" s="20"/>
      <c r="F684" s="20"/>
    </row>
    <row r="685" spans="2:6" x14ac:dyDescent="0.2">
      <c r="B685" s="20"/>
      <c r="F685" s="20"/>
    </row>
    <row r="686" spans="2:6" x14ac:dyDescent="0.2">
      <c r="B686" s="20"/>
      <c r="F686" s="20"/>
    </row>
    <row r="687" spans="2:6" x14ac:dyDescent="0.2">
      <c r="B687" s="20"/>
      <c r="F687" s="20"/>
    </row>
    <row r="688" spans="2:6" x14ac:dyDescent="0.2">
      <c r="B688" s="20"/>
      <c r="F688" s="20"/>
    </row>
    <row r="689" spans="2:6" x14ac:dyDescent="0.2">
      <c r="B689" s="20"/>
      <c r="F689" s="20"/>
    </row>
    <row r="690" spans="2:6" x14ac:dyDescent="0.2">
      <c r="B690" s="20"/>
      <c r="F690" s="20"/>
    </row>
    <row r="691" spans="2:6" x14ac:dyDescent="0.2">
      <c r="B691" s="20"/>
      <c r="F691" s="20"/>
    </row>
    <row r="692" spans="2:6" x14ac:dyDescent="0.2">
      <c r="B692" s="20"/>
      <c r="F692" s="20"/>
    </row>
    <row r="693" spans="2:6" x14ac:dyDescent="0.2">
      <c r="B693" s="20"/>
      <c r="F693" s="20"/>
    </row>
    <row r="694" spans="2:6" x14ac:dyDescent="0.2">
      <c r="B694" s="20"/>
      <c r="F694" s="20"/>
    </row>
    <row r="695" spans="2:6" x14ac:dyDescent="0.2">
      <c r="B695" s="20"/>
      <c r="F695" s="20"/>
    </row>
    <row r="696" spans="2:6" x14ac:dyDescent="0.2">
      <c r="B696" s="20"/>
      <c r="F696" s="20"/>
    </row>
    <row r="697" spans="2:6" x14ac:dyDescent="0.2">
      <c r="B697" s="20"/>
      <c r="F697" s="20"/>
    </row>
    <row r="698" spans="2:6" x14ac:dyDescent="0.2">
      <c r="B698" s="20"/>
      <c r="F698" s="20"/>
    </row>
    <row r="699" spans="2:6" x14ac:dyDescent="0.2">
      <c r="B699" s="20"/>
      <c r="F699" s="20"/>
    </row>
    <row r="700" spans="2:6" x14ac:dyDescent="0.2">
      <c r="B700" s="20"/>
      <c r="F700" s="20"/>
    </row>
    <row r="701" spans="2:6" x14ac:dyDescent="0.2">
      <c r="B701" s="20"/>
      <c r="F701" s="20"/>
    </row>
    <row r="702" spans="2:6" x14ac:dyDescent="0.2">
      <c r="B702" s="20"/>
      <c r="F702" s="20"/>
    </row>
    <row r="703" spans="2:6" x14ac:dyDescent="0.2">
      <c r="B703" s="20"/>
      <c r="F703" s="20"/>
    </row>
    <row r="704" spans="2:6" x14ac:dyDescent="0.2">
      <c r="B704" s="20"/>
      <c r="F704" s="20"/>
    </row>
    <row r="705" spans="2:6" x14ac:dyDescent="0.2">
      <c r="B705" s="20"/>
      <c r="F705" s="20"/>
    </row>
    <row r="706" spans="2:6" x14ac:dyDescent="0.2">
      <c r="B706" s="20"/>
      <c r="F706" s="20"/>
    </row>
    <row r="707" spans="2:6" x14ac:dyDescent="0.2">
      <c r="B707" s="20"/>
      <c r="F707" s="20"/>
    </row>
    <row r="708" spans="2:6" x14ac:dyDescent="0.2">
      <c r="B708" s="20"/>
      <c r="F708" s="20"/>
    </row>
    <row r="709" spans="2:6" x14ac:dyDescent="0.2">
      <c r="B709" s="20"/>
      <c r="F709" s="20"/>
    </row>
    <row r="710" spans="2:6" x14ac:dyDescent="0.2">
      <c r="B710" s="20"/>
      <c r="F710" s="20"/>
    </row>
    <row r="711" spans="2:6" x14ac:dyDescent="0.2">
      <c r="B711" s="20"/>
      <c r="F711" s="20"/>
    </row>
    <row r="712" spans="2:6" x14ac:dyDescent="0.2">
      <c r="B712" s="20"/>
      <c r="F712" s="20"/>
    </row>
    <row r="713" spans="2:6" x14ac:dyDescent="0.2">
      <c r="B713" s="20"/>
      <c r="F713" s="20"/>
    </row>
    <row r="714" spans="2:6" x14ac:dyDescent="0.2">
      <c r="B714" s="20"/>
      <c r="F714" s="20"/>
    </row>
    <row r="715" spans="2:6" x14ac:dyDescent="0.2">
      <c r="B715" s="20"/>
      <c r="F715" s="20"/>
    </row>
    <row r="716" spans="2:6" x14ac:dyDescent="0.2">
      <c r="B716" s="20"/>
      <c r="F716" s="20"/>
    </row>
    <row r="717" spans="2:6" x14ac:dyDescent="0.2">
      <c r="B717" s="20"/>
      <c r="F717" s="20"/>
    </row>
    <row r="718" spans="2:6" x14ac:dyDescent="0.2">
      <c r="B718" s="20"/>
      <c r="F718" s="20"/>
    </row>
    <row r="719" spans="2:6" x14ac:dyDescent="0.2">
      <c r="B719" s="20"/>
      <c r="F719" s="20"/>
    </row>
    <row r="720" spans="2:6" x14ac:dyDescent="0.2">
      <c r="B720" s="20"/>
      <c r="F720" s="20"/>
    </row>
    <row r="721" spans="2:6" x14ac:dyDescent="0.2">
      <c r="B721" s="20"/>
      <c r="F721" s="20"/>
    </row>
    <row r="722" spans="2:6" x14ac:dyDescent="0.2">
      <c r="B722" s="20"/>
      <c r="F722" s="20"/>
    </row>
    <row r="723" spans="2:6" x14ac:dyDescent="0.2">
      <c r="B723" s="20"/>
      <c r="F723" s="20"/>
    </row>
    <row r="724" spans="2:6" x14ac:dyDescent="0.2">
      <c r="B724" s="20"/>
      <c r="F724" s="20"/>
    </row>
    <row r="725" spans="2:6" x14ac:dyDescent="0.2">
      <c r="B725" s="20"/>
      <c r="F725" s="20"/>
    </row>
    <row r="726" spans="2:6" x14ac:dyDescent="0.2">
      <c r="B726" s="20"/>
      <c r="F726" s="20"/>
    </row>
    <row r="727" spans="2:6" x14ac:dyDescent="0.2">
      <c r="B727" s="20"/>
      <c r="F727" s="20"/>
    </row>
    <row r="728" spans="2:6" x14ac:dyDescent="0.2">
      <c r="B728" s="20"/>
      <c r="F728" s="20"/>
    </row>
    <row r="729" spans="2:6" x14ac:dyDescent="0.2">
      <c r="B729" s="20"/>
      <c r="F729" s="20"/>
    </row>
    <row r="730" spans="2:6" x14ac:dyDescent="0.2">
      <c r="B730" s="20"/>
      <c r="F730" s="20"/>
    </row>
    <row r="731" spans="2:6" x14ac:dyDescent="0.2">
      <c r="B731" s="20"/>
      <c r="F731" s="20"/>
    </row>
    <row r="732" spans="2:6" x14ac:dyDescent="0.2">
      <c r="B732" s="20"/>
      <c r="F732" s="20"/>
    </row>
    <row r="733" spans="2:6" x14ac:dyDescent="0.2">
      <c r="B733" s="20"/>
      <c r="F733" s="20"/>
    </row>
    <row r="734" spans="2:6" x14ac:dyDescent="0.2">
      <c r="B734" s="20"/>
      <c r="F734" s="20"/>
    </row>
    <row r="735" spans="2:6" x14ac:dyDescent="0.2">
      <c r="B735" s="20"/>
      <c r="F735" s="20"/>
    </row>
    <row r="736" spans="2:6" x14ac:dyDescent="0.2">
      <c r="B736" s="20"/>
      <c r="F736" s="20"/>
    </row>
    <row r="737" spans="2:6" x14ac:dyDescent="0.2">
      <c r="B737" s="20"/>
      <c r="F737" s="20"/>
    </row>
    <row r="738" spans="2:6" x14ac:dyDescent="0.2">
      <c r="B738" s="20"/>
      <c r="F738" s="20"/>
    </row>
    <row r="739" spans="2:6" x14ac:dyDescent="0.2">
      <c r="B739" s="20"/>
      <c r="F739" s="20"/>
    </row>
    <row r="740" spans="2:6" x14ac:dyDescent="0.2">
      <c r="B740" s="20"/>
      <c r="F740" s="20"/>
    </row>
    <row r="741" spans="2:6" x14ac:dyDescent="0.2">
      <c r="B741" s="20"/>
      <c r="F741" s="20"/>
    </row>
    <row r="742" spans="2:6" x14ac:dyDescent="0.2">
      <c r="B742" s="20"/>
      <c r="F742" s="20"/>
    </row>
    <row r="743" spans="2:6" x14ac:dyDescent="0.2">
      <c r="B743" s="20"/>
      <c r="F743" s="20"/>
    </row>
    <row r="744" spans="2:6" x14ac:dyDescent="0.2">
      <c r="B744" s="20"/>
      <c r="F744" s="20"/>
    </row>
    <row r="745" spans="2:6" x14ac:dyDescent="0.2">
      <c r="B745" s="20"/>
      <c r="F745" s="20"/>
    </row>
    <row r="746" spans="2:6" x14ac:dyDescent="0.2">
      <c r="B746" s="20"/>
      <c r="F746" s="20"/>
    </row>
    <row r="747" spans="2:6" x14ac:dyDescent="0.2">
      <c r="B747" s="20"/>
      <c r="F747" s="20"/>
    </row>
    <row r="748" spans="2:6" x14ac:dyDescent="0.2">
      <c r="B748" s="20"/>
      <c r="F748" s="20"/>
    </row>
    <row r="749" spans="2:6" x14ac:dyDescent="0.2">
      <c r="B749" s="20"/>
      <c r="F749" s="20"/>
    </row>
    <row r="750" spans="2:6" x14ac:dyDescent="0.2">
      <c r="B750" s="20"/>
      <c r="F750" s="20"/>
    </row>
    <row r="751" spans="2:6" x14ac:dyDescent="0.2">
      <c r="B751" s="20"/>
      <c r="F751" s="20"/>
    </row>
    <row r="752" spans="2:6" x14ac:dyDescent="0.2">
      <c r="B752" s="20"/>
      <c r="F752" s="20"/>
    </row>
    <row r="753" spans="2:6" x14ac:dyDescent="0.2">
      <c r="B753" s="20"/>
      <c r="F753" s="20"/>
    </row>
    <row r="754" spans="2:6" x14ac:dyDescent="0.2">
      <c r="B754" s="20"/>
      <c r="F754" s="20"/>
    </row>
    <row r="755" spans="2:6" x14ac:dyDescent="0.2">
      <c r="B755" s="20"/>
      <c r="F755" s="20"/>
    </row>
    <row r="756" spans="2:6" x14ac:dyDescent="0.2">
      <c r="B756" s="20"/>
      <c r="F756" s="20"/>
    </row>
    <row r="757" spans="2:6" x14ac:dyDescent="0.2">
      <c r="B757" s="20"/>
      <c r="F757" s="20"/>
    </row>
    <row r="758" spans="2:6" x14ac:dyDescent="0.2">
      <c r="B758" s="20"/>
      <c r="F758" s="20"/>
    </row>
    <row r="759" spans="2:6" x14ac:dyDescent="0.2">
      <c r="B759" s="20"/>
      <c r="F759" s="20"/>
    </row>
    <row r="760" spans="2:6" x14ac:dyDescent="0.2">
      <c r="B760" s="20"/>
      <c r="F760" s="20"/>
    </row>
    <row r="761" spans="2:6" x14ac:dyDescent="0.2">
      <c r="B761" s="20"/>
      <c r="F761" s="20"/>
    </row>
    <row r="762" spans="2:6" x14ac:dyDescent="0.2">
      <c r="B762" s="20"/>
      <c r="F762" s="20"/>
    </row>
    <row r="763" spans="2:6" x14ac:dyDescent="0.2">
      <c r="B763" s="20"/>
      <c r="F763" s="20"/>
    </row>
    <row r="764" spans="2:6" x14ac:dyDescent="0.2">
      <c r="B764" s="20"/>
      <c r="F764" s="20"/>
    </row>
    <row r="765" spans="2:6" x14ac:dyDescent="0.2">
      <c r="B765" s="20"/>
      <c r="F765" s="20"/>
    </row>
    <row r="766" spans="2:6" x14ac:dyDescent="0.2">
      <c r="B766" s="20"/>
      <c r="F766" s="20"/>
    </row>
    <row r="767" spans="2:6" x14ac:dyDescent="0.2">
      <c r="B767" s="20"/>
      <c r="F767" s="20"/>
    </row>
    <row r="768" spans="2:6" x14ac:dyDescent="0.2">
      <c r="B768" s="20"/>
      <c r="F768" s="20"/>
    </row>
    <row r="769" spans="2:6" x14ac:dyDescent="0.2">
      <c r="B769" s="20"/>
      <c r="F769" s="20"/>
    </row>
    <row r="770" spans="2:6" x14ac:dyDescent="0.2">
      <c r="B770" s="20"/>
      <c r="F770" s="20"/>
    </row>
    <row r="771" spans="2:6" x14ac:dyDescent="0.2">
      <c r="B771" s="20"/>
      <c r="F771" s="20"/>
    </row>
    <row r="772" spans="2:6" x14ac:dyDescent="0.2">
      <c r="B772" s="20"/>
      <c r="F772" s="20"/>
    </row>
    <row r="773" spans="2:6" x14ac:dyDescent="0.2">
      <c r="B773" s="20"/>
      <c r="F773" s="20"/>
    </row>
    <row r="774" spans="2:6" x14ac:dyDescent="0.2">
      <c r="B774" s="20"/>
      <c r="F774" s="20"/>
    </row>
    <row r="775" spans="2:6" x14ac:dyDescent="0.2">
      <c r="B775" s="20"/>
      <c r="F775" s="20"/>
    </row>
    <row r="776" spans="2:6" x14ac:dyDescent="0.2">
      <c r="B776" s="20"/>
      <c r="F776" s="20"/>
    </row>
    <row r="777" spans="2:6" x14ac:dyDescent="0.2">
      <c r="B777" s="20"/>
      <c r="F777" s="20"/>
    </row>
    <row r="778" spans="2:6" x14ac:dyDescent="0.2">
      <c r="B778" s="20"/>
      <c r="F778" s="20"/>
    </row>
    <row r="779" spans="2:6" x14ac:dyDescent="0.2">
      <c r="B779" s="20"/>
      <c r="F779" s="20"/>
    </row>
    <row r="780" spans="2:6" x14ac:dyDescent="0.2">
      <c r="B780" s="20"/>
      <c r="F780" s="20"/>
    </row>
    <row r="781" spans="2:6" x14ac:dyDescent="0.2">
      <c r="B781" s="20"/>
      <c r="F781" s="20"/>
    </row>
    <row r="782" spans="2:6" x14ac:dyDescent="0.2">
      <c r="B782" s="20"/>
      <c r="F782" s="20"/>
    </row>
    <row r="783" spans="2:6" x14ac:dyDescent="0.2">
      <c r="B783" s="20"/>
      <c r="F783" s="20"/>
    </row>
    <row r="784" spans="2:6" x14ac:dyDescent="0.2">
      <c r="B784" s="20"/>
      <c r="F784" s="20"/>
    </row>
    <row r="785" spans="2:6" x14ac:dyDescent="0.2">
      <c r="B785" s="20"/>
      <c r="F785" s="20"/>
    </row>
    <row r="786" spans="2:6" x14ac:dyDescent="0.2">
      <c r="B786" s="20"/>
      <c r="F786" s="20"/>
    </row>
    <row r="787" spans="2:6" x14ac:dyDescent="0.2">
      <c r="B787" s="20"/>
      <c r="F787" s="20"/>
    </row>
    <row r="788" spans="2:6" x14ac:dyDescent="0.2">
      <c r="B788" s="20"/>
      <c r="F788" s="20"/>
    </row>
    <row r="789" spans="2:6" x14ac:dyDescent="0.2">
      <c r="B789" s="20"/>
      <c r="F789" s="20"/>
    </row>
    <row r="790" spans="2:6" x14ac:dyDescent="0.2">
      <c r="B790" s="20"/>
      <c r="F790" s="20"/>
    </row>
    <row r="791" spans="2:6" x14ac:dyDescent="0.2">
      <c r="B791" s="20"/>
      <c r="F791" s="20"/>
    </row>
    <row r="792" spans="2:6" x14ac:dyDescent="0.2">
      <c r="B792" s="20"/>
      <c r="F792" s="20"/>
    </row>
    <row r="793" spans="2:6" x14ac:dyDescent="0.2">
      <c r="B793" s="20"/>
      <c r="F793" s="20"/>
    </row>
    <row r="794" spans="2:6" x14ac:dyDescent="0.2">
      <c r="B794" s="20"/>
      <c r="F794" s="20"/>
    </row>
  </sheetData>
  <phoneticPr fontId="8" type="noConversion"/>
  <hyperlinks>
    <hyperlink ref="A3" r:id="rId1" xr:uid="{00000000-0004-0000-0100-000000000000}"/>
    <hyperlink ref="P164" r:id="rId2" display="http://www.bav-astro.de/sfs/BAVM_link.php?BAVMnr=15" xr:uid="{00000000-0004-0000-0100-000001000000}"/>
    <hyperlink ref="P165" r:id="rId3" display="http://www.bav-astro.de/sfs/BAVM_link.php?BAVMnr=15" xr:uid="{00000000-0004-0000-0100-000002000000}"/>
    <hyperlink ref="P166" r:id="rId4" display="http://www.bav-astro.de/sfs/BAVM_link.php?BAVMnr=15" xr:uid="{00000000-0004-0000-0100-000003000000}"/>
    <hyperlink ref="P167" r:id="rId5" display="http://www.bav-astro.de/sfs/BAVM_link.php?BAVMnr=15" xr:uid="{00000000-0004-0000-0100-000004000000}"/>
    <hyperlink ref="P168" r:id="rId6" display="http://www.bav-astro.de/sfs/BAVM_link.php?BAVMnr=15" xr:uid="{00000000-0004-0000-0100-000005000000}"/>
    <hyperlink ref="P169" r:id="rId7" display="http://www.bav-astro.de/sfs/BAVM_link.php?BAVMnr=15" xr:uid="{00000000-0004-0000-0100-000006000000}"/>
    <hyperlink ref="P170" r:id="rId8" display="http://www.bav-astro.de/sfs/BAVM_link.php?BAVMnr=15" xr:uid="{00000000-0004-0000-0100-000007000000}"/>
    <hyperlink ref="P171" r:id="rId9" display="http://www.bav-astro.de/sfs/BAVM_link.php?BAVMnr=15" xr:uid="{00000000-0004-0000-0100-000008000000}"/>
    <hyperlink ref="P11" r:id="rId10" display="http://www.konkoly.hu/cgi-bin/IBVS?795" xr:uid="{00000000-0004-0000-0100-000009000000}"/>
    <hyperlink ref="P12" r:id="rId11" display="http://www.konkoly.hu/cgi-bin/IBVS?328" xr:uid="{00000000-0004-0000-0100-00000A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932"/>
  <sheetViews>
    <sheetView workbookViewId="0"/>
  </sheetViews>
  <sheetFormatPr defaultRowHeight="12.75" x14ac:dyDescent="0.2"/>
  <cols>
    <col min="2" max="2" width="10.7109375" customWidth="1"/>
    <col min="5" max="5" width="10.7109375" customWidth="1"/>
  </cols>
  <sheetData>
    <row r="1" spans="1:35" ht="18.75" thickBot="1" x14ac:dyDescent="0.25">
      <c r="A1" s="47" t="s">
        <v>109</v>
      </c>
      <c r="B1" s="17"/>
      <c r="C1" s="17"/>
      <c r="D1" s="26" t="s">
        <v>186</v>
      </c>
      <c r="E1" s="17"/>
      <c r="F1" s="17"/>
      <c r="G1" s="17"/>
      <c r="H1" s="17"/>
      <c r="I1" s="17"/>
      <c r="J1" s="17"/>
      <c r="K1" s="17"/>
      <c r="L1" s="17"/>
      <c r="M1" s="48" t="s">
        <v>110</v>
      </c>
      <c r="N1" s="17" t="s">
        <v>111</v>
      </c>
      <c r="O1" s="17">
        <f ca="1">H18*J18-I18*I18</f>
        <v>118.78002470409365</v>
      </c>
      <c r="P1" s="17" t="s">
        <v>180</v>
      </c>
      <c r="Q1" s="17"/>
      <c r="R1" s="17"/>
      <c r="S1" s="17"/>
      <c r="T1" s="17"/>
      <c r="U1" s="7" t="s">
        <v>164</v>
      </c>
      <c r="V1" s="49" t="s">
        <v>166</v>
      </c>
      <c r="W1" s="17"/>
      <c r="X1" s="17"/>
      <c r="Y1" s="17"/>
      <c r="Z1" s="17"/>
      <c r="AA1" s="17">
        <v>1</v>
      </c>
      <c r="AB1" s="17" t="s">
        <v>46</v>
      </c>
      <c r="AC1" s="17"/>
      <c r="AD1" s="17"/>
      <c r="AE1" s="17"/>
      <c r="AF1" s="17"/>
      <c r="AG1" s="17"/>
      <c r="AH1" s="17"/>
      <c r="AI1" s="17"/>
    </row>
    <row r="2" spans="1:35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48" t="s">
        <v>112</v>
      </c>
      <c r="N2" s="17" t="s">
        <v>113</v>
      </c>
      <c r="O2" s="17">
        <f ca="1">+F18*J18-H18*I18</f>
        <v>330.48518572444527</v>
      </c>
      <c r="P2" s="17" t="s">
        <v>181</v>
      </c>
      <c r="Q2" s="17"/>
      <c r="R2" s="17"/>
      <c r="S2" s="17"/>
      <c r="T2" s="17"/>
      <c r="U2" s="17">
        <v>0.5</v>
      </c>
      <c r="V2" s="17">
        <f t="shared" ref="V2:V24" ca="1" si="0">+E$4+E$5*U2+E$6*U2^2</f>
        <v>6.9730973394465413E-3</v>
      </c>
      <c r="W2" s="17"/>
      <c r="X2" s="17"/>
      <c r="Y2" s="17"/>
      <c r="Z2" s="17"/>
      <c r="AA2" s="17">
        <v>2</v>
      </c>
      <c r="AB2" s="17" t="s">
        <v>29</v>
      </c>
      <c r="AC2" s="17"/>
      <c r="AD2" s="17"/>
      <c r="AE2" s="17"/>
      <c r="AF2" s="17"/>
      <c r="AG2" s="17"/>
      <c r="AH2" s="17"/>
      <c r="AI2" s="17"/>
    </row>
    <row r="3" spans="1:35" ht="13.5" thickBot="1" x14ac:dyDescent="0.25">
      <c r="A3" s="17" t="s">
        <v>114</v>
      </c>
      <c r="B3" s="17" t="s">
        <v>115</v>
      </c>
      <c r="C3" s="17"/>
      <c r="D3" s="17"/>
      <c r="E3" s="45" t="s">
        <v>116</v>
      </c>
      <c r="F3" s="45" t="s">
        <v>117</v>
      </c>
      <c r="G3" s="45" t="s">
        <v>118</v>
      </c>
      <c r="H3" s="45" t="s">
        <v>119</v>
      </c>
      <c r="I3" s="17"/>
      <c r="J3" s="17"/>
      <c r="K3" s="17"/>
      <c r="L3" s="17"/>
      <c r="M3" s="48" t="s">
        <v>120</v>
      </c>
      <c r="N3" s="17" t="s">
        <v>121</v>
      </c>
      <c r="O3" s="17">
        <f ca="1">+F18*I18-H18*H18</f>
        <v>180.88180549640379</v>
      </c>
      <c r="P3" s="17" t="s">
        <v>182</v>
      </c>
      <c r="Q3" s="17"/>
      <c r="R3" s="17"/>
      <c r="S3" s="17"/>
      <c r="T3" s="17"/>
      <c r="U3" s="17">
        <v>0.6</v>
      </c>
      <c r="V3" s="17">
        <f t="shared" ca="1" si="0"/>
        <v>5.7114617133484993E-3</v>
      </c>
      <c r="W3" s="17"/>
      <c r="X3" s="17"/>
      <c r="Y3" s="17"/>
      <c r="Z3" s="17"/>
      <c r="AA3" s="17">
        <v>3</v>
      </c>
      <c r="AB3" s="17" t="s">
        <v>122</v>
      </c>
      <c r="AC3" s="17"/>
      <c r="AD3" s="17"/>
      <c r="AE3" s="17"/>
      <c r="AF3" s="17"/>
      <c r="AG3" s="17"/>
      <c r="AH3" s="17"/>
      <c r="AI3" s="17"/>
    </row>
    <row r="4" spans="1:35" x14ac:dyDescent="0.2">
      <c r="A4" s="17" t="s">
        <v>123</v>
      </c>
      <c r="B4" s="17" t="s">
        <v>124</v>
      </c>
      <c r="C4" s="17"/>
      <c r="D4" s="50" t="s">
        <v>125</v>
      </c>
      <c r="E4" s="51">
        <f ca="1">(G18*O1-K18*O2+L18*O3)/O7</f>
        <v>-1.487247879520576E-2</v>
      </c>
      <c r="F4" s="52">
        <f ca="1">+E7/O7*O18</f>
        <v>5.567053922526517E-4</v>
      </c>
      <c r="G4" s="53">
        <f>+B18</f>
        <v>1</v>
      </c>
      <c r="H4" s="54">
        <f ca="1">ABS(F4/E4)</f>
        <v>3.7431917027315534E-2</v>
      </c>
      <c r="I4" s="17"/>
      <c r="J4" s="17"/>
      <c r="K4" s="17"/>
      <c r="L4" s="17"/>
      <c r="M4" s="48" t="s">
        <v>126</v>
      </c>
      <c r="N4" s="17" t="s">
        <v>127</v>
      </c>
      <c r="O4" s="17">
        <f ca="1">+C18*J18-H18*H18</f>
        <v>1107.8754150206894</v>
      </c>
      <c r="P4" s="17" t="s">
        <v>183</v>
      </c>
      <c r="Q4" s="17"/>
      <c r="R4" s="17"/>
      <c r="S4" s="17"/>
      <c r="T4" s="17"/>
      <c r="U4" s="17">
        <v>0.7</v>
      </c>
      <c r="V4" s="17">
        <f t="shared" ca="1" si="0"/>
        <v>2.572909136240982E-3</v>
      </c>
      <c r="W4" s="17"/>
      <c r="X4" s="17"/>
      <c r="Y4" s="17"/>
      <c r="Z4" s="17"/>
      <c r="AA4" s="17">
        <v>4</v>
      </c>
      <c r="AB4" s="17" t="s">
        <v>128</v>
      </c>
      <c r="AC4" s="17"/>
      <c r="AD4" s="17"/>
      <c r="AE4" s="17"/>
      <c r="AF4" s="17"/>
      <c r="AG4" s="17"/>
      <c r="AH4" s="17"/>
      <c r="AI4" s="17"/>
    </row>
    <row r="5" spans="1:35" x14ac:dyDescent="0.2">
      <c r="A5" s="17" t="s">
        <v>129</v>
      </c>
      <c r="B5" s="55">
        <v>40323</v>
      </c>
      <c r="C5" s="17"/>
      <c r="D5" s="56" t="s">
        <v>130</v>
      </c>
      <c r="E5" s="57">
        <f ca="1">+(-G18*O2+K18*O4-L18*O5)/O7</f>
        <v>9.0614076044542066E-2</v>
      </c>
      <c r="F5" s="58">
        <f ca="1">P18*E7/O7</f>
        <v>1.9121715985632921E-3</v>
      </c>
      <c r="G5" s="59">
        <f>+B18/A18</f>
        <v>1E-4</v>
      </c>
      <c r="H5" s="54">
        <f ca="1">ABS(F5/E5)</f>
        <v>2.110236821951756E-2</v>
      </c>
      <c r="I5" s="17"/>
      <c r="J5" s="17"/>
      <c r="K5" s="17"/>
      <c r="L5" s="17"/>
      <c r="M5" s="48" t="s">
        <v>131</v>
      </c>
      <c r="N5" s="17" t="s">
        <v>132</v>
      </c>
      <c r="O5" s="17">
        <f ca="1">+C18*I18-F18*H18</f>
        <v>647.69484941014139</v>
      </c>
      <c r="P5" s="17" t="s">
        <v>184</v>
      </c>
      <c r="Q5" s="17"/>
      <c r="R5" s="17"/>
      <c r="S5" s="17"/>
      <c r="T5" s="17"/>
      <c r="U5" s="17">
        <v>0.8</v>
      </c>
      <c r="V5" s="17">
        <f t="shared" ca="1" si="0"/>
        <v>-2.4425603918760627E-3</v>
      </c>
      <c r="W5" s="17"/>
      <c r="X5" s="17"/>
      <c r="Y5" s="17"/>
      <c r="Z5" s="17"/>
      <c r="AA5" s="17">
        <v>5</v>
      </c>
      <c r="AB5" s="17" t="s">
        <v>133</v>
      </c>
      <c r="AC5" s="17"/>
      <c r="AD5" s="17"/>
      <c r="AE5" s="17"/>
      <c r="AF5" s="17"/>
      <c r="AG5" s="17"/>
      <c r="AH5" s="17"/>
      <c r="AI5" s="17"/>
    </row>
    <row r="6" spans="1:35" ht="13.5" thickBot="1" x14ac:dyDescent="0.25">
      <c r="A6" s="17"/>
      <c r="B6" s="17"/>
      <c r="C6" s="17"/>
      <c r="D6" s="60" t="s">
        <v>134</v>
      </c>
      <c r="E6" s="61">
        <f ca="1">+(G18*O3-K18*O5+L18*O6)/O7</f>
        <v>-9.3845847550474926E-2</v>
      </c>
      <c r="F6" s="62">
        <f ca="1">Q18*E7/O7</f>
        <v>1.2100901211972949E-3</v>
      </c>
      <c r="G6" s="63">
        <f>+B18/A18^2</f>
        <v>1E-8</v>
      </c>
      <c r="H6" s="54">
        <f ca="1">ABS(F6/E6)</f>
        <v>1.2894445015763204E-2</v>
      </c>
      <c r="I6" s="17"/>
      <c r="J6" s="17"/>
      <c r="K6" s="17"/>
      <c r="L6" s="17"/>
      <c r="M6" s="64" t="s">
        <v>135</v>
      </c>
      <c r="N6" s="65" t="s">
        <v>136</v>
      </c>
      <c r="O6" s="65">
        <f ca="1">+C18*H18-F18*F18</f>
        <v>390.44675181060052</v>
      </c>
      <c r="P6" s="17" t="s">
        <v>185</v>
      </c>
      <c r="Q6" s="17"/>
      <c r="R6" s="17"/>
      <c r="S6" s="17"/>
      <c r="T6" s="17"/>
      <c r="U6" s="17">
        <v>0.9</v>
      </c>
      <c r="V6" s="17">
        <f t="shared" ca="1" si="0"/>
        <v>-9.3349468710025862E-3</v>
      </c>
      <c r="W6" s="17"/>
      <c r="X6" s="17"/>
      <c r="Y6" s="17"/>
      <c r="Z6" s="17"/>
      <c r="AA6" s="17">
        <v>6</v>
      </c>
      <c r="AB6" s="17" t="s">
        <v>137</v>
      </c>
      <c r="AC6" s="17"/>
      <c r="AD6" s="17"/>
      <c r="AE6" s="17"/>
      <c r="AF6" s="17"/>
      <c r="AG6" s="17"/>
      <c r="AH6" s="17"/>
      <c r="AI6" s="17"/>
    </row>
    <row r="7" spans="1:35" x14ac:dyDescent="0.2">
      <c r="A7" s="17"/>
      <c r="B7" s="17"/>
      <c r="C7" s="17"/>
      <c r="D7" s="26" t="s">
        <v>138</v>
      </c>
      <c r="E7" s="66">
        <f ca="1">SQRT(N18/(B15-3))</f>
        <v>1.7502783371948257E-3</v>
      </c>
      <c r="F7" s="17"/>
      <c r="G7" s="67" t="e">
        <f>+#REF!</f>
        <v>#REF!</v>
      </c>
      <c r="H7" s="17"/>
      <c r="I7" s="17"/>
      <c r="J7" s="17"/>
      <c r="K7" s="17"/>
      <c r="L7" s="17"/>
      <c r="M7" s="48" t="s">
        <v>139</v>
      </c>
      <c r="N7" s="17" t="s">
        <v>140</v>
      </c>
      <c r="O7" s="17">
        <f ca="1">+C18*O1-F18*O2+H18*O3</f>
        <v>308.69359936698584</v>
      </c>
      <c r="P7" s="17"/>
      <c r="Q7" s="17"/>
      <c r="R7" s="17"/>
      <c r="S7" s="17"/>
      <c r="T7" s="17"/>
      <c r="U7" s="17">
        <v>1</v>
      </c>
      <c r="V7" s="17">
        <f t="shared" ca="1" si="0"/>
        <v>-1.8104250301138616E-2</v>
      </c>
      <c r="W7" s="17"/>
      <c r="X7" s="17"/>
      <c r="Y7" s="17"/>
      <c r="Z7" s="17"/>
      <c r="AA7" s="17">
        <v>7</v>
      </c>
      <c r="AB7" s="17" t="s">
        <v>141</v>
      </c>
      <c r="AC7" s="17"/>
      <c r="AD7" s="17"/>
      <c r="AE7" s="17"/>
      <c r="AF7" s="17"/>
      <c r="AG7" s="17"/>
      <c r="AH7" s="17"/>
      <c r="AI7" s="17"/>
    </row>
    <row r="8" spans="1:35" x14ac:dyDescent="0.2">
      <c r="A8" s="19">
        <v>21</v>
      </c>
      <c r="B8" s="17" t="s">
        <v>144</v>
      </c>
      <c r="C8" s="68">
        <v>21</v>
      </c>
      <c r="D8" s="26" t="s">
        <v>173</v>
      </c>
      <c r="E8" s="17"/>
      <c r="F8" s="69">
        <f ca="1">CORREL(INDIRECT(E12):INDIRECT(E13),INDIRECT(M12):INDIRECT(M13))</f>
        <v>0.96925927040580939</v>
      </c>
      <c r="G8" s="66"/>
      <c r="H8" s="17"/>
      <c r="I8" s="17"/>
      <c r="J8" s="17"/>
      <c r="K8" s="67"/>
      <c r="L8" s="17"/>
      <c r="M8" s="17"/>
      <c r="N8" s="17"/>
      <c r="O8" s="17"/>
      <c r="P8" s="17"/>
      <c r="Q8" s="17"/>
      <c r="R8" s="17"/>
      <c r="S8" s="17"/>
      <c r="T8" s="17"/>
      <c r="U8" s="17">
        <v>1.1000000000000001</v>
      </c>
      <c r="V8" s="17">
        <f t="shared" ca="1" si="0"/>
        <v>-2.8750470682284146E-2</v>
      </c>
      <c r="W8" s="17"/>
      <c r="X8" s="17"/>
      <c r="Y8" s="17"/>
      <c r="Z8" s="17"/>
      <c r="AA8" s="17">
        <v>8</v>
      </c>
      <c r="AB8" s="17" t="s">
        <v>142</v>
      </c>
      <c r="AC8" s="17"/>
      <c r="AD8" s="17"/>
      <c r="AE8" s="17"/>
      <c r="AF8" s="17"/>
      <c r="AG8" s="17"/>
      <c r="AH8" s="17"/>
      <c r="AI8" s="17"/>
    </row>
    <row r="9" spans="1:35" x14ac:dyDescent="0.2">
      <c r="A9" s="19">
        <f>20+COUNT(A21:A1427)</f>
        <v>231</v>
      </c>
      <c r="B9" s="17" t="s">
        <v>146</v>
      </c>
      <c r="C9" s="68">
        <f>A9</f>
        <v>231</v>
      </c>
      <c r="D9" s="17"/>
      <c r="E9" s="70">
        <f ca="1">E6*G6</f>
        <v>-9.3845847550474935E-10</v>
      </c>
      <c r="F9" s="71">
        <f ca="1">H6</f>
        <v>1.2894445015763204E-2</v>
      </c>
      <c r="G9" s="72">
        <f ca="1">F8</f>
        <v>0.96925927040580939</v>
      </c>
      <c r="H9" s="17"/>
      <c r="I9" s="17"/>
      <c r="J9" s="17"/>
      <c r="K9" s="67"/>
      <c r="L9" s="17"/>
      <c r="M9" s="17"/>
      <c r="N9" s="17"/>
      <c r="O9" s="17"/>
      <c r="P9" s="17"/>
      <c r="Q9" s="17"/>
      <c r="R9" s="17"/>
      <c r="S9" s="17"/>
      <c r="T9" s="17"/>
      <c r="U9" s="17">
        <v>1.2</v>
      </c>
      <c r="V9" s="17">
        <f t="shared" ca="1" si="0"/>
        <v>-4.1273608014439175E-2</v>
      </c>
      <c r="W9" s="17"/>
      <c r="X9" s="17"/>
      <c r="Y9" s="17"/>
      <c r="Z9" s="17"/>
      <c r="AA9" s="17">
        <v>9</v>
      </c>
      <c r="AB9" s="17" t="s">
        <v>79</v>
      </c>
      <c r="AC9" s="17"/>
      <c r="AD9" s="17"/>
      <c r="AE9" s="17"/>
      <c r="AF9" s="17"/>
      <c r="AG9" s="17"/>
      <c r="AH9" s="17"/>
      <c r="AI9" s="17"/>
    </row>
    <row r="10" spans="1:35" x14ac:dyDescent="0.2">
      <c r="A10" s="17" t="s">
        <v>4</v>
      </c>
      <c r="B10" s="14">
        <v>0.46279589999999998</v>
      </c>
      <c r="C10" s="17"/>
      <c r="D10" s="17" t="s">
        <v>174</v>
      </c>
      <c r="E10" s="17">
        <f ca="1">2*E9*365.2422/B10</f>
        <v>-1.481277765001811E-6</v>
      </c>
      <c r="F10" s="17" t="s">
        <v>175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>
        <v>1.3</v>
      </c>
      <c r="V10" s="17">
        <f t="shared" ca="1" si="0"/>
        <v>-5.5673662297603704E-2</v>
      </c>
      <c r="W10" s="17"/>
      <c r="X10" s="17"/>
      <c r="Y10" s="17"/>
      <c r="Z10" s="17"/>
      <c r="AA10" s="17">
        <v>10</v>
      </c>
      <c r="AB10" s="17" t="s">
        <v>143</v>
      </c>
      <c r="AC10" s="17"/>
      <c r="AD10" s="17"/>
      <c r="AE10" s="17"/>
      <c r="AF10" s="17"/>
      <c r="AG10" s="17"/>
      <c r="AH10" s="17"/>
      <c r="AI10" s="17"/>
    </row>
    <row r="11" spans="1:35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1.4</v>
      </c>
      <c r="V11" s="17">
        <f t="shared" ca="1" si="0"/>
        <v>-7.1950633531777691E-2</v>
      </c>
      <c r="W11" s="17"/>
      <c r="X11" s="17"/>
      <c r="Y11" s="17"/>
      <c r="Z11" s="17"/>
      <c r="AA11" s="17">
        <v>11</v>
      </c>
      <c r="AB11" s="17" t="s">
        <v>27</v>
      </c>
      <c r="AC11" s="17"/>
      <c r="AD11" s="17"/>
      <c r="AE11" s="17"/>
      <c r="AF11" s="17"/>
      <c r="AG11" s="17"/>
      <c r="AH11" s="17"/>
      <c r="AI11" s="17"/>
    </row>
    <row r="12" spans="1:35" x14ac:dyDescent="0.2">
      <c r="A12" s="17"/>
      <c r="B12" s="17"/>
      <c r="C12" s="20" t="str">
        <f t="shared" ref="C12:Q13" si="1">C$15&amp;$C8</f>
        <v>C21</v>
      </c>
      <c r="D12" s="20" t="str">
        <f t="shared" si="1"/>
        <v>D21</v>
      </c>
      <c r="E12" s="20" t="str">
        <f t="shared" si="1"/>
        <v>E21</v>
      </c>
      <c r="F12" s="20" t="str">
        <f t="shared" si="1"/>
        <v>F21</v>
      </c>
      <c r="G12" s="20" t="str">
        <f t="shared" ref="G12:Q12" si="2">G15&amp;$C8</f>
        <v>G21</v>
      </c>
      <c r="H12" s="20" t="str">
        <f t="shared" si="2"/>
        <v>H21</v>
      </c>
      <c r="I12" s="20" t="str">
        <f t="shared" si="2"/>
        <v>I21</v>
      </c>
      <c r="J12" s="20" t="str">
        <f t="shared" si="2"/>
        <v>J21</v>
      </c>
      <c r="K12" s="20" t="str">
        <f t="shared" si="2"/>
        <v>K21</v>
      </c>
      <c r="L12" s="20" t="str">
        <f t="shared" si="2"/>
        <v>L21</v>
      </c>
      <c r="M12" s="20" t="str">
        <f t="shared" si="2"/>
        <v>M21</v>
      </c>
      <c r="N12" s="20" t="str">
        <f t="shared" si="2"/>
        <v>N21</v>
      </c>
      <c r="O12" s="20" t="str">
        <f t="shared" si="2"/>
        <v>O21</v>
      </c>
      <c r="P12" s="20" t="str">
        <f t="shared" si="2"/>
        <v>P21</v>
      </c>
      <c r="Q12" s="20" t="str">
        <f t="shared" si="2"/>
        <v>Q21</v>
      </c>
      <c r="R12" s="17"/>
      <c r="S12" s="17"/>
      <c r="T12" s="17"/>
      <c r="U12" s="17">
        <v>1.5</v>
      </c>
      <c r="V12" s="17">
        <f t="shared" ca="1" si="0"/>
        <v>-9.0104521716961233E-2</v>
      </c>
      <c r="W12" s="17"/>
      <c r="X12" s="17"/>
      <c r="Y12" s="17"/>
      <c r="Z12" s="17"/>
      <c r="AA12" s="17">
        <v>12</v>
      </c>
      <c r="AB12" s="17" t="s">
        <v>145</v>
      </c>
      <c r="AC12" s="17"/>
      <c r="AD12" s="17"/>
      <c r="AE12" s="17"/>
      <c r="AF12" s="17"/>
      <c r="AG12" s="17"/>
      <c r="AH12" s="17"/>
      <c r="AI12" s="17"/>
    </row>
    <row r="13" spans="1:35" x14ac:dyDescent="0.2">
      <c r="A13" s="17"/>
      <c r="B13" s="17"/>
      <c r="C13" s="20" t="str">
        <f t="shared" si="1"/>
        <v>C231</v>
      </c>
      <c r="D13" s="20" t="str">
        <f t="shared" si="1"/>
        <v>D231</v>
      </c>
      <c r="E13" s="20" t="str">
        <f t="shared" si="1"/>
        <v>E231</v>
      </c>
      <c r="F13" s="20" t="str">
        <f t="shared" si="1"/>
        <v>F231</v>
      </c>
      <c r="G13" s="20" t="str">
        <f t="shared" si="1"/>
        <v>G231</v>
      </c>
      <c r="H13" s="20" t="str">
        <f t="shared" si="1"/>
        <v>H231</v>
      </c>
      <c r="I13" s="20" t="str">
        <f t="shared" si="1"/>
        <v>I231</v>
      </c>
      <c r="J13" s="20" t="str">
        <f t="shared" si="1"/>
        <v>J231</v>
      </c>
      <c r="K13" s="20" t="str">
        <f t="shared" si="1"/>
        <v>K231</v>
      </c>
      <c r="L13" s="20" t="str">
        <f t="shared" si="1"/>
        <v>L231</v>
      </c>
      <c r="M13" s="20" t="str">
        <f t="shared" si="1"/>
        <v>M231</v>
      </c>
      <c r="N13" s="20" t="str">
        <f t="shared" si="1"/>
        <v>N231</v>
      </c>
      <c r="O13" s="20" t="str">
        <f t="shared" si="1"/>
        <v>O231</v>
      </c>
      <c r="P13" s="20" t="str">
        <f t="shared" si="1"/>
        <v>P231</v>
      </c>
      <c r="Q13" s="20" t="str">
        <f t="shared" si="1"/>
        <v>Q231</v>
      </c>
      <c r="R13" s="17"/>
      <c r="S13" s="17"/>
      <c r="T13" s="17"/>
      <c r="U13" s="17">
        <v>1.6</v>
      </c>
      <c r="V13" s="17">
        <f t="shared" ca="1" si="0"/>
        <v>-0.1101353268531543</v>
      </c>
      <c r="W13" s="17"/>
      <c r="X13" s="17"/>
      <c r="Y13" s="17"/>
      <c r="Z13" s="17"/>
      <c r="AA13" s="17">
        <v>13</v>
      </c>
      <c r="AB13" s="17" t="s">
        <v>147</v>
      </c>
      <c r="AC13" s="17"/>
      <c r="AD13" s="17"/>
      <c r="AE13" s="17"/>
      <c r="AF13" s="17"/>
      <c r="AG13" s="17"/>
      <c r="AH13" s="17"/>
      <c r="AI13" s="17"/>
    </row>
    <row r="14" spans="1:35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1.7</v>
      </c>
      <c r="V14" s="17">
        <f t="shared" ca="1" si="0"/>
        <v>-0.13204304894035676</v>
      </c>
      <c r="W14" s="17"/>
      <c r="X14" s="17"/>
      <c r="Y14" s="17"/>
      <c r="Z14" s="17"/>
      <c r="AA14" s="17">
        <v>14</v>
      </c>
      <c r="AB14" s="17" t="s">
        <v>148</v>
      </c>
      <c r="AC14" s="17"/>
      <c r="AD14" s="17"/>
      <c r="AE14" s="17"/>
      <c r="AF14" s="17"/>
      <c r="AG14" s="17"/>
      <c r="AH14" s="17"/>
      <c r="AI14" s="17"/>
    </row>
    <row r="15" spans="1:35" x14ac:dyDescent="0.2">
      <c r="A15" s="26" t="s">
        <v>152</v>
      </c>
      <c r="B15" s="26">
        <f>C9-C8+1</f>
        <v>211</v>
      </c>
      <c r="C15" s="20" t="str">
        <f t="shared" ref="C15:Q15" si="3">VLOOKUP(C16,$AA1:$AB23,2,FALSE)</f>
        <v>C</v>
      </c>
      <c r="D15" s="20" t="str">
        <f t="shared" si="3"/>
        <v>D</v>
      </c>
      <c r="E15" s="20" t="str">
        <f t="shared" si="3"/>
        <v>E</v>
      </c>
      <c r="F15" s="20" t="str">
        <f t="shared" si="3"/>
        <v>F</v>
      </c>
      <c r="G15" s="20" t="str">
        <f t="shared" si="3"/>
        <v>G</v>
      </c>
      <c r="H15" s="20" t="str">
        <f t="shared" si="3"/>
        <v>H</v>
      </c>
      <c r="I15" s="20" t="str">
        <f t="shared" si="3"/>
        <v>I</v>
      </c>
      <c r="J15" s="20" t="str">
        <f t="shared" si="3"/>
        <v>J</v>
      </c>
      <c r="K15" s="20" t="str">
        <f t="shared" si="3"/>
        <v>K</v>
      </c>
      <c r="L15" s="20" t="str">
        <f t="shared" si="3"/>
        <v>L</v>
      </c>
      <c r="M15" s="20" t="str">
        <f t="shared" si="3"/>
        <v>M</v>
      </c>
      <c r="N15" s="20" t="str">
        <f t="shared" si="3"/>
        <v>N</v>
      </c>
      <c r="O15" s="20" t="str">
        <f t="shared" si="3"/>
        <v>O</v>
      </c>
      <c r="P15" s="20" t="str">
        <f t="shared" si="3"/>
        <v>P</v>
      </c>
      <c r="Q15" s="20" t="str">
        <f t="shared" si="3"/>
        <v>Q</v>
      </c>
      <c r="R15" s="17"/>
      <c r="S15" s="17"/>
      <c r="T15" s="17"/>
      <c r="U15" s="17">
        <v>1.8</v>
      </c>
      <c r="V15" s="17">
        <f t="shared" ca="1" si="0"/>
        <v>-0.1558276879785688</v>
      </c>
      <c r="W15" s="17"/>
      <c r="X15" s="17"/>
      <c r="Y15" s="17"/>
      <c r="Z15" s="17"/>
      <c r="AA15" s="17">
        <v>15</v>
      </c>
      <c r="AB15" s="17" t="s">
        <v>149</v>
      </c>
      <c r="AC15" s="17"/>
      <c r="AD15" s="17"/>
      <c r="AE15" s="17"/>
      <c r="AF15" s="17"/>
      <c r="AG15" s="17"/>
      <c r="AH15" s="17"/>
      <c r="AI15" s="17"/>
    </row>
    <row r="16" spans="1:35" x14ac:dyDescent="0.2">
      <c r="A16" s="20"/>
      <c r="B16" s="17"/>
      <c r="C16" s="20">
        <f>COLUMN()</f>
        <v>3</v>
      </c>
      <c r="D16" s="20">
        <f>COLUMN()</f>
        <v>4</v>
      </c>
      <c r="E16" s="20">
        <f>COLUMN()</f>
        <v>5</v>
      </c>
      <c r="F16" s="20">
        <f>COLUMN()</f>
        <v>6</v>
      </c>
      <c r="G16" s="20">
        <f>COLUMN()</f>
        <v>7</v>
      </c>
      <c r="H16" s="20">
        <f>COLUMN()</f>
        <v>8</v>
      </c>
      <c r="I16" s="20">
        <f>COLUMN()</f>
        <v>9</v>
      </c>
      <c r="J16" s="20">
        <f>COLUMN()</f>
        <v>10</v>
      </c>
      <c r="K16" s="20">
        <f>COLUMN()</f>
        <v>11</v>
      </c>
      <c r="L16" s="20">
        <f>COLUMN()</f>
        <v>12</v>
      </c>
      <c r="M16" s="20">
        <f>COLUMN()</f>
        <v>13</v>
      </c>
      <c r="N16" s="20">
        <f>COLUMN()</f>
        <v>14</v>
      </c>
      <c r="O16" s="20">
        <f>COLUMN()</f>
        <v>15</v>
      </c>
      <c r="P16" s="20">
        <f>COLUMN()</f>
        <v>16</v>
      </c>
      <c r="Q16" s="20">
        <f>COLUMN()</f>
        <v>17</v>
      </c>
      <c r="R16" s="17"/>
      <c r="S16" s="17"/>
      <c r="T16" s="17"/>
      <c r="U16" s="17">
        <v>1.9</v>
      </c>
      <c r="V16" s="17">
        <f t="shared" ca="1" si="0"/>
        <v>-0.18148924396779031</v>
      </c>
      <c r="W16" s="17"/>
      <c r="X16" s="17"/>
      <c r="Y16" s="17"/>
      <c r="Z16" s="17"/>
      <c r="AA16" s="17">
        <v>16</v>
      </c>
      <c r="AB16" s="17" t="s">
        <v>150</v>
      </c>
      <c r="AC16" s="17"/>
      <c r="AD16" s="17"/>
      <c r="AE16" s="17"/>
      <c r="AF16" s="17"/>
      <c r="AG16" s="17"/>
      <c r="AH16" s="17"/>
      <c r="AI16" s="17"/>
    </row>
    <row r="17" spans="1:35" x14ac:dyDescent="0.2">
      <c r="A17" s="26" t="s">
        <v>151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2</v>
      </c>
      <c r="V17" s="17">
        <f t="shared" ca="1" si="0"/>
        <v>-0.20902771690802133</v>
      </c>
      <c r="W17" s="17"/>
      <c r="X17" s="17"/>
      <c r="Y17" s="17"/>
      <c r="Z17" s="17"/>
      <c r="AA17" s="17">
        <v>17</v>
      </c>
      <c r="AB17" s="17" t="s">
        <v>153</v>
      </c>
      <c r="AC17" s="17"/>
      <c r="AD17" s="17"/>
      <c r="AE17" s="17"/>
      <c r="AF17" s="17"/>
      <c r="AG17" s="17"/>
      <c r="AH17" s="17"/>
      <c r="AI17" s="17"/>
    </row>
    <row r="18" spans="1:35" x14ac:dyDescent="0.2">
      <c r="A18" s="73">
        <v>10000</v>
      </c>
      <c r="B18" s="73">
        <v>1</v>
      </c>
      <c r="C18" s="17">
        <f ca="1">SUM(INDIRECT(C12):INDIRECT(C13))</f>
        <v>42.300000000000011</v>
      </c>
      <c r="D18" s="74">
        <f ca="1">SUM(INDIRECT(D12):INDIRECT(D13))</f>
        <v>119.02249999999999</v>
      </c>
      <c r="E18" s="74">
        <f ca="1">SUM(INDIRECT(E12):INDIRECT(E13))</f>
        <v>-1.0763225002592662</v>
      </c>
      <c r="F18" s="26">
        <f ca="1">SUM(INDIRECT(F12):INDIRECT(F13))</f>
        <v>38.486879999999999</v>
      </c>
      <c r="G18" s="26">
        <f ca="1">SUM(INDIRECT(G12):INDIRECT(G13))</f>
        <v>-1.294135600055597</v>
      </c>
      <c r="H18" s="26">
        <f ca="1">SUM(INDIRECT(H12):INDIRECT(H13))</f>
        <v>44.247912149999998</v>
      </c>
      <c r="I18" s="26">
        <f ca="1">SUM(INDIRECT(I12):INDIRECT(I13))</f>
        <v>55.571133205147348</v>
      </c>
      <c r="J18" s="26">
        <f ca="1">SUM(INDIRECT(J12):INDIRECT(J13))</f>
        <v>72.476433679782645</v>
      </c>
      <c r="K18" s="26">
        <f ca="1">SUM(INDIRECT(K12):INDIRECT(K13))</f>
        <v>-1.7780317252985491</v>
      </c>
      <c r="L18" s="26">
        <f ca="1">SUM(INDIRECT(L12):INDIRECT(L13))</f>
        <v>-2.4241615911652041</v>
      </c>
      <c r="M18" s="17"/>
      <c r="N18" s="17">
        <f ca="1">SUM(INDIRECT(N12):INDIRECT(N13))</f>
        <v>6.3720264559192466E-4</v>
      </c>
      <c r="O18" s="17">
        <f ca="1">SQRT(SUM(INDIRECT(O12):INDIRECT(O13)))</f>
        <v>98.185178705295115</v>
      </c>
      <c r="P18" s="17">
        <f ca="1">SQRT(SUM(INDIRECT(P12):INDIRECT(P13)))</f>
        <v>337.24643722315665</v>
      </c>
      <c r="Q18" s="17">
        <f ca="1">SQRT(SUM(INDIRECT(Q12):INDIRECT(Q13)))</f>
        <v>213.42152681242095</v>
      </c>
      <c r="R18" s="17"/>
      <c r="S18" s="17"/>
      <c r="T18" s="17"/>
      <c r="U18" s="17">
        <v>2.1</v>
      </c>
      <c r="V18" s="17">
        <f t="shared" ca="1" si="0"/>
        <v>-0.23844310679926184</v>
      </c>
      <c r="W18" s="17"/>
      <c r="X18" s="17"/>
      <c r="Y18" s="17"/>
      <c r="Z18" s="17"/>
      <c r="AA18" s="17">
        <v>18</v>
      </c>
      <c r="AB18" s="17" t="s">
        <v>154</v>
      </c>
      <c r="AC18" s="17"/>
      <c r="AD18" s="17"/>
      <c r="AE18" s="17"/>
      <c r="AF18" s="17"/>
      <c r="AG18" s="17"/>
      <c r="AH18" s="17"/>
      <c r="AI18" s="17"/>
    </row>
    <row r="19" spans="1:35" x14ac:dyDescent="0.2">
      <c r="A19" s="75" t="s">
        <v>155</v>
      </c>
      <c r="B19" s="17"/>
      <c r="C19" s="17"/>
      <c r="D19" s="17"/>
      <c r="E19" s="17"/>
      <c r="F19" s="76" t="s">
        <v>156</v>
      </c>
      <c r="G19" s="76" t="s">
        <v>157</v>
      </c>
      <c r="H19" s="76" t="s">
        <v>158</v>
      </c>
      <c r="I19" s="76" t="s">
        <v>159</v>
      </c>
      <c r="J19" s="76" t="s">
        <v>160</v>
      </c>
      <c r="K19" s="76" t="s">
        <v>161</v>
      </c>
      <c r="L19" s="76" t="s">
        <v>162</v>
      </c>
      <c r="M19" s="77"/>
      <c r="N19" s="77"/>
      <c r="O19" s="77"/>
      <c r="P19" s="77"/>
      <c r="Q19" s="77"/>
      <c r="R19" s="17"/>
      <c r="S19" s="17"/>
      <c r="T19" s="17"/>
      <c r="U19" s="17">
        <v>2.2000000000000002</v>
      </c>
      <c r="V19" s="17">
        <f t="shared" ca="1" si="0"/>
        <v>-0.26973541364151188</v>
      </c>
      <c r="W19" s="17"/>
      <c r="X19" s="17"/>
      <c r="Y19" s="17"/>
      <c r="Z19" s="17"/>
      <c r="AA19" s="17">
        <v>19</v>
      </c>
      <c r="AB19" s="17" t="s">
        <v>163</v>
      </c>
      <c r="AC19" s="17"/>
      <c r="AD19" s="17"/>
      <c r="AE19" s="17"/>
      <c r="AF19" s="17"/>
      <c r="AG19" s="17"/>
      <c r="AH19" s="17"/>
      <c r="AI19" s="17"/>
    </row>
    <row r="20" spans="1:35" ht="15" thickBot="1" x14ac:dyDescent="0.25">
      <c r="A20" s="7" t="s">
        <v>164</v>
      </c>
      <c r="B20" s="7" t="s">
        <v>165</v>
      </c>
      <c r="C20" s="7" t="s">
        <v>176</v>
      </c>
      <c r="D20" s="7" t="s">
        <v>164</v>
      </c>
      <c r="E20" s="7" t="s">
        <v>165</v>
      </c>
      <c r="F20" s="7" t="s">
        <v>177</v>
      </c>
      <c r="G20" s="7" t="s">
        <v>178</v>
      </c>
      <c r="H20" s="7" t="s">
        <v>187</v>
      </c>
      <c r="I20" s="7" t="s">
        <v>188</v>
      </c>
      <c r="J20" s="7" t="s">
        <v>189</v>
      </c>
      <c r="K20" s="7" t="s">
        <v>179</v>
      </c>
      <c r="L20" s="7" t="s">
        <v>190</v>
      </c>
      <c r="M20" s="49" t="s">
        <v>166</v>
      </c>
      <c r="N20" s="7" t="s">
        <v>191</v>
      </c>
      <c r="O20" s="7" t="s">
        <v>167</v>
      </c>
      <c r="P20" s="7" t="s">
        <v>168</v>
      </c>
      <c r="Q20" s="7" t="s">
        <v>169</v>
      </c>
      <c r="R20" s="45" t="s">
        <v>170</v>
      </c>
      <c r="S20" s="17"/>
      <c r="T20" s="17"/>
      <c r="U20" s="17">
        <v>2.2999999999999998</v>
      </c>
      <c r="V20" s="17">
        <f t="shared" ca="1" si="0"/>
        <v>-0.30290463743477131</v>
      </c>
      <c r="W20" s="17"/>
      <c r="X20" s="17"/>
      <c r="Y20" s="17"/>
      <c r="Z20" s="17"/>
      <c r="AA20" s="17">
        <v>20</v>
      </c>
      <c r="AB20" s="17" t="s">
        <v>171</v>
      </c>
      <c r="AC20" s="17"/>
      <c r="AD20" s="17"/>
      <c r="AE20" s="17"/>
      <c r="AF20" s="17"/>
      <c r="AG20" s="17"/>
      <c r="AH20" s="17"/>
      <c r="AI20" s="17"/>
    </row>
    <row r="21" spans="1:35" x14ac:dyDescent="0.2">
      <c r="A21" s="78">
        <v>1403</v>
      </c>
      <c r="B21" s="78">
        <v>-1.8734999976004474E-3</v>
      </c>
      <c r="C21" s="78">
        <v>0.1</v>
      </c>
      <c r="D21" s="79">
        <f>A21/A$18</f>
        <v>0.14030000000000001</v>
      </c>
      <c r="E21" s="79">
        <f>B21/B$18</f>
        <v>-1.8734999976004474E-3</v>
      </c>
      <c r="F21" s="19">
        <f>$C21*D21</f>
        <v>1.4030000000000001E-2</v>
      </c>
      <c r="G21" s="19">
        <f>$C21*E21</f>
        <v>-1.8734999976004475E-4</v>
      </c>
      <c r="H21" s="19">
        <f>C21*D21*D21</f>
        <v>1.9684090000000004E-3</v>
      </c>
      <c r="I21" s="19">
        <f>C21*D21*D21*D21</f>
        <v>2.761677827000001E-4</v>
      </c>
      <c r="J21" s="19">
        <f>C21*D21*D21*D21*D21</f>
        <v>3.8746339912810015E-5</v>
      </c>
      <c r="K21" s="19">
        <f>C21*E21*D21</f>
        <v>-2.628520496633428E-5</v>
      </c>
      <c r="L21" s="19">
        <f>C21*E21*D21*D21</f>
        <v>-3.6878142567766997E-6</v>
      </c>
      <c r="M21" s="19">
        <f ca="1">+E$4+E$5*D21+E$6*D21^2</f>
        <v>-4.0065940354663369E-3</v>
      </c>
      <c r="N21" s="19">
        <f ca="1">C21*(M21-E21)^2</f>
        <v>4.550090174379005E-7</v>
      </c>
      <c r="O21" s="44">
        <f ca="1">(C21*O$1-O$2*F21+O$3*H21)^2</f>
        <v>57.71964631695446</v>
      </c>
      <c r="P21" s="19">
        <f ca="1">(-C21*O$2+O$4*F21-O$5*H21)^2</f>
        <v>352.68670493939976</v>
      </c>
      <c r="Q21" s="19">
        <f ca="1">+(C21*O$3-F21*O$5+H21*O$6)^2</f>
        <v>95.444707301976422</v>
      </c>
      <c r="R21" s="17">
        <f ca="1">+E21-M21</f>
        <v>2.1330940378658896E-3</v>
      </c>
      <c r="S21" s="17"/>
      <c r="T21" s="17"/>
      <c r="U21" s="17">
        <v>2.7</v>
      </c>
      <c r="V21" s="17">
        <f ca="1">+E$4+E$5*U21+E$6*U21^2</f>
        <v>-0.45435070211790446</v>
      </c>
      <c r="W21" s="17"/>
      <c r="X21" s="17"/>
      <c r="Y21" s="17"/>
      <c r="Z21" s="17"/>
      <c r="AA21" s="17">
        <v>24</v>
      </c>
      <c r="AB21" s="17" t="s">
        <v>164</v>
      </c>
      <c r="AC21" s="17"/>
      <c r="AD21" s="17"/>
      <c r="AE21" s="17"/>
      <c r="AF21" s="17"/>
      <c r="AG21" s="17"/>
      <c r="AH21" s="17"/>
      <c r="AI21" s="17"/>
    </row>
    <row r="22" spans="1:35" x14ac:dyDescent="0.2">
      <c r="A22" s="78">
        <v>1421</v>
      </c>
      <c r="B22" s="78">
        <v>-7.3144999987562187E-3</v>
      </c>
      <c r="C22" s="78">
        <v>0.1</v>
      </c>
      <c r="D22" s="79">
        <f t="shared" ref="D22:E82" si="4">A22/A$18</f>
        <v>0.1421</v>
      </c>
      <c r="E22" s="79">
        <f t="shared" si="4"/>
        <v>-7.3144999987562187E-3</v>
      </c>
      <c r="F22" s="19">
        <f t="shared" ref="F22:G82" si="5">$C22*D22</f>
        <v>1.421E-2</v>
      </c>
      <c r="G22" s="19">
        <f t="shared" si="5"/>
        <v>-7.3144999987562187E-4</v>
      </c>
      <c r="H22" s="19">
        <f t="shared" ref="H22:H82" si="6">C22*D22*D22</f>
        <v>2.0192410000000002E-3</v>
      </c>
      <c r="I22" s="19">
        <f t="shared" ref="I22:I82" si="7">C22*D22*D22*D22</f>
        <v>2.8693414610000002E-4</v>
      </c>
      <c r="J22" s="19">
        <f t="shared" ref="J22:J82" si="8">C22*D22*D22*D22*D22</f>
        <v>4.0773342160810004E-5</v>
      </c>
      <c r="K22" s="19">
        <f t="shared" ref="K22:K82" si="9">C22*E22*D22</f>
        <v>-1.0393904498232587E-4</v>
      </c>
      <c r="L22" s="19">
        <f t="shared" ref="L22:L82" si="10">C22*E22*D22*D22</f>
        <v>-1.4769738291988507E-5</v>
      </c>
      <c r="M22" s="19">
        <f t="shared" ref="M22:M81" ca="1" si="11">+E$4+E$5*D22+E$6*D22^2</f>
        <v>-3.8911924198130176E-3</v>
      </c>
      <c r="N22" s="19">
        <f t="shared" ref="N22:N82" ca="1" si="12">C22*(M22-E22)^2</f>
        <v>1.1719034780049963E-6</v>
      </c>
      <c r="O22" s="44">
        <f t="shared" ref="O22:O82" ca="1" si="13">(C22*O$1-O$2*F22+O$3*H22)^2</f>
        <v>56.957992971131361</v>
      </c>
      <c r="P22" s="19">
        <f t="shared" ref="P22:P82" ca="1" si="14">(-C22*O$2+O$4*F22-O$5*H22)^2</f>
        <v>346.46092743593999</v>
      </c>
      <c r="Q22" s="19">
        <f t="shared" ref="Q22:Q82" ca="1" si="15">+(C22*O$3-F22*O$5+H22*O$6)^2</f>
        <v>93.563888396375731</v>
      </c>
      <c r="R22" s="17">
        <f t="shared" ref="R22:R81" ca="1" si="16">+E22-M22</f>
        <v>-3.4233075789432011E-3</v>
      </c>
      <c r="S22" s="17"/>
      <c r="T22" s="17"/>
      <c r="U22" s="17">
        <v>2.8</v>
      </c>
      <c r="V22" s="17">
        <f t="shared" ca="1" si="0"/>
        <v>-0.49690451066621127</v>
      </c>
      <c r="W22" s="17"/>
      <c r="X22" s="17"/>
      <c r="Y22" s="17"/>
      <c r="Z22" s="17"/>
      <c r="AA22" s="17">
        <v>25</v>
      </c>
      <c r="AB22" s="17" t="s">
        <v>165</v>
      </c>
      <c r="AC22" s="17"/>
      <c r="AD22" s="17"/>
      <c r="AE22" s="17"/>
      <c r="AF22" s="17"/>
      <c r="AG22" s="17"/>
      <c r="AH22" s="17"/>
      <c r="AI22" s="17"/>
    </row>
    <row r="23" spans="1:35" x14ac:dyDescent="0.2">
      <c r="A23" s="78">
        <v>1421</v>
      </c>
      <c r="B23" s="78">
        <v>-4.3145000017830171E-3</v>
      </c>
      <c r="C23" s="78">
        <v>0.1</v>
      </c>
      <c r="D23" s="79">
        <f t="shared" si="4"/>
        <v>0.1421</v>
      </c>
      <c r="E23" s="79">
        <f t="shared" si="4"/>
        <v>-4.3145000017830171E-3</v>
      </c>
      <c r="F23" s="19">
        <f t="shared" si="5"/>
        <v>1.421E-2</v>
      </c>
      <c r="G23" s="19">
        <f t="shared" si="5"/>
        <v>-4.3145000017830171E-4</v>
      </c>
      <c r="H23" s="19">
        <f t="shared" si="6"/>
        <v>2.0192410000000002E-3</v>
      </c>
      <c r="I23" s="19">
        <f t="shared" si="7"/>
        <v>2.8693414610000002E-4</v>
      </c>
      <c r="J23" s="19">
        <f t="shared" si="8"/>
        <v>4.0773342160810004E-5</v>
      </c>
      <c r="K23" s="19">
        <f t="shared" si="9"/>
        <v>-6.1309045025336668E-5</v>
      </c>
      <c r="L23" s="19">
        <f t="shared" si="10"/>
        <v>-8.7120152981003404E-6</v>
      </c>
      <c r="M23" s="19">
        <f t="shared" ca="1" si="11"/>
        <v>-3.8911924198130176E-3</v>
      </c>
      <c r="N23" s="19">
        <f t="shared" ca="1" si="12"/>
        <v>1.7918930895328781E-8</v>
      </c>
      <c r="O23" s="44">
        <f t="shared" ca="1" si="13"/>
        <v>56.957992971131361</v>
      </c>
      <c r="P23" s="19">
        <f t="shared" ca="1" si="14"/>
        <v>346.46092743593999</v>
      </c>
      <c r="Q23" s="19">
        <f t="shared" ca="1" si="15"/>
        <v>93.563888396375731</v>
      </c>
      <c r="R23" s="17">
        <f t="shared" ca="1" si="16"/>
        <v>-4.2330758196999947E-4</v>
      </c>
      <c r="S23" s="17"/>
      <c r="T23" s="17"/>
      <c r="U23" s="17">
        <v>2.9</v>
      </c>
      <c r="V23" s="17">
        <f t="shared" ca="1" si="0"/>
        <v>-0.54133523616552792</v>
      </c>
      <c r="W23" s="17"/>
      <c r="X23" s="17"/>
      <c r="Y23" s="17"/>
      <c r="Z23" s="17"/>
      <c r="AA23" s="17">
        <v>26</v>
      </c>
      <c r="AB23" s="17" t="s">
        <v>172</v>
      </c>
      <c r="AC23" s="17"/>
      <c r="AD23" s="17"/>
      <c r="AE23" s="17"/>
      <c r="AF23" s="17"/>
      <c r="AG23" s="17"/>
      <c r="AH23" s="17"/>
      <c r="AI23" s="17"/>
    </row>
    <row r="24" spans="1:35" x14ac:dyDescent="0.2">
      <c r="A24" s="78">
        <v>1422</v>
      </c>
      <c r="B24" s="78">
        <v>1.610000035725534E-4</v>
      </c>
      <c r="C24" s="78">
        <v>0.1</v>
      </c>
      <c r="D24" s="79">
        <f t="shared" si="4"/>
        <v>0.14219999999999999</v>
      </c>
      <c r="E24" s="79">
        <f t="shared" si="4"/>
        <v>1.610000035725534E-4</v>
      </c>
      <c r="F24" s="19">
        <f t="shared" si="5"/>
        <v>1.422E-2</v>
      </c>
      <c r="G24" s="19">
        <f t="shared" si="5"/>
        <v>1.6100000357255341E-5</v>
      </c>
      <c r="H24" s="19">
        <f t="shared" si="6"/>
        <v>2.0220839999999999E-3</v>
      </c>
      <c r="I24" s="19">
        <f t="shared" si="7"/>
        <v>2.875403448E-4</v>
      </c>
      <c r="J24" s="19">
        <f t="shared" si="8"/>
        <v>4.0888237030560001E-5</v>
      </c>
      <c r="K24" s="19">
        <f t="shared" si="9"/>
        <v>2.2894200508017092E-6</v>
      </c>
      <c r="L24" s="19">
        <f t="shared" si="10"/>
        <v>3.2555553122400305E-7</v>
      </c>
      <c r="M24" s="19">
        <f t="shared" ca="1" si="11"/>
        <v>-3.8847990496544238E-3</v>
      </c>
      <c r="N24" s="19">
        <f t="shared" ca="1" si="12"/>
        <v>1.6368489979092311E-6</v>
      </c>
      <c r="O24" s="44">
        <f t="shared" ca="1" si="13"/>
        <v>56.915879078601705</v>
      </c>
      <c r="P24" s="19">
        <f t="shared" ca="1" si="14"/>
        <v>346.11713437185142</v>
      </c>
      <c r="Q24" s="19">
        <f t="shared" ca="1" si="15"/>
        <v>93.460090677630561</v>
      </c>
      <c r="R24" s="17">
        <f t="shared" ca="1" si="16"/>
        <v>4.0457990532269776E-3</v>
      </c>
      <c r="S24" s="17"/>
      <c r="T24" s="17"/>
      <c r="U24" s="17">
        <v>3</v>
      </c>
      <c r="V24" s="17">
        <f t="shared" ca="1" si="0"/>
        <v>-0.58764287861585385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x14ac:dyDescent="0.2">
      <c r="A25" s="78">
        <v>1513</v>
      </c>
      <c r="B25" s="78">
        <v>2.4314999973285012E-3</v>
      </c>
      <c r="C25" s="78">
        <v>0.1</v>
      </c>
      <c r="D25" s="79">
        <f t="shared" si="4"/>
        <v>0.15129999999999999</v>
      </c>
      <c r="E25" s="79">
        <f t="shared" si="4"/>
        <v>2.4314999973285012E-3</v>
      </c>
      <c r="F25" s="19">
        <f t="shared" si="5"/>
        <v>1.5129999999999999E-2</v>
      </c>
      <c r="G25" s="19">
        <f t="shared" si="5"/>
        <v>2.4314999973285012E-4</v>
      </c>
      <c r="H25" s="19">
        <f t="shared" si="6"/>
        <v>2.2891689999999998E-3</v>
      </c>
      <c r="I25" s="19">
        <f t="shared" si="7"/>
        <v>3.4635126969999991E-4</v>
      </c>
      <c r="J25" s="19">
        <f t="shared" si="8"/>
        <v>5.2402947105609987E-5</v>
      </c>
      <c r="K25" s="19">
        <f t="shared" si="9"/>
        <v>3.678859495958022E-5</v>
      </c>
      <c r="L25" s="19">
        <f t="shared" si="10"/>
        <v>5.5661144173844869E-6</v>
      </c>
      <c r="M25" s="19">
        <f t="shared" ca="1" si="11"/>
        <v>-3.310859139579278E-3</v>
      </c>
      <c r="N25" s="19">
        <f t="shared" ca="1" si="12"/>
        <v>3.2974688457228259E-6</v>
      </c>
      <c r="O25" s="44">
        <f t="shared" ca="1" si="13"/>
        <v>53.170793968761792</v>
      </c>
      <c r="P25" s="19">
        <f t="shared" ca="1" si="14"/>
        <v>315.73901401352776</v>
      </c>
      <c r="Q25" s="19">
        <f t="shared" ca="1" si="15"/>
        <v>84.315663151639782</v>
      </c>
      <c r="R25" s="17">
        <f t="shared" ca="1" si="16"/>
        <v>5.7423591369077792E-3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x14ac:dyDescent="0.2">
      <c r="A26" s="78">
        <v>1513</v>
      </c>
      <c r="B26" s="78">
        <v>3.4315000011702068E-3</v>
      </c>
      <c r="C26" s="78">
        <v>0.1</v>
      </c>
      <c r="D26" s="79">
        <f t="shared" si="4"/>
        <v>0.15129999999999999</v>
      </c>
      <c r="E26" s="79">
        <f t="shared" si="4"/>
        <v>3.4315000011702068E-3</v>
      </c>
      <c r="F26" s="19">
        <f t="shared" si="5"/>
        <v>1.5129999999999999E-2</v>
      </c>
      <c r="G26" s="19">
        <f t="shared" si="5"/>
        <v>3.4315000011702072E-4</v>
      </c>
      <c r="H26" s="19">
        <f t="shared" si="6"/>
        <v>2.2891689999999998E-3</v>
      </c>
      <c r="I26" s="19">
        <f t="shared" si="7"/>
        <v>3.4635126969999991E-4</v>
      </c>
      <c r="J26" s="19">
        <f t="shared" si="8"/>
        <v>5.2402947105609987E-5</v>
      </c>
      <c r="K26" s="19">
        <f t="shared" si="9"/>
        <v>5.1918595017705232E-5</v>
      </c>
      <c r="L26" s="19">
        <f t="shared" si="10"/>
        <v>7.8552834261788008E-6</v>
      </c>
      <c r="M26" s="19">
        <f t="shared" ca="1" si="11"/>
        <v>-3.310859139579278E-3</v>
      </c>
      <c r="N26" s="19">
        <f t="shared" ca="1" si="12"/>
        <v>4.5459406782848135E-6</v>
      </c>
      <c r="O26" s="44">
        <f t="shared" ca="1" si="13"/>
        <v>53.170793968761792</v>
      </c>
      <c r="P26" s="19">
        <f t="shared" ca="1" si="14"/>
        <v>315.73901401352776</v>
      </c>
      <c r="Q26" s="19">
        <f t="shared" ca="1" si="15"/>
        <v>84.315663151639782</v>
      </c>
      <c r="R26" s="17">
        <f t="shared" ca="1" si="16"/>
        <v>6.7423591407494848E-3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x14ac:dyDescent="0.2">
      <c r="A27" s="78">
        <v>1517</v>
      </c>
      <c r="B27" s="78">
        <v>-2.6665000041248277E-3</v>
      </c>
      <c r="C27" s="78">
        <v>0.1</v>
      </c>
      <c r="D27" s="79">
        <f t="shared" si="4"/>
        <v>0.1517</v>
      </c>
      <c r="E27" s="79">
        <f t="shared" si="4"/>
        <v>-2.6665000041248277E-3</v>
      </c>
      <c r="F27" s="19">
        <f t="shared" si="5"/>
        <v>1.5170000000000001E-2</v>
      </c>
      <c r="G27" s="19">
        <f t="shared" si="5"/>
        <v>-2.6665000041248277E-4</v>
      </c>
      <c r="H27" s="19">
        <f t="shared" si="6"/>
        <v>2.3012890000000002E-3</v>
      </c>
      <c r="I27" s="19">
        <f t="shared" si="7"/>
        <v>3.4910554130000005E-4</v>
      </c>
      <c r="J27" s="19">
        <f t="shared" si="8"/>
        <v>5.2959310615210005E-5</v>
      </c>
      <c r="K27" s="19">
        <f t="shared" si="9"/>
        <v>-4.0450805062573633E-5</v>
      </c>
      <c r="L27" s="19">
        <f t="shared" si="10"/>
        <v>-6.13638712799242E-6</v>
      </c>
      <c r="M27" s="19">
        <f t="shared" ca="1" si="11"/>
        <v>-3.2859876258845787E-3</v>
      </c>
      <c r="N27" s="19">
        <f t="shared" ca="1" si="12"/>
        <v>3.8376491351355242E-8</v>
      </c>
      <c r="O27" s="44">
        <f t="shared" ca="1" si="13"/>
        <v>53.010099784116349</v>
      </c>
      <c r="P27" s="19">
        <f t="shared" ca="1" si="14"/>
        <v>314.44444874250428</v>
      </c>
      <c r="Q27" s="19">
        <f t="shared" ca="1" si="15"/>
        <v>83.927228137383281</v>
      </c>
      <c r="R27" s="17">
        <f t="shared" ca="1" si="16"/>
        <v>6.1948762175975105E-4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x14ac:dyDescent="0.2">
      <c r="A28" s="78">
        <v>1517</v>
      </c>
      <c r="B28" s="78">
        <v>3.3334999970975332E-3</v>
      </c>
      <c r="C28" s="78">
        <v>0.1</v>
      </c>
      <c r="D28" s="79">
        <f t="shared" si="4"/>
        <v>0.1517</v>
      </c>
      <c r="E28" s="79">
        <f t="shared" si="4"/>
        <v>3.3334999970975332E-3</v>
      </c>
      <c r="F28" s="19">
        <f t="shared" si="5"/>
        <v>1.5170000000000001E-2</v>
      </c>
      <c r="G28" s="19">
        <f t="shared" si="5"/>
        <v>3.3334999970975333E-4</v>
      </c>
      <c r="H28" s="19">
        <f t="shared" si="6"/>
        <v>2.3012890000000002E-3</v>
      </c>
      <c r="I28" s="19">
        <f t="shared" si="7"/>
        <v>3.4910554130000005E-4</v>
      </c>
      <c r="J28" s="19">
        <f t="shared" si="8"/>
        <v>5.2959310615210005E-5</v>
      </c>
      <c r="K28" s="19">
        <f t="shared" si="9"/>
        <v>5.0569194955969584E-5</v>
      </c>
      <c r="L28" s="19">
        <f t="shared" si="10"/>
        <v>7.6713468748205862E-6</v>
      </c>
      <c r="M28" s="19">
        <f t="shared" ca="1" si="11"/>
        <v>-3.2859876258845787E-3</v>
      </c>
      <c r="N28" s="19">
        <f t="shared" ca="1" si="12"/>
        <v>4.3817616390813376E-6</v>
      </c>
      <c r="O28" s="44">
        <f t="shared" ca="1" si="13"/>
        <v>53.010099784116349</v>
      </c>
      <c r="P28" s="19">
        <f t="shared" ca="1" si="14"/>
        <v>314.44444874250428</v>
      </c>
      <c r="Q28" s="19">
        <f t="shared" ca="1" si="15"/>
        <v>83.927228137383281</v>
      </c>
      <c r="R28" s="17">
        <f t="shared" ca="1" si="16"/>
        <v>6.6194876229821124E-3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x14ac:dyDescent="0.2">
      <c r="A29" s="78">
        <v>1533</v>
      </c>
      <c r="B29" s="78">
        <v>3.9414999992004596E-3</v>
      </c>
      <c r="C29" s="78">
        <v>0.1</v>
      </c>
      <c r="D29" s="79">
        <f t="shared" si="4"/>
        <v>0.15329999999999999</v>
      </c>
      <c r="E29" s="79">
        <f t="shared" si="4"/>
        <v>3.9414999992004596E-3</v>
      </c>
      <c r="F29" s="19">
        <f t="shared" si="5"/>
        <v>1.533E-2</v>
      </c>
      <c r="G29" s="19">
        <f t="shared" si="5"/>
        <v>3.9414999992004596E-4</v>
      </c>
      <c r="H29" s="19">
        <f t="shared" si="6"/>
        <v>2.3500889999999997E-3</v>
      </c>
      <c r="I29" s="19">
        <f t="shared" si="7"/>
        <v>3.6026864369999995E-4</v>
      </c>
      <c r="J29" s="19">
        <f t="shared" si="8"/>
        <v>5.5229183079209991E-5</v>
      </c>
      <c r="K29" s="19">
        <f t="shared" si="9"/>
        <v>6.0423194987743041E-5</v>
      </c>
      <c r="L29" s="19">
        <f t="shared" si="10"/>
        <v>9.262875791621008E-6</v>
      </c>
      <c r="M29" s="19">
        <f t="shared" ca="1" si="11"/>
        <v>-3.1868018778179429E-3</v>
      </c>
      <c r="N29" s="19">
        <f t="shared" ca="1" si="12"/>
        <v>5.0812687649904082E-6</v>
      </c>
      <c r="O29" s="44">
        <f t="shared" ca="1" si="13"/>
        <v>52.370592747707676</v>
      </c>
      <c r="P29" s="19">
        <f t="shared" ca="1" si="14"/>
        <v>309.30007169088566</v>
      </c>
      <c r="Q29" s="19">
        <f t="shared" ca="1" si="15"/>
        <v>82.384724283290879</v>
      </c>
      <c r="R29" s="17">
        <f t="shared" ca="1" si="16"/>
        <v>7.1283018770184024E-3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x14ac:dyDescent="0.2">
      <c r="A30" s="78">
        <v>1550</v>
      </c>
      <c r="B30" s="78">
        <v>-6.9750000038766302E-3</v>
      </c>
      <c r="C30" s="78">
        <v>0.1</v>
      </c>
      <c r="D30" s="79">
        <f t="shared" si="4"/>
        <v>0.155</v>
      </c>
      <c r="E30" s="79">
        <f t="shared" si="4"/>
        <v>-6.9750000038766302E-3</v>
      </c>
      <c r="F30" s="19">
        <f t="shared" si="5"/>
        <v>1.55E-2</v>
      </c>
      <c r="G30" s="19">
        <f t="shared" si="5"/>
        <v>-6.9750000038766309E-4</v>
      </c>
      <c r="H30" s="19">
        <f t="shared" si="6"/>
        <v>2.4025000000000001E-3</v>
      </c>
      <c r="I30" s="19">
        <f t="shared" si="7"/>
        <v>3.7238750000000002E-4</v>
      </c>
      <c r="J30" s="19">
        <f t="shared" si="8"/>
        <v>5.7720062500000004E-5</v>
      </c>
      <c r="K30" s="19">
        <f t="shared" si="9"/>
        <v>-1.0811250006008778E-4</v>
      </c>
      <c r="L30" s="19">
        <f t="shared" si="10"/>
        <v>-1.6757437509313604E-5</v>
      </c>
      <c r="M30" s="19">
        <f t="shared" ca="1" si="11"/>
        <v>-3.0819434957019007E-3</v>
      </c>
      <c r="N30" s="19">
        <f t="shared" ca="1" si="12"/>
        <v>1.5155888975841618E-6</v>
      </c>
      <c r="O30" s="44">
        <f t="shared" ca="1" si="13"/>
        <v>51.696828053127888</v>
      </c>
      <c r="P30" s="19">
        <f t="shared" ca="1" si="14"/>
        <v>303.89332935837336</v>
      </c>
      <c r="Q30" s="19">
        <f t="shared" ca="1" si="15"/>
        <v>80.765426765521909</v>
      </c>
      <c r="R30" s="17">
        <f t="shared" ca="1" si="16"/>
        <v>-3.8930565081747295E-3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5" x14ac:dyDescent="0.2">
      <c r="A31" s="78">
        <v>1550</v>
      </c>
      <c r="B31" s="78">
        <v>1.0249999977531843E-3</v>
      </c>
      <c r="C31" s="78">
        <v>0.1</v>
      </c>
      <c r="D31" s="79">
        <f t="shared" si="4"/>
        <v>0.155</v>
      </c>
      <c r="E31" s="79">
        <f t="shared" si="4"/>
        <v>1.0249999977531843E-3</v>
      </c>
      <c r="F31" s="19">
        <f t="shared" si="5"/>
        <v>1.55E-2</v>
      </c>
      <c r="G31" s="19">
        <f t="shared" si="5"/>
        <v>1.0249999977531844E-4</v>
      </c>
      <c r="H31" s="19">
        <f t="shared" si="6"/>
        <v>2.4025000000000001E-3</v>
      </c>
      <c r="I31" s="19">
        <f t="shared" si="7"/>
        <v>3.7238750000000002E-4</v>
      </c>
      <c r="J31" s="19">
        <f t="shared" si="8"/>
        <v>5.7720062500000004E-5</v>
      </c>
      <c r="K31" s="19">
        <f t="shared" si="9"/>
        <v>1.5887499965174359E-5</v>
      </c>
      <c r="L31" s="19">
        <f t="shared" si="10"/>
        <v>2.4625624946020257E-6</v>
      </c>
      <c r="M31" s="19">
        <f t="shared" ca="1" si="11"/>
        <v>-3.0819434957019007E-3</v>
      </c>
      <c r="N31" s="19">
        <f t="shared" ca="1" si="12"/>
        <v>1.6866984858433058E-6</v>
      </c>
      <c r="O31" s="44">
        <f t="shared" ca="1" si="13"/>
        <v>51.696828053127888</v>
      </c>
      <c r="P31" s="19">
        <f t="shared" ca="1" si="14"/>
        <v>303.89332935837336</v>
      </c>
      <c r="Q31" s="19">
        <f t="shared" ca="1" si="15"/>
        <v>80.765426765521909</v>
      </c>
      <c r="R31" s="17">
        <f t="shared" ca="1" si="16"/>
        <v>4.106943493455085E-3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x14ac:dyDescent="0.2">
      <c r="A32" s="78">
        <v>1551</v>
      </c>
      <c r="B32" s="78">
        <v>-2.4995000057970174E-3</v>
      </c>
      <c r="C32" s="78">
        <v>0.1</v>
      </c>
      <c r="D32" s="79">
        <f t="shared" si="4"/>
        <v>0.15509999999999999</v>
      </c>
      <c r="E32" s="79">
        <f t="shared" si="4"/>
        <v>-2.4995000057970174E-3</v>
      </c>
      <c r="F32" s="19">
        <f t="shared" si="5"/>
        <v>1.5509999999999999E-2</v>
      </c>
      <c r="G32" s="19">
        <f t="shared" si="5"/>
        <v>-2.4995000057970174E-4</v>
      </c>
      <c r="H32" s="19">
        <f t="shared" si="6"/>
        <v>2.4056009999999998E-3</v>
      </c>
      <c r="I32" s="19">
        <f t="shared" si="7"/>
        <v>3.7310871509999992E-4</v>
      </c>
      <c r="J32" s="19">
        <f t="shared" si="8"/>
        <v>5.7869161712009985E-5</v>
      </c>
      <c r="K32" s="19">
        <f t="shared" si="9"/>
        <v>-3.8767245089911734E-5</v>
      </c>
      <c r="L32" s="19">
        <f t="shared" si="10"/>
        <v>-6.0127997134453093E-6</v>
      </c>
      <c r="M32" s="19">
        <f t="shared" ca="1" si="11"/>
        <v>-3.0757922478299874E-3</v>
      </c>
      <c r="N32" s="19">
        <f t="shared" ca="1" si="12"/>
        <v>3.3211274822738726E-8</v>
      </c>
      <c r="O32" s="44">
        <f t="shared" ca="1" si="13"/>
        <v>51.6573774849711</v>
      </c>
      <c r="P32" s="19">
        <f t="shared" ca="1" si="14"/>
        <v>303.57717661474641</v>
      </c>
      <c r="Q32" s="19">
        <f t="shared" ca="1" si="15"/>
        <v>80.670800737434121</v>
      </c>
      <c r="R32" s="17">
        <f t="shared" ca="1" si="16"/>
        <v>5.7629224203297E-4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5" x14ac:dyDescent="0.2">
      <c r="A33" s="78">
        <v>1551</v>
      </c>
      <c r="B33" s="78">
        <v>2.5004999988595955E-3</v>
      </c>
      <c r="C33" s="78">
        <v>0.1</v>
      </c>
      <c r="D33" s="79">
        <f t="shared" si="4"/>
        <v>0.15509999999999999</v>
      </c>
      <c r="E33" s="79">
        <f t="shared" si="4"/>
        <v>2.5004999988595955E-3</v>
      </c>
      <c r="F33" s="19">
        <f t="shared" si="5"/>
        <v>1.5509999999999999E-2</v>
      </c>
      <c r="G33" s="19">
        <f t="shared" si="5"/>
        <v>2.5004999988595958E-4</v>
      </c>
      <c r="H33" s="19">
        <f t="shared" si="6"/>
        <v>2.4056009999999998E-3</v>
      </c>
      <c r="I33" s="19">
        <f t="shared" si="7"/>
        <v>3.7310871509999992E-4</v>
      </c>
      <c r="J33" s="19">
        <f t="shared" si="8"/>
        <v>5.7869161712009985E-5</v>
      </c>
      <c r="K33" s="19">
        <f t="shared" si="9"/>
        <v>3.8782754982312327E-5</v>
      </c>
      <c r="L33" s="19">
        <f t="shared" si="10"/>
        <v>6.0152052977566415E-6</v>
      </c>
      <c r="M33" s="19">
        <f t="shared" ca="1" si="11"/>
        <v>-3.0757922478299874E-3</v>
      </c>
      <c r="N33" s="19">
        <f t="shared" ca="1" si="12"/>
        <v>3.1095035220490359E-6</v>
      </c>
      <c r="O33" s="44">
        <f t="shared" ca="1" si="13"/>
        <v>51.6573774849711</v>
      </c>
      <c r="P33" s="19">
        <f t="shared" ca="1" si="14"/>
        <v>303.57717661474641</v>
      </c>
      <c r="Q33" s="19">
        <f t="shared" ca="1" si="15"/>
        <v>80.670800737434121</v>
      </c>
      <c r="R33" s="17">
        <f t="shared" ca="1" si="16"/>
        <v>5.5762922466895829E-3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x14ac:dyDescent="0.2">
      <c r="A34" s="78">
        <v>1553</v>
      </c>
      <c r="B34" s="78">
        <v>-1.2548500002594665E-2</v>
      </c>
      <c r="C34" s="78">
        <v>0.1</v>
      </c>
      <c r="D34" s="79">
        <f t="shared" si="4"/>
        <v>0.15529999999999999</v>
      </c>
      <c r="E34" s="79">
        <f t="shared" si="4"/>
        <v>-1.2548500002594665E-2</v>
      </c>
      <c r="F34" s="19">
        <f t="shared" si="5"/>
        <v>1.553E-2</v>
      </c>
      <c r="G34" s="19">
        <f t="shared" si="5"/>
        <v>-1.2548500002594666E-3</v>
      </c>
      <c r="H34" s="19">
        <f t="shared" si="6"/>
        <v>2.411809E-3</v>
      </c>
      <c r="I34" s="19">
        <f t="shared" si="7"/>
        <v>3.7455393769999997E-4</v>
      </c>
      <c r="J34" s="19">
        <f t="shared" si="8"/>
        <v>5.8168226524809994E-5</v>
      </c>
      <c r="K34" s="19">
        <f t="shared" si="9"/>
        <v>-1.9487820504029515E-4</v>
      </c>
      <c r="L34" s="19">
        <f t="shared" si="10"/>
        <v>-3.0264585242757837E-5</v>
      </c>
      <c r="M34" s="19">
        <f t="shared" ca="1" si="11"/>
        <v>-3.0634953828370115E-3</v>
      </c>
      <c r="N34" s="19">
        <f t="shared" ca="1" si="12"/>
        <v>8.9965312636824025E-6</v>
      </c>
      <c r="O34" s="44">
        <f t="shared" ca="1" si="13"/>
        <v>51.578537112536978</v>
      </c>
      <c r="P34" s="19">
        <f t="shared" ca="1" si="14"/>
        <v>302.94550002445942</v>
      </c>
      <c r="Q34" s="19">
        <f t="shared" ca="1" si="15"/>
        <v>80.481757109864063</v>
      </c>
      <c r="R34" s="17">
        <f t="shared" ca="1" si="16"/>
        <v>-9.4850046197576532E-3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x14ac:dyDescent="0.2">
      <c r="A35" s="78">
        <v>1553</v>
      </c>
      <c r="B35" s="78">
        <v>-3.5484999971231446E-3</v>
      </c>
      <c r="C35" s="78">
        <v>0.1</v>
      </c>
      <c r="D35" s="79">
        <f t="shared" si="4"/>
        <v>0.15529999999999999</v>
      </c>
      <c r="E35" s="79">
        <f t="shared" si="4"/>
        <v>-3.5484999971231446E-3</v>
      </c>
      <c r="F35" s="19">
        <f t="shared" si="5"/>
        <v>1.553E-2</v>
      </c>
      <c r="G35" s="19">
        <f t="shared" si="5"/>
        <v>-3.5484999971231447E-4</v>
      </c>
      <c r="H35" s="19">
        <f t="shared" si="6"/>
        <v>2.411809E-3</v>
      </c>
      <c r="I35" s="19">
        <f t="shared" si="7"/>
        <v>3.7455393769999997E-4</v>
      </c>
      <c r="J35" s="19">
        <f t="shared" si="8"/>
        <v>5.8168226524809994E-5</v>
      </c>
      <c r="K35" s="19">
        <f t="shared" si="9"/>
        <v>-5.5108204955322436E-5</v>
      </c>
      <c r="L35" s="19">
        <f t="shared" si="10"/>
        <v>-8.5583042295615734E-6</v>
      </c>
      <c r="M35" s="19">
        <f t="shared" ca="1" si="11"/>
        <v>-3.0634953828370115E-3</v>
      </c>
      <c r="N35" s="19">
        <f t="shared" ca="1" si="12"/>
        <v>2.3522947587884072E-8</v>
      </c>
      <c r="O35" s="44">
        <f t="shared" ca="1" si="13"/>
        <v>51.578537112536978</v>
      </c>
      <c r="P35" s="19">
        <f t="shared" ca="1" si="14"/>
        <v>302.94550002445942</v>
      </c>
      <c r="Q35" s="19">
        <f t="shared" ca="1" si="15"/>
        <v>80.481757109864063</v>
      </c>
      <c r="R35" s="17">
        <f t="shared" ca="1" si="16"/>
        <v>-4.8500461428613306E-4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x14ac:dyDescent="0.2">
      <c r="A36" s="78">
        <v>1562</v>
      </c>
      <c r="B36" s="78">
        <v>-1.0269000005791895E-2</v>
      </c>
      <c r="C36" s="78">
        <v>0.1</v>
      </c>
      <c r="D36" s="79">
        <f t="shared" si="4"/>
        <v>0.15620000000000001</v>
      </c>
      <c r="E36" s="79">
        <f t="shared" si="4"/>
        <v>-1.0269000005791895E-2</v>
      </c>
      <c r="F36" s="19">
        <f t="shared" si="5"/>
        <v>1.5620000000000002E-2</v>
      </c>
      <c r="G36" s="19">
        <f t="shared" si="5"/>
        <v>-1.0269000005791896E-3</v>
      </c>
      <c r="H36" s="19">
        <f t="shared" si="6"/>
        <v>2.4398440000000005E-3</v>
      </c>
      <c r="I36" s="19">
        <f t="shared" si="7"/>
        <v>3.811036328000001E-4</v>
      </c>
      <c r="J36" s="19">
        <f t="shared" si="8"/>
        <v>5.9528387443360018E-5</v>
      </c>
      <c r="K36" s="19">
        <f t="shared" si="9"/>
        <v>-1.6040178009046942E-4</v>
      </c>
      <c r="L36" s="19">
        <f t="shared" si="10"/>
        <v>-2.5054758050131324E-5</v>
      </c>
      <c r="M36" s="19">
        <f t="shared" ca="1" si="11"/>
        <v>-3.0082523977576991E-3</v>
      </c>
      <c r="N36" s="19">
        <f t="shared" ca="1" si="12"/>
        <v>5.27184558275743E-6</v>
      </c>
      <c r="O36" s="44">
        <f t="shared" ca="1" si="13"/>
        <v>51.224756861862389</v>
      </c>
      <c r="P36" s="19">
        <f t="shared" ca="1" si="14"/>
        <v>300.11331821668597</v>
      </c>
      <c r="Q36" s="19">
        <f t="shared" ca="1" si="15"/>
        <v>79.634494974888753</v>
      </c>
      <c r="R36" s="17">
        <f t="shared" ca="1" si="16"/>
        <v>-7.2607476080341956E-3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x14ac:dyDescent="0.2">
      <c r="A37" s="78">
        <v>1562</v>
      </c>
      <c r="B37" s="78">
        <v>5.7309999974677339E-3</v>
      </c>
      <c r="C37" s="78">
        <v>0.1</v>
      </c>
      <c r="D37" s="79">
        <f t="shared" si="4"/>
        <v>0.15620000000000001</v>
      </c>
      <c r="E37" s="79">
        <f t="shared" si="4"/>
        <v>5.7309999974677339E-3</v>
      </c>
      <c r="F37" s="19">
        <f t="shared" si="5"/>
        <v>1.5620000000000002E-2</v>
      </c>
      <c r="G37" s="19">
        <f t="shared" si="5"/>
        <v>5.7309999974677341E-4</v>
      </c>
      <c r="H37" s="19">
        <f t="shared" si="6"/>
        <v>2.4398440000000005E-3</v>
      </c>
      <c r="I37" s="19">
        <f t="shared" si="7"/>
        <v>3.811036328000001E-4</v>
      </c>
      <c r="J37" s="19">
        <f t="shared" si="8"/>
        <v>5.9528387443360018E-5</v>
      </c>
      <c r="K37" s="19">
        <f t="shared" si="9"/>
        <v>8.9518219960446009E-5</v>
      </c>
      <c r="L37" s="19">
        <f t="shared" si="10"/>
        <v>1.3982745957821667E-5</v>
      </c>
      <c r="M37" s="19">
        <f t="shared" ca="1" si="11"/>
        <v>-3.0082523977576991E-3</v>
      </c>
      <c r="N37" s="19">
        <f t="shared" ca="1" si="12"/>
        <v>7.6374532427453472E-6</v>
      </c>
      <c r="O37" s="44">
        <f t="shared" ca="1" si="13"/>
        <v>51.224756861862389</v>
      </c>
      <c r="P37" s="19">
        <f t="shared" ca="1" si="14"/>
        <v>300.11331821668597</v>
      </c>
      <c r="Q37" s="19">
        <f t="shared" ca="1" si="15"/>
        <v>79.634494974888753</v>
      </c>
      <c r="R37" s="17">
        <f t="shared" ca="1" si="16"/>
        <v>8.7392523952254334E-3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x14ac:dyDescent="0.2">
      <c r="A38" s="78">
        <v>1562</v>
      </c>
      <c r="B38" s="78">
        <v>8.7309999944409356E-3</v>
      </c>
      <c r="C38" s="78">
        <v>0.1</v>
      </c>
      <c r="D38" s="79">
        <f t="shared" si="4"/>
        <v>0.15620000000000001</v>
      </c>
      <c r="E38" s="79">
        <f t="shared" si="4"/>
        <v>8.7309999944409356E-3</v>
      </c>
      <c r="F38" s="19">
        <f t="shared" si="5"/>
        <v>1.5620000000000002E-2</v>
      </c>
      <c r="G38" s="19">
        <f t="shared" si="5"/>
        <v>8.7309999944409358E-4</v>
      </c>
      <c r="H38" s="19">
        <f t="shared" si="6"/>
        <v>2.4398440000000005E-3</v>
      </c>
      <c r="I38" s="19">
        <f t="shared" si="7"/>
        <v>3.811036328000001E-4</v>
      </c>
      <c r="J38" s="19">
        <f t="shared" si="8"/>
        <v>5.9528387443360018E-5</v>
      </c>
      <c r="K38" s="19">
        <f t="shared" si="9"/>
        <v>1.3637821991316742E-4</v>
      </c>
      <c r="L38" s="19">
        <f t="shared" si="10"/>
        <v>2.1302277950436752E-5</v>
      </c>
      <c r="M38" s="19">
        <f t="shared" ca="1" si="11"/>
        <v>-3.0082523977576991E-3</v>
      </c>
      <c r="N38" s="19">
        <f t="shared" ca="1" si="12"/>
        <v>1.3781004672774138E-5</v>
      </c>
      <c r="O38" s="44">
        <f t="shared" ca="1" si="13"/>
        <v>51.224756861862389</v>
      </c>
      <c r="P38" s="19">
        <f t="shared" ca="1" si="14"/>
        <v>300.11331821668597</v>
      </c>
      <c r="Q38" s="19">
        <f t="shared" ca="1" si="15"/>
        <v>79.634494974888753</v>
      </c>
      <c r="R38" s="17">
        <f t="shared" ca="1" si="16"/>
        <v>1.1739252392198635E-2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x14ac:dyDescent="0.2">
      <c r="A39" s="78">
        <v>1565</v>
      </c>
      <c r="B39" s="78">
        <v>1.5749999874969944E-4</v>
      </c>
      <c r="C39" s="78">
        <v>0.1</v>
      </c>
      <c r="D39" s="79">
        <f t="shared" si="4"/>
        <v>0.1565</v>
      </c>
      <c r="E39" s="79">
        <f t="shared" si="4"/>
        <v>1.5749999874969944E-4</v>
      </c>
      <c r="F39" s="19">
        <f t="shared" si="5"/>
        <v>1.5650000000000001E-2</v>
      </c>
      <c r="G39" s="19">
        <f t="shared" si="5"/>
        <v>1.5749999874969944E-5</v>
      </c>
      <c r="H39" s="19">
        <f t="shared" si="6"/>
        <v>2.4492250000000002E-3</v>
      </c>
      <c r="I39" s="19">
        <f t="shared" si="7"/>
        <v>3.8330371250000001E-4</v>
      </c>
      <c r="J39" s="19">
        <f t="shared" si="8"/>
        <v>5.9987031006250004E-5</v>
      </c>
      <c r="K39" s="19">
        <f t="shared" si="9"/>
        <v>2.4648749804327963E-6</v>
      </c>
      <c r="L39" s="19">
        <f t="shared" si="10"/>
        <v>3.8575293443773262E-7</v>
      </c>
      <c r="M39" s="19">
        <f t="shared" ca="1" si="11"/>
        <v>-2.9898718539030462E-3</v>
      </c>
      <c r="N39" s="19">
        <f t="shared" ca="1" si="12"/>
        <v>9.9059495788707761E-7</v>
      </c>
      <c r="O39" s="44">
        <f t="shared" ca="1" si="13"/>
        <v>51.107193766463659</v>
      </c>
      <c r="P39" s="19">
        <f t="shared" ca="1" si="14"/>
        <v>299.17302000702426</v>
      </c>
      <c r="Q39" s="19">
        <f t="shared" ca="1" si="15"/>
        <v>79.353320988881762</v>
      </c>
      <c r="R39" s="17">
        <f t="shared" ca="1" si="16"/>
        <v>3.1473718526527457E-3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 x14ac:dyDescent="0.2">
      <c r="A40" s="78">
        <v>1572</v>
      </c>
      <c r="B40" s="78">
        <v>1.4860000010230578E-3</v>
      </c>
      <c r="C40" s="78">
        <v>0.1</v>
      </c>
      <c r="D40" s="79">
        <f t="shared" si="4"/>
        <v>0.15720000000000001</v>
      </c>
      <c r="E40" s="79">
        <f t="shared" si="4"/>
        <v>1.4860000010230578E-3</v>
      </c>
      <c r="F40" s="19">
        <f t="shared" si="5"/>
        <v>1.5720000000000001E-2</v>
      </c>
      <c r="G40" s="19">
        <f t="shared" si="5"/>
        <v>1.4860000010230578E-4</v>
      </c>
      <c r="H40" s="19">
        <f t="shared" si="6"/>
        <v>2.4711840000000004E-3</v>
      </c>
      <c r="I40" s="19">
        <f t="shared" si="7"/>
        <v>3.8847012480000006E-4</v>
      </c>
      <c r="J40" s="19">
        <f t="shared" si="8"/>
        <v>6.1067503618560012E-5</v>
      </c>
      <c r="K40" s="19">
        <f t="shared" si="9"/>
        <v>2.335992001608247E-5</v>
      </c>
      <c r="L40" s="19">
        <f t="shared" si="10"/>
        <v>3.6721794265281643E-6</v>
      </c>
      <c r="M40" s="19">
        <f t="shared" ca="1" si="11"/>
        <v>-2.9470496103354746E-3</v>
      </c>
      <c r="N40" s="19">
        <f t="shared" ca="1" si="12"/>
        <v>1.9651928856766042E-6</v>
      </c>
      <c r="O40" s="44">
        <f t="shared" ca="1" si="13"/>
        <v>50.833585665748657</v>
      </c>
      <c r="P40" s="19">
        <f t="shared" ca="1" si="14"/>
        <v>296.98629101622356</v>
      </c>
      <c r="Q40" s="19">
        <f t="shared" ca="1" si="15"/>
        <v>78.699667084383748</v>
      </c>
      <c r="R40" s="17">
        <f t="shared" ca="1" si="16"/>
        <v>4.4330496113585329E-3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x14ac:dyDescent="0.2">
      <c r="A41" s="78">
        <v>1576</v>
      </c>
      <c r="B41" s="78">
        <v>-4.6120000042719766E-3</v>
      </c>
      <c r="C41" s="78">
        <v>0.1</v>
      </c>
      <c r="D41" s="79">
        <f t="shared" si="4"/>
        <v>0.15759999999999999</v>
      </c>
      <c r="E41" s="79">
        <f t="shared" si="4"/>
        <v>-4.6120000042719766E-3</v>
      </c>
      <c r="F41" s="19">
        <f t="shared" si="5"/>
        <v>1.576E-2</v>
      </c>
      <c r="G41" s="19">
        <f t="shared" si="5"/>
        <v>-4.6120000042719771E-4</v>
      </c>
      <c r="H41" s="19">
        <f t="shared" si="6"/>
        <v>2.4837759999999996E-3</v>
      </c>
      <c r="I41" s="19">
        <f t="shared" si="7"/>
        <v>3.9144309759999991E-4</v>
      </c>
      <c r="J41" s="19">
        <f t="shared" si="8"/>
        <v>6.1691432181759987E-5</v>
      </c>
      <c r="K41" s="19">
        <f t="shared" si="9"/>
        <v>-7.2685120067326361E-5</v>
      </c>
      <c r="L41" s="19">
        <f t="shared" si="10"/>
        <v>-1.1455174922610633E-5</v>
      </c>
      <c r="M41" s="19">
        <f t="shared" ca="1" si="11"/>
        <v>-2.9226210490412158E-3</v>
      </c>
      <c r="N41" s="19">
        <f t="shared" ca="1" si="12"/>
        <v>2.8540012543765772E-7</v>
      </c>
      <c r="O41" s="44">
        <f t="shared" ca="1" si="13"/>
        <v>50.677681208136875</v>
      </c>
      <c r="P41" s="19">
        <f t="shared" ca="1" si="14"/>
        <v>295.74131304926527</v>
      </c>
      <c r="Q41" s="19">
        <f t="shared" ca="1" si="15"/>
        <v>78.327668385462431</v>
      </c>
      <c r="R41" s="17">
        <f t="shared" ca="1" si="16"/>
        <v>-1.6893789552307609E-3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x14ac:dyDescent="0.2">
      <c r="A42" s="78">
        <v>1581</v>
      </c>
      <c r="B42" s="78">
        <v>-2.3449999571312219E-4</v>
      </c>
      <c r="C42" s="78">
        <v>0.1</v>
      </c>
      <c r="D42" s="79">
        <f t="shared" si="4"/>
        <v>0.15809999999999999</v>
      </c>
      <c r="E42" s="79">
        <f t="shared" si="4"/>
        <v>-2.3449999571312219E-4</v>
      </c>
      <c r="F42" s="19">
        <f t="shared" si="5"/>
        <v>1.5810000000000001E-2</v>
      </c>
      <c r="G42" s="19">
        <f t="shared" si="5"/>
        <v>-2.3449999571312222E-5</v>
      </c>
      <c r="H42" s="19">
        <f t="shared" si="6"/>
        <v>2.499561E-3</v>
      </c>
      <c r="I42" s="19">
        <f t="shared" si="7"/>
        <v>3.9518059409999996E-4</v>
      </c>
      <c r="J42" s="19">
        <f t="shared" si="8"/>
        <v>6.2478051927209989E-5</v>
      </c>
      <c r="K42" s="19">
        <f t="shared" si="9"/>
        <v>-3.7074449322244618E-6</v>
      </c>
      <c r="L42" s="19">
        <f t="shared" si="10"/>
        <v>-5.8614704378468736E-7</v>
      </c>
      <c r="M42" s="19">
        <f t="shared" ca="1" si="11"/>
        <v>-2.8921275780547876E-3</v>
      </c>
      <c r="N42" s="19">
        <f t="shared" ca="1" si="12"/>
        <v>7.062984366423206E-7</v>
      </c>
      <c r="O42" s="44">
        <f t="shared" ca="1" si="13"/>
        <v>50.483253020917473</v>
      </c>
      <c r="P42" s="19">
        <f t="shared" ca="1" si="14"/>
        <v>294.18976773907167</v>
      </c>
      <c r="Q42" s="19">
        <f t="shared" ca="1" si="15"/>
        <v>77.864219374835045</v>
      </c>
      <c r="R42" s="17">
        <f t="shared" ca="1" si="16"/>
        <v>2.6576275823416654E-3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5" x14ac:dyDescent="0.2">
      <c r="A43" s="78">
        <v>1837</v>
      </c>
      <c r="B43" s="78">
        <v>1.4934999999240972E-3</v>
      </c>
      <c r="C43" s="78">
        <v>0.1</v>
      </c>
      <c r="D43" s="79">
        <f t="shared" si="4"/>
        <v>0.1837</v>
      </c>
      <c r="E43" s="79">
        <f t="shared" si="4"/>
        <v>1.4934999999240972E-3</v>
      </c>
      <c r="F43" s="19">
        <f t="shared" si="5"/>
        <v>1.8370000000000001E-2</v>
      </c>
      <c r="G43" s="19">
        <f t="shared" si="5"/>
        <v>1.4934999999240974E-4</v>
      </c>
      <c r="H43" s="19">
        <f t="shared" si="6"/>
        <v>3.374569E-3</v>
      </c>
      <c r="I43" s="19">
        <f t="shared" si="7"/>
        <v>6.1990832530000001E-4</v>
      </c>
      <c r="J43" s="19">
        <f t="shared" si="8"/>
        <v>1.1387715935761E-4</v>
      </c>
      <c r="K43" s="19">
        <f t="shared" si="9"/>
        <v>2.743559499860567E-5</v>
      </c>
      <c r="L43" s="19">
        <f t="shared" si="10"/>
        <v>5.0399188012438613E-6</v>
      </c>
      <c r="M43" s="19">
        <f t="shared" ca="1" si="11"/>
        <v>-1.3935659050489701E-3</v>
      </c>
      <c r="N43" s="19">
        <f t="shared" ca="1" si="12"/>
        <v>8.3351495396579551E-7</v>
      </c>
      <c r="O43" s="44">
        <f t="shared" ca="1" si="13"/>
        <v>41.182865433013639</v>
      </c>
      <c r="P43" s="19">
        <f t="shared" ca="1" si="14"/>
        <v>221.48994204794752</v>
      </c>
      <c r="Q43" s="19">
        <f t="shared" ca="1" si="15"/>
        <v>56.364293060243959</v>
      </c>
      <c r="R43" s="17">
        <f t="shared" ca="1" si="16"/>
        <v>2.8870659049730673E-3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x14ac:dyDescent="0.2">
      <c r="A44" s="78">
        <v>1838</v>
      </c>
      <c r="B44" s="78">
        <v>-2.0309999963501468E-3</v>
      </c>
      <c r="C44" s="78">
        <v>0.1</v>
      </c>
      <c r="D44" s="79">
        <f t="shared" si="4"/>
        <v>0.18379999999999999</v>
      </c>
      <c r="E44" s="79">
        <f t="shared" si="4"/>
        <v>-2.0309999963501468E-3</v>
      </c>
      <c r="F44" s="19">
        <f t="shared" si="5"/>
        <v>1.8380000000000001E-2</v>
      </c>
      <c r="G44" s="19">
        <f t="shared" si="5"/>
        <v>-2.030999996350147E-4</v>
      </c>
      <c r="H44" s="19">
        <f t="shared" si="6"/>
        <v>3.3782439999999999E-3</v>
      </c>
      <c r="I44" s="19">
        <f t="shared" si="7"/>
        <v>6.2092124719999992E-4</v>
      </c>
      <c r="J44" s="19">
        <f t="shared" si="8"/>
        <v>1.1412532523535997E-4</v>
      </c>
      <c r="K44" s="19">
        <f t="shared" si="9"/>
        <v>-3.7329779932915697E-5</v>
      </c>
      <c r="L44" s="19">
        <f t="shared" si="10"/>
        <v>-6.861213551669905E-6</v>
      </c>
      <c r="M44" s="19">
        <f t="shared" ca="1" si="11"/>
        <v>-1.3879533323419946E-3</v>
      </c>
      <c r="N44" s="19">
        <f t="shared" ca="1" si="12"/>
        <v>4.1350901209201351E-8</v>
      </c>
      <c r="O44" s="44">
        <f t="shared" ca="1" si="13"/>
        <v>41.148987168412404</v>
      </c>
      <c r="P44" s="19">
        <f t="shared" ca="1" si="14"/>
        <v>221.23110692198043</v>
      </c>
      <c r="Q44" s="19">
        <f t="shared" ca="1" si="15"/>
        <v>56.288610835074046</v>
      </c>
      <c r="R44" s="17">
        <f t="shared" ca="1" si="16"/>
        <v>-6.4304666400815226E-4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x14ac:dyDescent="0.2">
      <c r="A45" s="78">
        <v>2018</v>
      </c>
      <c r="B45" s="78">
        <v>-3.4410000007483177E-3</v>
      </c>
      <c r="C45" s="78">
        <v>0.1</v>
      </c>
      <c r="D45" s="79">
        <f t="shared" si="4"/>
        <v>0.20180000000000001</v>
      </c>
      <c r="E45" s="79">
        <f t="shared" si="4"/>
        <v>-3.4410000007483177E-3</v>
      </c>
      <c r="F45" s="19">
        <f t="shared" si="5"/>
        <v>2.0180000000000003E-2</v>
      </c>
      <c r="G45" s="19">
        <f t="shared" si="5"/>
        <v>-3.4410000007483181E-4</v>
      </c>
      <c r="H45" s="19">
        <f t="shared" si="6"/>
        <v>4.0723240000000004E-3</v>
      </c>
      <c r="I45" s="19">
        <f t="shared" si="7"/>
        <v>8.2179498320000008E-4</v>
      </c>
      <c r="J45" s="19">
        <f t="shared" si="8"/>
        <v>1.6583822760976003E-4</v>
      </c>
      <c r="K45" s="19">
        <f t="shared" si="9"/>
        <v>-6.9439380015101063E-5</v>
      </c>
      <c r="L45" s="19">
        <f t="shared" si="10"/>
        <v>-1.4012866887047395E-5</v>
      </c>
      <c r="M45" s="19">
        <f t="shared" ca="1" si="11"/>
        <v>-4.0826522221857437E-4</v>
      </c>
      <c r="N45" s="19">
        <f t="shared" ca="1" si="12"/>
        <v>9.197480236903852E-7</v>
      </c>
      <c r="O45" s="44">
        <f t="shared" ca="1" si="13"/>
        <v>35.348027777719643</v>
      </c>
      <c r="P45" s="19">
        <f t="shared" ca="1" si="14"/>
        <v>177.6679985683451</v>
      </c>
      <c r="Q45" s="19">
        <f t="shared" ca="1" si="15"/>
        <v>43.662018662716477</v>
      </c>
      <c r="R45" s="17">
        <f t="shared" ca="1" si="16"/>
        <v>-3.0327347785297433E-3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x14ac:dyDescent="0.2">
      <c r="A46" s="78">
        <v>2021</v>
      </c>
      <c r="B46" s="78">
        <v>1.985499999136664E-3</v>
      </c>
      <c r="C46" s="78">
        <v>0.1</v>
      </c>
      <c r="D46" s="79">
        <f t="shared" si="4"/>
        <v>0.2021</v>
      </c>
      <c r="E46" s="79">
        <f t="shared" si="4"/>
        <v>1.985499999136664E-3</v>
      </c>
      <c r="F46" s="19">
        <f t="shared" si="5"/>
        <v>2.0210000000000002E-2</v>
      </c>
      <c r="G46" s="19">
        <f t="shared" si="5"/>
        <v>1.9854999991366642E-4</v>
      </c>
      <c r="H46" s="19">
        <f t="shared" si="6"/>
        <v>4.0844410000000003E-3</v>
      </c>
      <c r="I46" s="19">
        <f t="shared" si="7"/>
        <v>8.254655261000001E-4</v>
      </c>
      <c r="J46" s="19">
        <f t="shared" si="8"/>
        <v>1.6682658282481003E-4</v>
      </c>
      <c r="K46" s="19">
        <f t="shared" si="9"/>
        <v>4.0126954982551983E-5</v>
      </c>
      <c r="L46" s="19">
        <f t="shared" si="10"/>
        <v>8.1096576019737561E-6</v>
      </c>
      <c r="M46" s="19">
        <f t="shared" ca="1" si="11"/>
        <v>-3.9245230075290061E-4</v>
      </c>
      <c r="N46" s="19">
        <f t="shared" ca="1" si="12"/>
        <v>5.6546571405500691E-7</v>
      </c>
      <c r="O46" s="44">
        <f t="shared" ca="1" si="13"/>
        <v>35.256256701298177</v>
      </c>
      <c r="P46" s="19">
        <f t="shared" ca="1" si="14"/>
        <v>176.99183501798132</v>
      </c>
      <c r="Q46" s="19">
        <f t="shared" ca="1" si="15"/>
        <v>43.467970270540704</v>
      </c>
      <c r="R46" s="17">
        <f t="shared" ca="1" si="16"/>
        <v>2.3779522998895646E-3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x14ac:dyDescent="0.2">
      <c r="A47" s="78">
        <v>2023</v>
      </c>
      <c r="B47" s="78">
        <v>5.9364999979152344E-3</v>
      </c>
      <c r="C47" s="78">
        <v>0.1</v>
      </c>
      <c r="D47" s="79">
        <f t="shared" si="4"/>
        <v>0.20230000000000001</v>
      </c>
      <c r="E47" s="79">
        <f t="shared" si="4"/>
        <v>5.9364999979152344E-3</v>
      </c>
      <c r="F47" s="19">
        <f t="shared" si="5"/>
        <v>2.0230000000000001E-2</v>
      </c>
      <c r="G47" s="19">
        <f t="shared" si="5"/>
        <v>5.9364999979152346E-4</v>
      </c>
      <c r="H47" s="19">
        <f t="shared" si="6"/>
        <v>4.0925290000000001E-3</v>
      </c>
      <c r="I47" s="19">
        <f t="shared" si="7"/>
        <v>8.2791861670000006E-4</v>
      </c>
      <c r="J47" s="19">
        <f t="shared" si="8"/>
        <v>1.6748793615841001E-4</v>
      </c>
      <c r="K47" s="19">
        <f t="shared" si="9"/>
        <v>1.200953949578252E-4</v>
      </c>
      <c r="L47" s="19">
        <f t="shared" si="10"/>
        <v>2.4295298399968038E-5</v>
      </c>
      <c r="M47" s="19">
        <f t="shared" ca="1" si="11"/>
        <v>-3.8191973769387743E-4</v>
      </c>
      <c r="N47" s="19">
        <f t="shared" ca="1" si="12"/>
        <v>3.9922427955334724E-6</v>
      </c>
      <c r="O47" s="44">
        <f t="shared" ca="1" si="13"/>
        <v>35.195163714164977</v>
      </c>
      <c r="P47" s="19">
        <f t="shared" ca="1" si="14"/>
        <v>176.54194761033901</v>
      </c>
      <c r="Q47" s="19">
        <f t="shared" ca="1" si="15"/>
        <v>43.338896177282791</v>
      </c>
      <c r="R47" s="17">
        <f t="shared" ca="1" si="16"/>
        <v>6.3184197356091123E-3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x14ac:dyDescent="0.2">
      <c r="A48" s="78">
        <v>2027</v>
      </c>
      <c r="B48" s="78">
        <v>5.8385000011185184E-3</v>
      </c>
      <c r="C48" s="78">
        <v>0.1</v>
      </c>
      <c r="D48" s="79">
        <f t="shared" si="4"/>
        <v>0.20269999999999999</v>
      </c>
      <c r="E48" s="79">
        <f t="shared" si="4"/>
        <v>5.8385000011185184E-3</v>
      </c>
      <c r="F48" s="19">
        <f t="shared" si="5"/>
        <v>2.027E-2</v>
      </c>
      <c r="G48" s="19">
        <f t="shared" si="5"/>
        <v>5.8385000011185184E-4</v>
      </c>
      <c r="H48" s="19">
        <f t="shared" si="6"/>
        <v>4.1087290000000002E-3</v>
      </c>
      <c r="I48" s="19">
        <f t="shared" si="7"/>
        <v>8.3283936830000002E-4</v>
      </c>
      <c r="J48" s="19">
        <f t="shared" si="8"/>
        <v>1.6881653995441001E-4</v>
      </c>
      <c r="K48" s="19">
        <f t="shared" si="9"/>
        <v>1.1834639502267236E-4</v>
      </c>
      <c r="L48" s="19">
        <f t="shared" si="10"/>
        <v>2.3988814271095688E-5</v>
      </c>
      <c r="M48" s="19">
        <f t="shared" ca="1" si="11"/>
        <v>-3.6087713457923784E-4</v>
      </c>
      <c r="N48" s="19">
        <f t="shared" ca="1" si="12"/>
        <v>3.8432276870612109E-6</v>
      </c>
      <c r="O48" s="44">
        <f t="shared" ca="1" si="13"/>
        <v>35.073188091975048</v>
      </c>
      <c r="P48" s="19">
        <f t="shared" ca="1" si="14"/>
        <v>175.644302330388</v>
      </c>
      <c r="Q48" s="19">
        <f t="shared" ca="1" si="15"/>
        <v>43.081446768304872</v>
      </c>
      <c r="R48" s="17">
        <f t="shared" ca="1" si="16"/>
        <v>6.1993771356977558E-3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x14ac:dyDescent="0.2">
      <c r="A49" s="78">
        <v>2028</v>
      </c>
      <c r="B49" s="78">
        <v>4.3139999979757704E-3</v>
      </c>
      <c r="C49" s="78">
        <v>0.1</v>
      </c>
      <c r="D49" s="79">
        <f t="shared" si="4"/>
        <v>0.20280000000000001</v>
      </c>
      <c r="E49" s="79">
        <f t="shared" si="4"/>
        <v>4.3139999979757704E-3</v>
      </c>
      <c r="F49" s="19">
        <f t="shared" si="5"/>
        <v>2.0280000000000003E-2</v>
      </c>
      <c r="G49" s="19">
        <f t="shared" si="5"/>
        <v>4.3139999979757704E-4</v>
      </c>
      <c r="H49" s="19">
        <f t="shared" si="6"/>
        <v>4.1127840000000004E-3</v>
      </c>
      <c r="I49" s="19">
        <f t="shared" si="7"/>
        <v>8.3407259520000012E-4</v>
      </c>
      <c r="J49" s="19">
        <f t="shared" si="8"/>
        <v>1.6914992230656004E-4</v>
      </c>
      <c r="K49" s="19">
        <f t="shared" si="9"/>
        <v>8.7487919958948631E-5</v>
      </c>
      <c r="L49" s="19">
        <f t="shared" si="10"/>
        <v>1.7742550167674782E-5</v>
      </c>
      <c r="M49" s="19">
        <f t="shared" ca="1" si="11"/>
        <v>-3.556211760929553E-4</v>
      </c>
      <c r="N49" s="19">
        <f t="shared" ca="1" si="12"/>
        <v>2.1805361909310979E-6</v>
      </c>
      <c r="O49" s="44">
        <f t="shared" ca="1" si="13"/>
        <v>35.042737977206158</v>
      </c>
      <c r="P49" s="19">
        <f t="shared" ca="1" si="14"/>
        <v>175.42033428021509</v>
      </c>
      <c r="Q49" s="19">
        <f t="shared" ca="1" si="15"/>
        <v>43.017229860904727</v>
      </c>
      <c r="R49" s="17">
        <f t="shared" ca="1" si="16"/>
        <v>4.6696211740687252E-3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x14ac:dyDescent="0.2">
      <c r="A50" s="78">
        <v>2046</v>
      </c>
      <c r="B50" s="78">
        <v>-3.1270000035874546E-3</v>
      </c>
      <c r="C50" s="78">
        <v>0.1</v>
      </c>
      <c r="D50" s="79">
        <f t="shared" si="4"/>
        <v>0.2046</v>
      </c>
      <c r="E50" s="79">
        <f t="shared" si="4"/>
        <v>-3.1270000035874546E-3</v>
      </c>
      <c r="F50" s="19">
        <f t="shared" si="5"/>
        <v>2.0460000000000002E-2</v>
      </c>
      <c r="G50" s="19">
        <f t="shared" si="5"/>
        <v>-3.1270000035874549E-4</v>
      </c>
      <c r="H50" s="19">
        <f t="shared" si="6"/>
        <v>4.186116000000001E-3</v>
      </c>
      <c r="I50" s="19">
        <f t="shared" si="7"/>
        <v>8.5647933360000021E-4</v>
      </c>
      <c r="J50" s="19">
        <f t="shared" si="8"/>
        <v>1.7523567165456005E-4</v>
      </c>
      <c r="K50" s="19">
        <f t="shared" si="9"/>
        <v>-6.3978420073399327E-5</v>
      </c>
      <c r="L50" s="19">
        <f t="shared" si="10"/>
        <v>-1.3089984747017502E-5</v>
      </c>
      <c r="M50" s="19">
        <f t="shared" ca="1" si="11"/>
        <v>-2.613348761384927E-4</v>
      </c>
      <c r="N50" s="19">
        <f t="shared" ca="1" si="12"/>
        <v>8.2120366226770753E-7</v>
      </c>
      <c r="O50" s="44">
        <f t="shared" ca="1" si="13"/>
        <v>34.497623887034713</v>
      </c>
      <c r="P50" s="19">
        <f t="shared" ca="1" si="14"/>
        <v>171.41914295310997</v>
      </c>
      <c r="Q50" s="19">
        <f t="shared" ca="1" si="15"/>
        <v>41.871243912331281</v>
      </c>
      <c r="R50" s="17">
        <f t="shared" ca="1" si="16"/>
        <v>-2.8656651274489619E-3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x14ac:dyDescent="0.2">
      <c r="A51" s="78">
        <v>2047</v>
      </c>
      <c r="B51" s="78">
        <v>-4.651499999454245E-3</v>
      </c>
      <c r="C51" s="78">
        <v>0.1</v>
      </c>
      <c r="D51" s="79">
        <f t="shared" si="4"/>
        <v>0.20469999999999999</v>
      </c>
      <c r="E51" s="79">
        <f t="shared" si="4"/>
        <v>-4.651499999454245E-3</v>
      </c>
      <c r="F51" s="19">
        <f t="shared" si="5"/>
        <v>2.0470000000000002E-2</v>
      </c>
      <c r="G51" s="19">
        <f t="shared" si="5"/>
        <v>-4.6514999994542452E-4</v>
      </c>
      <c r="H51" s="19">
        <f t="shared" si="6"/>
        <v>4.1902090000000003E-3</v>
      </c>
      <c r="I51" s="19">
        <f t="shared" si="7"/>
        <v>8.5773578230000005E-4</v>
      </c>
      <c r="J51" s="19">
        <f t="shared" si="8"/>
        <v>1.7557851463680999E-4</v>
      </c>
      <c r="K51" s="19">
        <f t="shared" si="9"/>
        <v>-9.5216204988828393E-5</v>
      </c>
      <c r="L51" s="19">
        <f t="shared" si="10"/>
        <v>-1.9490757161213171E-5</v>
      </c>
      <c r="M51" s="19">
        <f t="shared" ca="1" si="11"/>
        <v>-2.5611457907427811E-4</v>
      </c>
      <c r="N51" s="19">
        <f t="shared" ca="1" si="12"/>
        <v>1.9319412993688778E-6</v>
      </c>
      <c r="O51" s="44">
        <f t="shared" ca="1" si="13"/>
        <v>34.467505416547255</v>
      </c>
      <c r="P51" s="19">
        <f t="shared" ca="1" si="14"/>
        <v>171.19853003456384</v>
      </c>
      <c r="Q51" s="19">
        <f t="shared" ca="1" si="15"/>
        <v>41.808127597718688</v>
      </c>
      <c r="R51" s="17">
        <f t="shared" ca="1" si="16"/>
        <v>-4.3953854203799669E-3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x14ac:dyDescent="0.2">
      <c r="A52" s="78">
        <v>2055</v>
      </c>
      <c r="B52" s="78">
        <v>-6.8475000080070458E-3</v>
      </c>
      <c r="C52" s="78">
        <v>0.1</v>
      </c>
      <c r="D52" s="79">
        <f t="shared" si="4"/>
        <v>0.20549999999999999</v>
      </c>
      <c r="E52" s="79">
        <f t="shared" si="4"/>
        <v>-6.8475000080070458E-3</v>
      </c>
      <c r="F52" s="19">
        <f t="shared" si="5"/>
        <v>2.0549999999999999E-2</v>
      </c>
      <c r="G52" s="19">
        <f t="shared" si="5"/>
        <v>-6.8475000080070458E-4</v>
      </c>
      <c r="H52" s="19">
        <f t="shared" si="6"/>
        <v>4.2230249999999992E-3</v>
      </c>
      <c r="I52" s="19">
        <f t="shared" si="7"/>
        <v>8.6783163749999974E-4</v>
      </c>
      <c r="J52" s="19">
        <f t="shared" si="8"/>
        <v>1.7833940150624995E-4</v>
      </c>
      <c r="K52" s="19">
        <f t="shared" si="9"/>
        <v>-1.4071612516454478E-4</v>
      </c>
      <c r="L52" s="19">
        <f t="shared" si="10"/>
        <v>-2.8917163721313953E-5</v>
      </c>
      <c r="M52" s="19">
        <f t="shared" ca="1" si="11"/>
        <v>-2.1441977157081026E-4</v>
      </c>
      <c r="N52" s="19">
        <f t="shared" ca="1" si="12"/>
        <v>4.399775342300099E-6</v>
      </c>
      <c r="O52" s="44">
        <f t="shared" ca="1" si="13"/>
        <v>34.227183558245478</v>
      </c>
      <c r="P52" s="19">
        <f t="shared" ca="1" si="14"/>
        <v>169.43995467462679</v>
      </c>
      <c r="Q52" s="19">
        <f t="shared" ca="1" si="15"/>
        <v>41.305272257913202</v>
      </c>
      <c r="R52" s="17">
        <f t="shared" ca="1" si="16"/>
        <v>-6.6330802364362356E-3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x14ac:dyDescent="0.2">
      <c r="A53" s="78">
        <v>2070</v>
      </c>
      <c r="B53" s="78">
        <v>4.2849999954341911E-3</v>
      </c>
      <c r="C53" s="78">
        <v>0.1</v>
      </c>
      <c r="D53" s="79">
        <f t="shared" si="4"/>
        <v>0.20699999999999999</v>
      </c>
      <c r="E53" s="79">
        <f t="shared" si="4"/>
        <v>4.2849999954341911E-3</v>
      </c>
      <c r="F53" s="19">
        <f t="shared" si="5"/>
        <v>2.07E-2</v>
      </c>
      <c r="G53" s="19">
        <f t="shared" si="5"/>
        <v>4.2849999954341911E-4</v>
      </c>
      <c r="H53" s="19">
        <f t="shared" si="6"/>
        <v>4.2848999999999995E-3</v>
      </c>
      <c r="I53" s="19">
        <f t="shared" si="7"/>
        <v>8.8697429999999989E-4</v>
      </c>
      <c r="J53" s="19">
        <f t="shared" si="8"/>
        <v>1.8360368009999998E-4</v>
      </c>
      <c r="K53" s="19">
        <f t="shared" si="9"/>
        <v>8.8699499905487745E-5</v>
      </c>
      <c r="L53" s="19">
        <f t="shared" si="10"/>
        <v>1.8360796480435964E-5</v>
      </c>
      <c r="M53" s="19">
        <f t="shared" ca="1" si="11"/>
        <v>-1.3656577567585509E-4</v>
      </c>
      <c r="N53" s="19">
        <f t="shared" ca="1" si="12"/>
        <v>1.9550243868251978E-6</v>
      </c>
      <c r="O53" s="44">
        <f t="shared" ca="1" si="13"/>
        <v>33.779571531870694</v>
      </c>
      <c r="P53" s="19">
        <f t="shared" ca="1" si="14"/>
        <v>166.17285720266548</v>
      </c>
      <c r="Q53" s="19">
        <f t="shared" ca="1" si="15"/>
        <v>40.37233054742584</v>
      </c>
      <c r="R53" s="17">
        <f t="shared" ca="1" si="16"/>
        <v>4.4215657711100462E-3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x14ac:dyDescent="0.2">
      <c r="A54" s="78">
        <v>2075</v>
      </c>
      <c r="B54" s="78">
        <v>-3.3750000147847459E-4</v>
      </c>
      <c r="C54" s="78">
        <v>0.1</v>
      </c>
      <c r="D54" s="79">
        <f t="shared" si="4"/>
        <v>0.20749999999999999</v>
      </c>
      <c r="E54" s="79">
        <f t="shared" si="4"/>
        <v>-3.3750000147847459E-4</v>
      </c>
      <c r="F54" s="19">
        <f t="shared" si="5"/>
        <v>2.0750000000000001E-2</v>
      </c>
      <c r="G54" s="19">
        <f t="shared" si="5"/>
        <v>-3.375000014784746E-5</v>
      </c>
      <c r="H54" s="19">
        <f t="shared" si="6"/>
        <v>4.3056250000000004E-3</v>
      </c>
      <c r="I54" s="19">
        <f t="shared" si="7"/>
        <v>8.9341718750000009E-4</v>
      </c>
      <c r="J54" s="19">
        <f t="shared" si="8"/>
        <v>1.8538406640625002E-4</v>
      </c>
      <c r="K54" s="19">
        <f t="shared" si="9"/>
        <v>-7.0031250306783475E-6</v>
      </c>
      <c r="L54" s="19">
        <f t="shared" si="10"/>
        <v>-1.453148443865757E-6</v>
      </c>
      <c r="M54" s="19">
        <f t="shared" ca="1" si="11"/>
        <v>-1.1070828955841994E-4</v>
      </c>
      <c r="N54" s="19">
        <f t="shared" ca="1" si="12"/>
        <v>5.1434480595629059E-9</v>
      </c>
      <c r="O54" s="44">
        <f t="shared" ca="1" si="13"/>
        <v>33.63123202024321</v>
      </c>
      <c r="P54" s="19">
        <f t="shared" ca="1" si="14"/>
        <v>165.09255691923087</v>
      </c>
      <c r="Q54" s="19">
        <f t="shared" ca="1" si="15"/>
        <v>40.064212394136085</v>
      </c>
      <c r="R54" s="17">
        <f t="shared" ca="1" si="16"/>
        <v>-2.2679171192005465E-4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x14ac:dyDescent="0.2">
      <c r="A55" s="78">
        <v>2124</v>
      </c>
      <c r="B55" s="78">
        <v>-3.7999998312443495E-5</v>
      </c>
      <c r="C55" s="78">
        <v>0.1</v>
      </c>
      <c r="D55" s="79">
        <f t="shared" si="4"/>
        <v>0.21240000000000001</v>
      </c>
      <c r="E55" s="79">
        <f t="shared" si="4"/>
        <v>-3.7999998312443495E-5</v>
      </c>
      <c r="F55" s="19">
        <f t="shared" si="5"/>
        <v>2.1240000000000002E-2</v>
      </c>
      <c r="G55" s="19">
        <f t="shared" si="5"/>
        <v>-3.7999998312443495E-6</v>
      </c>
      <c r="H55" s="19">
        <f t="shared" si="6"/>
        <v>4.5113760000000001E-3</v>
      </c>
      <c r="I55" s="19">
        <f t="shared" si="7"/>
        <v>9.5821626240000007E-4</v>
      </c>
      <c r="J55" s="19">
        <f t="shared" si="8"/>
        <v>2.0352513413376001E-4</v>
      </c>
      <c r="K55" s="19">
        <f t="shared" si="9"/>
        <v>-8.0711996415629989E-7</v>
      </c>
      <c r="L55" s="19">
        <f t="shared" si="10"/>
        <v>-1.714322803867981E-7</v>
      </c>
      <c r="M55" s="19">
        <f t="shared" ca="1" si="11"/>
        <v>1.4021191326626155E-4</v>
      </c>
      <c r="N55" s="19">
        <f t="shared" ca="1" si="12"/>
        <v>3.1759485428536189E-9</v>
      </c>
      <c r="O55" s="44">
        <f t="shared" ca="1" si="13"/>
        <v>32.20021084371502</v>
      </c>
      <c r="P55" s="19">
        <f t="shared" ca="1" si="14"/>
        <v>154.73468571614774</v>
      </c>
      <c r="Q55" s="19">
        <f t="shared" ca="1" si="15"/>
        <v>37.119702301538972</v>
      </c>
      <c r="R55" s="17">
        <f t="shared" ca="1" si="16"/>
        <v>-1.7821191157870505E-4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x14ac:dyDescent="0.2">
      <c r="A56" s="78">
        <v>2139</v>
      </c>
      <c r="B56" s="78">
        <v>2.0944999996572733E-3</v>
      </c>
      <c r="C56" s="78">
        <v>0.1</v>
      </c>
      <c r="D56" s="79">
        <f t="shared" si="4"/>
        <v>0.21390000000000001</v>
      </c>
      <c r="E56" s="79">
        <f t="shared" si="4"/>
        <v>2.0944999996572733E-3</v>
      </c>
      <c r="F56" s="19">
        <f t="shared" si="5"/>
        <v>2.1390000000000003E-2</v>
      </c>
      <c r="G56" s="19">
        <f t="shared" si="5"/>
        <v>2.0944999996572733E-4</v>
      </c>
      <c r="H56" s="19">
        <f t="shared" si="6"/>
        <v>4.5753210000000011E-3</v>
      </c>
      <c r="I56" s="19">
        <f t="shared" si="7"/>
        <v>9.7866116190000038E-4</v>
      </c>
      <c r="J56" s="19">
        <f t="shared" si="8"/>
        <v>2.0933562253041009E-4</v>
      </c>
      <c r="K56" s="19">
        <f t="shared" si="9"/>
        <v>4.4801354992669077E-5</v>
      </c>
      <c r="L56" s="19">
        <f t="shared" si="10"/>
        <v>9.5830098329319163E-6</v>
      </c>
      <c r="M56" s="19">
        <f t="shared" ca="1" si="11"/>
        <v>2.1612330011692212E-4</v>
      </c>
      <c r="N56" s="19">
        <f t="shared" ca="1" si="12"/>
        <v>3.5282990253761031E-7</v>
      </c>
      <c r="O56" s="44">
        <f t="shared" ca="1" si="13"/>
        <v>31.770320182112489</v>
      </c>
      <c r="P56" s="19">
        <f t="shared" ca="1" si="14"/>
        <v>151.64630169880769</v>
      </c>
      <c r="Q56" s="19">
        <f t="shared" ca="1" si="15"/>
        <v>36.245299767730508</v>
      </c>
      <c r="R56" s="17">
        <f t="shared" ca="1" si="16"/>
        <v>1.8783766995403512E-3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x14ac:dyDescent="0.2">
      <c r="A57" s="78">
        <v>2141</v>
      </c>
      <c r="B57" s="78">
        <v>-9.5450000662822276E-4</v>
      </c>
      <c r="C57" s="78">
        <v>0.1</v>
      </c>
      <c r="D57" s="79">
        <f t="shared" si="4"/>
        <v>0.21410000000000001</v>
      </c>
      <c r="E57" s="79">
        <f t="shared" si="4"/>
        <v>-9.5450000662822276E-4</v>
      </c>
      <c r="F57" s="19">
        <f t="shared" si="5"/>
        <v>2.1410000000000002E-2</v>
      </c>
      <c r="G57" s="19">
        <f t="shared" si="5"/>
        <v>-9.5450000662822284E-5</v>
      </c>
      <c r="H57" s="19">
        <f t="shared" si="6"/>
        <v>4.5838810000000006E-3</v>
      </c>
      <c r="I57" s="19">
        <f t="shared" si="7"/>
        <v>9.8140892210000011E-4</v>
      </c>
      <c r="J57" s="19">
        <f t="shared" si="8"/>
        <v>2.1011965022161005E-4</v>
      </c>
      <c r="K57" s="19">
        <f t="shared" si="9"/>
        <v>-2.0435845141910251E-5</v>
      </c>
      <c r="L57" s="19">
        <f t="shared" si="10"/>
        <v>-4.375314444882985E-6</v>
      </c>
      <c r="M57" s="19">
        <f t="shared" ca="1" si="11"/>
        <v>2.2621291077551137E-4</v>
      </c>
      <c r="N57" s="19">
        <f t="shared" ca="1" si="12"/>
        <v>1.3940829933240371E-7</v>
      </c>
      <c r="O57" s="44">
        <f t="shared" ca="1" si="13"/>
        <v>31.713288970581914</v>
      </c>
      <c r="P57" s="19">
        <f t="shared" ca="1" si="14"/>
        <v>151.23741102199665</v>
      </c>
      <c r="Q57" s="19">
        <f t="shared" ca="1" si="15"/>
        <v>36.129659788740881</v>
      </c>
      <c r="R57" s="17">
        <f t="shared" ca="1" si="16"/>
        <v>-1.1807129174037341E-3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x14ac:dyDescent="0.2">
      <c r="A58" s="78">
        <v>2145</v>
      </c>
      <c r="B58" s="78">
        <v>-5.2499999583233148E-5</v>
      </c>
      <c r="C58" s="78">
        <v>0.1</v>
      </c>
      <c r="D58" s="79">
        <f t="shared" si="4"/>
        <v>0.2145</v>
      </c>
      <c r="E58" s="79">
        <f t="shared" si="4"/>
        <v>-5.2499999583233148E-5</v>
      </c>
      <c r="F58" s="19">
        <f t="shared" si="5"/>
        <v>2.145E-2</v>
      </c>
      <c r="G58" s="19">
        <f t="shared" si="5"/>
        <v>-5.2499999583233148E-6</v>
      </c>
      <c r="H58" s="19">
        <f t="shared" si="6"/>
        <v>4.6010249999999999E-3</v>
      </c>
      <c r="I58" s="19">
        <f t="shared" si="7"/>
        <v>9.8691986249999997E-4</v>
      </c>
      <c r="J58" s="19">
        <f t="shared" si="8"/>
        <v>2.1169431050624998E-4</v>
      </c>
      <c r="K58" s="19">
        <f t="shared" si="9"/>
        <v>-1.1261249910603509E-6</v>
      </c>
      <c r="L58" s="19">
        <f t="shared" si="10"/>
        <v>-2.4155381058244526E-7</v>
      </c>
      <c r="M58" s="19">
        <f t="shared" ca="1" si="11"/>
        <v>2.4636960908927443E-4</v>
      </c>
      <c r="N58" s="19">
        <f t="shared" ca="1" si="12"/>
        <v>8.9323042988057824E-9</v>
      </c>
      <c r="O58" s="44">
        <f t="shared" ca="1" si="13"/>
        <v>31.599429057700096</v>
      </c>
      <c r="P58" s="19">
        <f t="shared" ca="1" si="14"/>
        <v>150.4216669667355</v>
      </c>
      <c r="Q58" s="19">
        <f t="shared" ca="1" si="15"/>
        <v>35.899046427082915</v>
      </c>
      <c r="R58" s="17">
        <f t="shared" ca="1" si="16"/>
        <v>-2.9886960867250758E-4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x14ac:dyDescent="0.2">
      <c r="A59" s="78">
        <v>2161</v>
      </c>
      <c r="B59" s="78">
        <v>-3.4445000055711716E-3</v>
      </c>
      <c r="C59" s="78">
        <v>0.1</v>
      </c>
      <c r="D59" s="79">
        <f t="shared" si="4"/>
        <v>0.21609999999999999</v>
      </c>
      <c r="E59" s="79">
        <f t="shared" si="4"/>
        <v>-3.4445000055711716E-3</v>
      </c>
      <c r="F59" s="19">
        <f t="shared" si="5"/>
        <v>2.1610000000000001E-2</v>
      </c>
      <c r="G59" s="19">
        <f t="shared" si="5"/>
        <v>-3.4445000055711717E-4</v>
      </c>
      <c r="H59" s="19">
        <f t="shared" si="6"/>
        <v>4.6699209999999996E-3</v>
      </c>
      <c r="I59" s="19">
        <f t="shared" si="7"/>
        <v>1.0091699280999999E-3</v>
      </c>
      <c r="J59" s="19">
        <f t="shared" si="8"/>
        <v>2.1808162146240998E-4</v>
      </c>
      <c r="K59" s="19">
        <f t="shared" si="9"/>
        <v>-7.443564512039302E-5</v>
      </c>
      <c r="L59" s="19">
        <f t="shared" si="10"/>
        <v>-1.608554291051693E-5</v>
      </c>
      <c r="M59" s="19">
        <f t="shared" ca="1" si="11"/>
        <v>3.266960956321667E-4</v>
      </c>
      <c r="N59" s="19">
        <f t="shared" ca="1" si="12"/>
        <v>1.4221920033731261E-6</v>
      </c>
      <c r="O59" s="44">
        <f t="shared" ca="1" si="13"/>
        <v>31.14668310271578</v>
      </c>
      <c r="P59" s="19">
        <f t="shared" ca="1" si="14"/>
        <v>147.18577904803931</v>
      </c>
      <c r="Q59" s="19">
        <f t="shared" ca="1" si="15"/>
        <v>34.98545453926689</v>
      </c>
      <c r="R59" s="17">
        <f t="shared" ca="1" si="16"/>
        <v>-3.7711961012033383E-3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x14ac:dyDescent="0.2">
      <c r="A60" s="78">
        <v>2162</v>
      </c>
      <c r="B60" s="78">
        <v>1.3099999341648072E-4</v>
      </c>
      <c r="C60" s="78">
        <v>0.5</v>
      </c>
      <c r="D60" s="79">
        <f t="shared" si="4"/>
        <v>0.2162</v>
      </c>
      <c r="E60" s="79">
        <f t="shared" si="4"/>
        <v>1.3099999341648072E-4</v>
      </c>
      <c r="F60" s="19">
        <f t="shared" si="5"/>
        <v>0.1081</v>
      </c>
      <c r="G60" s="19">
        <f t="shared" si="5"/>
        <v>6.549999670824036E-5</v>
      </c>
      <c r="H60" s="19">
        <f t="shared" si="6"/>
        <v>2.3371220000000002E-2</v>
      </c>
      <c r="I60" s="19">
        <f t="shared" si="7"/>
        <v>5.0528577640000004E-3</v>
      </c>
      <c r="J60" s="19">
        <f t="shared" si="8"/>
        <v>1.0924278485768002E-3</v>
      </c>
      <c r="K60" s="19">
        <f t="shared" si="9"/>
        <v>1.4161099288321567E-5</v>
      </c>
      <c r="L60" s="19">
        <f t="shared" si="10"/>
        <v>3.0616296661351228E-6</v>
      </c>
      <c r="M60" s="19">
        <f t="shared" ca="1" si="11"/>
        <v>3.3170054724701321E-4</v>
      </c>
      <c r="N60" s="19">
        <f t="shared" ca="1" si="12"/>
        <v>2.0140356153941235E-8</v>
      </c>
      <c r="O60" s="44">
        <f t="shared" ca="1" si="13"/>
        <v>777.9632314223602</v>
      </c>
      <c r="P60" s="19">
        <f t="shared" ca="1" si="14"/>
        <v>3674.6242821272685</v>
      </c>
      <c r="Q60" s="19">
        <f t="shared" ca="1" si="15"/>
        <v>873.22061198727692</v>
      </c>
      <c r="R60" s="17">
        <f t="shared" ca="1" si="16"/>
        <v>-2.0070055383053249E-4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5" x14ac:dyDescent="0.2">
      <c r="A61" s="78">
        <v>2163</v>
      </c>
      <c r="B61" s="78">
        <v>5.8064999975613318E-3</v>
      </c>
      <c r="C61" s="78">
        <v>0.5</v>
      </c>
      <c r="D61" s="79">
        <f t="shared" si="4"/>
        <v>0.21629999999999999</v>
      </c>
      <c r="E61" s="79">
        <f t="shared" si="4"/>
        <v>5.8064999975613318E-3</v>
      </c>
      <c r="F61" s="19">
        <f t="shared" si="5"/>
        <v>0.10815</v>
      </c>
      <c r="G61" s="19">
        <f t="shared" si="5"/>
        <v>2.9032499987806659E-3</v>
      </c>
      <c r="H61" s="19">
        <f t="shared" si="6"/>
        <v>2.3392844999999999E-2</v>
      </c>
      <c r="I61" s="19">
        <f t="shared" si="7"/>
        <v>5.0598723735E-3</v>
      </c>
      <c r="J61" s="19">
        <f t="shared" si="8"/>
        <v>1.0944503943880501E-3</v>
      </c>
      <c r="K61" s="19">
        <f t="shared" si="9"/>
        <v>6.2797297473625804E-4</v>
      </c>
      <c r="L61" s="19">
        <f t="shared" si="10"/>
        <v>1.3583055443545261E-4</v>
      </c>
      <c r="M61" s="19">
        <f t="shared" ca="1" si="11"/>
        <v>3.3670312194490713E-4</v>
      </c>
      <c r="N61" s="19">
        <f t="shared" ca="1" si="12"/>
        <v>1.4959338930251601E-5</v>
      </c>
      <c r="O61" s="44">
        <f t="shared" ca="1" si="13"/>
        <v>777.25980438544593</v>
      </c>
      <c r="P61" s="19">
        <f t="shared" ca="1" si="14"/>
        <v>3669.6082996665837</v>
      </c>
      <c r="Q61" s="19">
        <f t="shared" ca="1" si="15"/>
        <v>871.806237810982</v>
      </c>
      <c r="R61" s="17">
        <f t="shared" ca="1" si="16"/>
        <v>5.4697968756164247E-3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5" x14ac:dyDescent="0.2">
      <c r="A62" s="78">
        <v>2164</v>
      </c>
      <c r="B62" s="78">
        <v>1.781999999366235E-3</v>
      </c>
      <c r="C62" s="78">
        <v>0.5</v>
      </c>
      <c r="D62" s="79">
        <f t="shared" si="4"/>
        <v>0.21640000000000001</v>
      </c>
      <c r="E62" s="79">
        <f t="shared" si="4"/>
        <v>1.781999999366235E-3</v>
      </c>
      <c r="F62" s="19">
        <f t="shared" si="5"/>
        <v>0.1082</v>
      </c>
      <c r="G62" s="19">
        <f t="shared" si="5"/>
        <v>8.9099999968311749E-4</v>
      </c>
      <c r="H62" s="19">
        <f t="shared" si="6"/>
        <v>2.3414480000000001E-2</v>
      </c>
      <c r="I62" s="19">
        <f t="shared" si="7"/>
        <v>5.0668934720000001E-3</v>
      </c>
      <c r="J62" s="19">
        <f t="shared" si="8"/>
        <v>1.0964757473408001E-3</v>
      </c>
      <c r="K62" s="19">
        <f t="shared" si="9"/>
        <v>1.9281239993142662E-4</v>
      </c>
      <c r="L62" s="19">
        <f t="shared" si="10"/>
        <v>4.172460334516072E-5</v>
      </c>
      <c r="M62" s="19">
        <f t="shared" ca="1" si="11"/>
        <v>3.4170381972585626E-4</v>
      </c>
      <c r="N62" s="19">
        <f t="shared" ca="1" si="12"/>
        <v>1.0372265425433351E-6</v>
      </c>
      <c r="O62" s="44">
        <f t="shared" ca="1" si="13"/>
        <v>776.55679632026704</v>
      </c>
      <c r="P62" s="19">
        <f t="shared" ca="1" si="14"/>
        <v>3664.5965272105414</v>
      </c>
      <c r="Q62" s="19">
        <f t="shared" ca="1" si="15"/>
        <v>870.39324039191683</v>
      </c>
      <c r="R62" s="17">
        <f t="shared" ca="1" si="16"/>
        <v>1.4402961796403787E-3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5" x14ac:dyDescent="0.2">
      <c r="A63" s="78">
        <v>2192</v>
      </c>
      <c r="B63" s="78">
        <v>1.2960000021848828E-3</v>
      </c>
      <c r="C63" s="78">
        <v>0.1</v>
      </c>
      <c r="D63" s="79">
        <f t="shared" si="4"/>
        <v>0.21920000000000001</v>
      </c>
      <c r="E63" s="79">
        <f t="shared" si="4"/>
        <v>1.2960000021848828E-3</v>
      </c>
      <c r="F63" s="19">
        <f t="shared" si="5"/>
        <v>2.1920000000000002E-2</v>
      </c>
      <c r="G63" s="19">
        <f t="shared" si="5"/>
        <v>1.2960000021848829E-4</v>
      </c>
      <c r="H63" s="19">
        <f t="shared" si="6"/>
        <v>4.8048640000000007E-3</v>
      </c>
      <c r="I63" s="19">
        <f t="shared" si="7"/>
        <v>1.0532261888000001E-3</v>
      </c>
      <c r="J63" s="19">
        <f t="shared" si="8"/>
        <v>2.3086718058496004E-4</v>
      </c>
      <c r="K63" s="19">
        <f t="shared" si="9"/>
        <v>2.8408320047892634E-5</v>
      </c>
      <c r="L63" s="19">
        <f t="shared" si="10"/>
        <v>6.2271037544980655E-6</v>
      </c>
      <c r="M63" s="19">
        <f t="shared" ca="1" si="11"/>
        <v>4.8096132931020781E-4</v>
      </c>
      <c r="N63" s="19">
        <f t="shared" ca="1" si="12"/>
        <v>6.6428803828131148E-8</v>
      </c>
      <c r="O63" s="44">
        <f t="shared" ca="1" si="13"/>
        <v>30.281684715483209</v>
      </c>
      <c r="P63" s="19">
        <f t="shared" ca="1" si="14"/>
        <v>141.03878552844481</v>
      </c>
      <c r="Q63" s="19">
        <f t="shared" ca="1" si="15"/>
        <v>33.255440073760077</v>
      </c>
      <c r="R63" s="17">
        <f t="shared" ca="1" si="16"/>
        <v>8.1503867287467495E-4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5" x14ac:dyDescent="0.2">
      <c r="A64" s="78">
        <v>2195</v>
      </c>
      <c r="B64" s="78">
        <v>4.7224999943864532E-3</v>
      </c>
      <c r="C64" s="78">
        <v>0.1</v>
      </c>
      <c r="D64" s="79">
        <f t="shared" si="4"/>
        <v>0.2195</v>
      </c>
      <c r="E64" s="79">
        <f t="shared" si="4"/>
        <v>4.7224999943864532E-3</v>
      </c>
      <c r="F64" s="19">
        <f t="shared" si="5"/>
        <v>2.1950000000000001E-2</v>
      </c>
      <c r="G64" s="19">
        <f t="shared" si="5"/>
        <v>4.7224999943864534E-4</v>
      </c>
      <c r="H64" s="19">
        <f t="shared" si="6"/>
        <v>4.8180250000000001E-3</v>
      </c>
      <c r="I64" s="19">
        <f t="shared" si="7"/>
        <v>1.0575564875000001E-3</v>
      </c>
      <c r="J64" s="19">
        <f t="shared" si="8"/>
        <v>2.3213364900625001E-4</v>
      </c>
      <c r="K64" s="19">
        <f t="shared" si="9"/>
        <v>1.0365887487678265E-4</v>
      </c>
      <c r="L64" s="19">
        <f t="shared" si="10"/>
        <v>2.2753123035453791E-5</v>
      </c>
      <c r="M64" s="19">
        <f t="shared" ca="1" si="11"/>
        <v>4.9579450012745413E-4</v>
      </c>
      <c r="N64" s="19">
        <f t="shared" ca="1" si="12"/>
        <v>1.786503933519921E-6</v>
      </c>
      <c r="O64" s="44">
        <f t="shared" ca="1" si="13"/>
        <v>30.19882441399551</v>
      </c>
      <c r="P64" s="19">
        <f t="shared" ca="1" si="14"/>
        <v>140.4524391884496</v>
      </c>
      <c r="Q64" s="19">
        <f t="shared" ca="1" si="15"/>
        <v>33.090805445138272</v>
      </c>
      <c r="R64" s="17">
        <f t="shared" ca="1" si="16"/>
        <v>4.2267054942589991E-3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35" x14ac:dyDescent="0.2">
      <c r="A65" s="78">
        <v>2223</v>
      </c>
      <c r="B65" s="78">
        <v>-1.8635000014910474E-3</v>
      </c>
      <c r="C65" s="78">
        <v>0.1</v>
      </c>
      <c r="D65" s="79">
        <f t="shared" si="4"/>
        <v>0.2223</v>
      </c>
      <c r="E65" s="79">
        <f t="shared" si="4"/>
        <v>-1.8635000014910474E-3</v>
      </c>
      <c r="F65" s="19">
        <f t="shared" si="5"/>
        <v>2.223E-2</v>
      </c>
      <c r="G65" s="19">
        <f t="shared" si="5"/>
        <v>-1.8635000014910474E-4</v>
      </c>
      <c r="H65" s="19">
        <f t="shared" si="6"/>
        <v>4.9417289999999997E-3</v>
      </c>
      <c r="I65" s="19">
        <f t="shared" si="7"/>
        <v>1.0985463567E-3</v>
      </c>
      <c r="J65" s="19">
        <f t="shared" si="8"/>
        <v>2.4420685509441001E-4</v>
      </c>
      <c r="K65" s="19">
        <f t="shared" si="9"/>
        <v>-4.1425605033145984E-5</v>
      </c>
      <c r="L65" s="19">
        <f t="shared" si="10"/>
        <v>-9.2089119988683525E-6</v>
      </c>
      <c r="M65" s="19">
        <f t="shared" ca="1" si="11"/>
        <v>6.3342284579833395E-4</v>
      </c>
      <c r="N65" s="19">
        <f t="shared" ca="1" si="12"/>
        <v>6.2346237053157122E-7</v>
      </c>
      <c r="O65" s="44">
        <f t="shared" ca="1" si="13"/>
        <v>29.432639397173389</v>
      </c>
      <c r="P65" s="19">
        <f t="shared" ca="1" si="14"/>
        <v>135.05183660905672</v>
      </c>
      <c r="Q65" s="19">
        <f t="shared" ca="1" si="15"/>
        <v>31.577724732751165</v>
      </c>
      <c r="R65" s="17">
        <f t="shared" ca="1" si="16"/>
        <v>-2.4969228472893814E-3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:35" x14ac:dyDescent="0.2">
      <c r="A66" s="78">
        <v>2225</v>
      </c>
      <c r="B66" s="78">
        <v>9.8750000324798748E-4</v>
      </c>
      <c r="C66" s="78">
        <v>0.1</v>
      </c>
      <c r="D66" s="79">
        <f t="shared" si="4"/>
        <v>0.2225</v>
      </c>
      <c r="E66" s="79">
        <f t="shared" si="4"/>
        <v>9.8750000324798748E-4</v>
      </c>
      <c r="F66" s="19">
        <f t="shared" si="5"/>
        <v>2.2250000000000002E-2</v>
      </c>
      <c r="G66" s="19">
        <f t="shared" si="5"/>
        <v>9.8750000324798756E-5</v>
      </c>
      <c r="H66" s="19">
        <f t="shared" si="6"/>
        <v>4.950625000000001E-3</v>
      </c>
      <c r="I66" s="19">
        <f t="shared" si="7"/>
        <v>1.1015140625000002E-3</v>
      </c>
      <c r="J66" s="19">
        <f t="shared" si="8"/>
        <v>2.4508687890625007E-4</v>
      </c>
      <c r="K66" s="19">
        <f t="shared" si="9"/>
        <v>2.1971875072267723E-5</v>
      </c>
      <c r="L66" s="19">
        <f t="shared" si="10"/>
        <v>4.8887422035795681E-6</v>
      </c>
      <c r="M66" s="19">
        <f t="shared" ca="1" si="11"/>
        <v>6.4319713440914861E-4</v>
      </c>
      <c r="N66" s="19">
        <f t="shared" ca="1" si="12"/>
        <v>1.1854446549065469E-8</v>
      </c>
      <c r="O66" s="44">
        <f t="shared" ca="1" si="13"/>
        <v>29.378406262170095</v>
      </c>
      <c r="P66" s="19">
        <f t="shared" ca="1" si="14"/>
        <v>134.6710326238983</v>
      </c>
      <c r="Q66" s="19">
        <f t="shared" ca="1" si="15"/>
        <v>31.471265248161536</v>
      </c>
      <c r="R66" s="17">
        <f t="shared" ca="1" si="16"/>
        <v>3.4430286883883887E-4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x14ac:dyDescent="0.2">
      <c r="A67" s="78">
        <v>2227</v>
      </c>
      <c r="B67" s="78">
        <v>-7.0615000076941215E-3</v>
      </c>
      <c r="C67" s="78">
        <v>0.1</v>
      </c>
      <c r="D67" s="79">
        <f t="shared" si="4"/>
        <v>0.22270000000000001</v>
      </c>
      <c r="E67" s="79">
        <f t="shared" si="4"/>
        <v>-7.0615000076941215E-3</v>
      </c>
      <c r="F67" s="19">
        <f t="shared" si="5"/>
        <v>2.2270000000000002E-2</v>
      </c>
      <c r="G67" s="19">
        <f t="shared" si="5"/>
        <v>-7.0615000076941221E-4</v>
      </c>
      <c r="H67" s="19">
        <f t="shared" si="6"/>
        <v>4.9595290000000007E-3</v>
      </c>
      <c r="I67" s="19">
        <f t="shared" si="7"/>
        <v>1.1044871083000002E-3</v>
      </c>
      <c r="J67" s="19">
        <f t="shared" si="8"/>
        <v>2.4596927901841006E-4</v>
      </c>
      <c r="K67" s="19">
        <f t="shared" si="9"/>
        <v>-1.572596051713481E-4</v>
      </c>
      <c r="L67" s="19">
        <f t="shared" si="10"/>
        <v>-3.502171407165922E-5</v>
      </c>
      <c r="M67" s="19">
        <f t="shared" ca="1" si="11"/>
        <v>6.5296391535216419E-4</v>
      </c>
      <c r="N67" s="19">
        <f t="shared" ca="1" si="12"/>
        <v>5.9512953619982687E-6</v>
      </c>
      <c r="O67" s="44">
        <f t="shared" ca="1" si="13"/>
        <v>29.324238810886616</v>
      </c>
      <c r="P67" s="19">
        <f t="shared" ca="1" si="14"/>
        <v>134.29088636298482</v>
      </c>
      <c r="Q67" s="19">
        <f t="shared" ca="1" si="15"/>
        <v>31.365020509495217</v>
      </c>
      <c r="R67" s="17">
        <f t="shared" ca="1" si="16"/>
        <v>-7.7144639230462856E-3</v>
      </c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5" x14ac:dyDescent="0.2">
      <c r="A68" s="78">
        <v>2237</v>
      </c>
      <c r="B68" s="78">
        <v>-1.5306499997677747E-2</v>
      </c>
      <c r="C68" s="78">
        <v>0.1</v>
      </c>
      <c r="D68" s="79">
        <f t="shared" si="4"/>
        <v>0.22370000000000001</v>
      </c>
      <c r="E68" s="79">
        <f t="shared" si="4"/>
        <v>-1.5306499997677747E-2</v>
      </c>
      <c r="F68" s="19">
        <f t="shared" si="5"/>
        <v>2.2370000000000001E-2</v>
      </c>
      <c r="G68" s="19">
        <f t="shared" si="5"/>
        <v>-1.5306499997677749E-3</v>
      </c>
      <c r="H68" s="19">
        <f t="shared" si="6"/>
        <v>5.0041690000000002E-3</v>
      </c>
      <c r="I68" s="19">
        <f t="shared" si="7"/>
        <v>1.1194326053000001E-3</v>
      </c>
      <c r="J68" s="19">
        <f t="shared" si="8"/>
        <v>2.5041707380561002E-4</v>
      </c>
      <c r="K68" s="19">
        <f t="shared" si="9"/>
        <v>-3.4240640494805123E-4</v>
      </c>
      <c r="L68" s="19">
        <f t="shared" si="10"/>
        <v>-7.6596312786879063E-5</v>
      </c>
      <c r="M68" s="19">
        <f t="shared" ca="1" si="11"/>
        <v>7.0168520505017352E-4</v>
      </c>
      <c r="N68" s="19">
        <f t="shared" ca="1" si="12"/>
        <v>2.5626199348483713E-5</v>
      </c>
      <c r="O68" s="44">
        <f t="shared" ca="1" si="13"/>
        <v>29.054385291562589</v>
      </c>
      <c r="P68" s="19">
        <f t="shared" ca="1" si="14"/>
        <v>132.40000309285097</v>
      </c>
      <c r="Q68" s="19">
        <f t="shared" ca="1" si="15"/>
        <v>30.837011790382935</v>
      </c>
      <c r="R68" s="17">
        <f t="shared" ca="1" si="16"/>
        <v>-1.6008185202727919E-2</v>
      </c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 x14ac:dyDescent="0.2">
      <c r="A69" s="78">
        <v>2547</v>
      </c>
      <c r="B69" s="78">
        <v>-2.9014999963692389E-3</v>
      </c>
      <c r="C69" s="78">
        <v>0.1</v>
      </c>
      <c r="D69" s="79">
        <f t="shared" si="4"/>
        <v>0.25469999999999998</v>
      </c>
      <c r="E69" s="79">
        <f t="shared" si="4"/>
        <v>-2.9014999963692389E-3</v>
      </c>
      <c r="F69" s="19">
        <f t="shared" si="5"/>
        <v>2.547E-2</v>
      </c>
      <c r="G69" s="19">
        <f t="shared" si="5"/>
        <v>-2.9014999963692393E-4</v>
      </c>
      <c r="H69" s="19">
        <f t="shared" si="6"/>
        <v>6.4872089999999999E-3</v>
      </c>
      <c r="I69" s="19">
        <f t="shared" si="7"/>
        <v>1.6522921322999998E-3</v>
      </c>
      <c r="J69" s="19">
        <f t="shared" si="8"/>
        <v>4.2083880609680995E-4</v>
      </c>
      <c r="K69" s="19">
        <f t="shared" si="9"/>
        <v>-7.3901204907524524E-5</v>
      </c>
      <c r="L69" s="19">
        <f t="shared" si="10"/>
        <v>-1.8822636889946496E-5</v>
      </c>
      <c r="M69" s="19">
        <f t="shared" ca="1" si="11"/>
        <v>2.1189501049184139E-3</v>
      </c>
      <c r="N69" s="19">
        <f t="shared" ca="1" si="12"/>
        <v>2.5204919219519207E-6</v>
      </c>
      <c r="O69" s="44">
        <f t="shared" ca="1" si="13"/>
        <v>21.473611848659434</v>
      </c>
      <c r="P69" s="19">
        <f t="shared" ca="1" si="14"/>
        <v>81.589011859165907</v>
      </c>
      <c r="Q69" s="19">
        <f t="shared" ca="1" si="15"/>
        <v>17.009870431248551</v>
      </c>
      <c r="R69" s="17">
        <f t="shared" ca="1" si="16"/>
        <v>-5.0204501012876528E-3</v>
      </c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x14ac:dyDescent="0.2">
      <c r="A70" s="78">
        <v>2619</v>
      </c>
      <c r="B70" s="78">
        <v>-1.2665499998547602E-2</v>
      </c>
      <c r="C70" s="78">
        <v>0.1</v>
      </c>
      <c r="D70" s="79">
        <f t="shared" si="4"/>
        <v>0.26190000000000002</v>
      </c>
      <c r="E70" s="79">
        <f t="shared" si="4"/>
        <v>-1.2665499998547602E-2</v>
      </c>
      <c r="F70" s="19">
        <f t="shared" si="5"/>
        <v>2.6190000000000005E-2</v>
      </c>
      <c r="G70" s="19">
        <f t="shared" si="5"/>
        <v>-1.2665499998547602E-3</v>
      </c>
      <c r="H70" s="19">
        <f t="shared" si="6"/>
        <v>6.8591610000000016E-3</v>
      </c>
      <c r="I70" s="19">
        <f t="shared" si="7"/>
        <v>1.7964142659000007E-3</v>
      </c>
      <c r="J70" s="19">
        <f t="shared" si="8"/>
        <v>4.7048089623921019E-4</v>
      </c>
      <c r="K70" s="19">
        <f t="shared" si="9"/>
        <v>-3.3170944496196172E-4</v>
      </c>
      <c r="L70" s="19">
        <f t="shared" si="10"/>
        <v>-8.6874703635537784E-5</v>
      </c>
      <c r="M70" s="19">
        <f t="shared" ca="1" si="11"/>
        <v>2.422309945558177E-3</v>
      </c>
      <c r="N70" s="19">
        <f t="shared" ca="1" si="12"/>
        <v>2.2764200890945729E-5</v>
      </c>
      <c r="O70" s="44">
        <f t="shared" ca="1" si="13"/>
        <v>19.920983351910301</v>
      </c>
      <c r="P70" s="19">
        <f t="shared" ca="1" si="14"/>
        <v>71.840960551756908</v>
      </c>
      <c r="Q70" s="19">
        <f t="shared" ca="1" si="15"/>
        <v>14.464250952400155</v>
      </c>
      <c r="R70" s="17">
        <f t="shared" ca="1" si="16"/>
        <v>-1.508780994410578E-2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x14ac:dyDescent="0.2">
      <c r="A71" s="78">
        <v>3256</v>
      </c>
      <c r="B71" s="78">
        <v>-4.7720000002300367E-3</v>
      </c>
      <c r="C71" s="78">
        <v>0.1</v>
      </c>
      <c r="D71" s="79">
        <f t="shared" si="4"/>
        <v>0.3256</v>
      </c>
      <c r="E71" s="79">
        <f t="shared" si="4"/>
        <v>-4.7720000002300367E-3</v>
      </c>
      <c r="F71" s="19">
        <f t="shared" si="5"/>
        <v>3.2559999999999999E-2</v>
      </c>
      <c r="G71" s="19">
        <f t="shared" si="5"/>
        <v>-4.7720000002300368E-4</v>
      </c>
      <c r="H71" s="19">
        <f t="shared" si="6"/>
        <v>1.0601536E-2</v>
      </c>
      <c r="I71" s="19">
        <f t="shared" si="7"/>
        <v>3.4518601215999998E-3</v>
      </c>
      <c r="J71" s="19">
        <f t="shared" si="8"/>
        <v>1.1239256555929599E-3</v>
      </c>
      <c r="K71" s="19">
        <f t="shared" si="9"/>
        <v>-1.5537632000749E-4</v>
      </c>
      <c r="L71" s="19">
        <f t="shared" si="10"/>
        <v>-5.0590529794438743E-5</v>
      </c>
      <c r="M71" s="19">
        <f t="shared" ca="1" si="11"/>
        <v>4.6823630523284195E-3</v>
      </c>
      <c r="N71" s="19">
        <f t="shared" ca="1" si="12"/>
        <v>8.9384980729582448E-6</v>
      </c>
      <c r="O71" s="44">
        <f t="shared" ca="1" si="13"/>
        <v>9.2114058622226569</v>
      </c>
      <c r="P71" s="19">
        <f t="shared" ca="1" si="14"/>
        <v>14.765999926823435</v>
      </c>
      <c r="Q71" s="19">
        <f t="shared" ca="1" si="15"/>
        <v>1.2963451704828626</v>
      </c>
      <c r="R71" s="17">
        <f t="shared" ca="1" si="16"/>
        <v>-9.4543630525584562E-3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x14ac:dyDescent="0.2">
      <c r="A72" s="78">
        <v>3258</v>
      </c>
      <c r="B72" s="78">
        <v>-4.8209999949904159E-3</v>
      </c>
      <c r="C72" s="78">
        <v>0.1</v>
      </c>
      <c r="D72" s="79">
        <f t="shared" si="4"/>
        <v>0.32579999999999998</v>
      </c>
      <c r="E72" s="79">
        <f t="shared" si="4"/>
        <v>-4.8209999949904159E-3</v>
      </c>
      <c r="F72" s="19">
        <f t="shared" si="5"/>
        <v>3.2579999999999998E-2</v>
      </c>
      <c r="G72" s="19">
        <f t="shared" si="5"/>
        <v>-4.8209999949904163E-4</v>
      </c>
      <c r="H72" s="19">
        <f t="shared" si="6"/>
        <v>1.0614563999999998E-2</v>
      </c>
      <c r="I72" s="19">
        <f t="shared" si="7"/>
        <v>3.4582249511999992E-3</v>
      </c>
      <c r="J72" s="19">
        <f t="shared" si="8"/>
        <v>1.1266896891009596E-3</v>
      </c>
      <c r="K72" s="19">
        <f t="shared" si="9"/>
        <v>-1.5706817983678775E-4</v>
      </c>
      <c r="L72" s="19">
        <f t="shared" si="10"/>
        <v>-5.1172812990825449E-5</v>
      </c>
      <c r="M72" s="19">
        <f t="shared" ca="1" si="11"/>
        <v>4.6882596305184519E-3</v>
      </c>
      <c r="N72" s="19">
        <f t="shared" ca="1" si="12"/>
        <v>9.0426018625333061E-6</v>
      </c>
      <c r="O72" s="44">
        <f t="shared" ca="1" si="13"/>
        <v>9.1856069226666754</v>
      </c>
      <c r="P72" s="19">
        <f t="shared" ca="1" si="14"/>
        <v>14.660750758885586</v>
      </c>
      <c r="Q72" s="19">
        <f t="shared" ca="1" si="15"/>
        <v>1.2784924210562336</v>
      </c>
      <c r="R72" s="17">
        <f t="shared" ca="1" si="16"/>
        <v>-9.5092596255088677E-3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5" x14ac:dyDescent="0.2">
      <c r="A73" s="78">
        <v>3270</v>
      </c>
      <c r="B73" s="78">
        <v>-5.1149999999324791E-3</v>
      </c>
      <c r="C73" s="78">
        <v>0.1</v>
      </c>
      <c r="D73" s="79">
        <f t="shared" si="4"/>
        <v>0.32700000000000001</v>
      </c>
      <c r="E73" s="79">
        <f t="shared" si="4"/>
        <v>-5.1149999999324791E-3</v>
      </c>
      <c r="F73" s="19">
        <f t="shared" si="5"/>
        <v>3.27E-2</v>
      </c>
      <c r="G73" s="19">
        <f t="shared" si="5"/>
        <v>-5.1149999999324793E-4</v>
      </c>
      <c r="H73" s="19">
        <f t="shared" si="6"/>
        <v>1.06929E-2</v>
      </c>
      <c r="I73" s="19">
        <f t="shared" si="7"/>
        <v>3.4965783000000003E-3</v>
      </c>
      <c r="J73" s="19">
        <f t="shared" si="8"/>
        <v>1.1433811041000001E-3</v>
      </c>
      <c r="K73" s="19">
        <f t="shared" si="9"/>
        <v>-1.6726049999779208E-4</v>
      </c>
      <c r="L73" s="19">
        <f t="shared" si="10"/>
        <v>-5.469418349927801E-5</v>
      </c>
      <c r="M73" s="19">
        <f t="shared" ca="1" si="11"/>
        <v>4.7234814386347638E-3</v>
      </c>
      <c r="N73" s="19">
        <f t="shared" ca="1" si="12"/>
        <v>9.6795717017032171E-6</v>
      </c>
      <c r="O73" s="44">
        <f t="shared" ca="1" si="13"/>
        <v>9.03175569374533</v>
      </c>
      <c r="P73" s="19">
        <f t="shared" ca="1" si="14"/>
        <v>14.03797637497653</v>
      </c>
      <c r="Q73" s="19">
        <f t="shared" ca="1" si="15"/>
        <v>1.1741175439667173</v>
      </c>
      <c r="R73" s="17">
        <f t="shared" ca="1" si="16"/>
        <v>-9.8384814385672429E-3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x14ac:dyDescent="0.2">
      <c r="A74" s="78">
        <v>3277</v>
      </c>
      <c r="B74" s="78">
        <v>-3.7864999976591207E-3</v>
      </c>
      <c r="C74" s="78">
        <v>0.1</v>
      </c>
      <c r="D74" s="79">
        <f t="shared" si="4"/>
        <v>0.32769999999999999</v>
      </c>
      <c r="E74" s="79">
        <f t="shared" si="4"/>
        <v>-3.7864999976591207E-3</v>
      </c>
      <c r="F74" s="19">
        <f t="shared" si="5"/>
        <v>3.2770000000000001E-2</v>
      </c>
      <c r="G74" s="19">
        <f t="shared" si="5"/>
        <v>-3.7864999976591209E-4</v>
      </c>
      <c r="H74" s="19">
        <f t="shared" si="6"/>
        <v>1.0738729000000001E-2</v>
      </c>
      <c r="I74" s="19">
        <f t="shared" si="7"/>
        <v>3.5190814933000001E-3</v>
      </c>
      <c r="J74" s="19">
        <f t="shared" si="8"/>
        <v>1.1532030053544101E-3</v>
      </c>
      <c r="K74" s="19">
        <f t="shared" si="9"/>
        <v>-1.240836049232894E-4</v>
      </c>
      <c r="L74" s="19">
        <f t="shared" si="10"/>
        <v>-4.0662197333361936E-5</v>
      </c>
      <c r="M74" s="19">
        <f t="shared" ca="1" si="11"/>
        <v>4.7439026783920347E-3</v>
      </c>
      <c r="N74" s="19">
        <f t="shared" ca="1" si="12"/>
        <v>7.2767769815580717E-6</v>
      </c>
      <c r="O74" s="44">
        <f t="shared" ca="1" si="13"/>
        <v>8.9427530711684682</v>
      </c>
      <c r="P74" s="19">
        <f t="shared" ca="1" si="14"/>
        <v>13.68157036502544</v>
      </c>
      <c r="Q74" s="19">
        <f t="shared" ca="1" si="15"/>
        <v>1.1153940825219202</v>
      </c>
      <c r="R74" s="17">
        <f t="shared" ca="1" si="16"/>
        <v>-8.5304026760511555E-3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  <row r="75" spans="1:35" x14ac:dyDescent="0.2">
      <c r="A75" s="78">
        <v>3283</v>
      </c>
      <c r="B75" s="78">
        <v>-5.9334999968996271E-3</v>
      </c>
      <c r="C75" s="78">
        <v>0.1</v>
      </c>
      <c r="D75" s="79">
        <f t="shared" si="4"/>
        <v>0.32829999999999998</v>
      </c>
      <c r="E75" s="79">
        <f t="shared" si="4"/>
        <v>-5.9334999968996271E-3</v>
      </c>
      <c r="F75" s="19">
        <f t="shared" si="5"/>
        <v>3.2829999999999998E-2</v>
      </c>
      <c r="G75" s="19">
        <f t="shared" si="5"/>
        <v>-5.9334999968996271E-4</v>
      </c>
      <c r="H75" s="19">
        <f t="shared" si="6"/>
        <v>1.0778088999999999E-2</v>
      </c>
      <c r="I75" s="19">
        <f t="shared" si="7"/>
        <v>3.5384466186999994E-3</v>
      </c>
      <c r="J75" s="19">
        <f t="shared" si="8"/>
        <v>1.1616720249192098E-3</v>
      </c>
      <c r="K75" s="19">
        <f t="shared" si="9"/>
        <v>-1.9479680489821474E-4</v>
      </c>
      <c r="L75" s="19">
        <f t="shared" si="10"/>
        <v>-6.3951791048083901E-5</v>
      </c>
      <c r="M75" s="19">
        <f t="shared" ca="1" si="11"/>
        <v>4.7613333984228897E-3</v>
      </c>
      <c r="N75" s="19">
        <f t="shared" ca="1" si="12"/>
        <v>1.1437946135370576E-5</v>
      </c>
      <c r="O75" s="44">
        <f t="shared" ca="1" si="13"/>
        <v>8.8668999009926033</v>
      </c>
      <c r="P75" s="19">
        <f t="shared" ca="1" si="14"/>
        <v>13.380096549350244</v>
      </c>
      <c r="Q75" s="19">
        <f t="shared" ca="1" si="15"/>
        <v>1.0663215865484847</v>
      </c>
      <c r="R75" s="17">
        <f t="shared" ca="1" si="16"/>
        <v>-1.0694833395322517E-2</v>
      </c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</row>
    <row r="76" spans="1:35" x14ac:dyDescent="0.2">
      <c r="A76" s="78">
        <v>3284</v>
      </c>
      <c r="B76" s="78">
        <v>5.4200000158743933E-4</v>
      </c>
      <c r="C76" s="78">
        <v>0.1</v>
      </c>
      <c r="D76" s="79">
        <f t="shared" si="4"/>
        <v>0.32840000000000003</v>
      </c>
      <c r="E76" s="79">
        <f t="shared" si="4"/>
        <v>5.4200000158743933E-4</v>
      </c>
      <c r="F76" s="19">
        <f t="shared" si="5"/>
        <v>3.2840000000000001E-2</v>
      </c>
      <c r="G76" s="19">
        <f t="shared" si="5"/>
        <v>5.4200000158743938E-5</v>
      </c>
      <c r="H76" s="19">
        <f t="shared" si="6"/>
        <v>1.0784656000000002E-2</v>
      </c>
      <c r="I76" s="19">
        <f t="shared" si="7"/>
        <v>3.5416810304000007E-3</v>
      </c>
      <c r="J76" s="19">
        <f t="shared" si="8"/>
        <v>1.1630880503833603E-3</v>
      </c>
      <c r="K76" s="19">
        <f t="shared" si="9"/>
        <v>1.779928005213151E-5</v>
      </c>
      <c r="L76" s="19">
        <f t="shared" si="10"/>
        <v>5.8452835691199879E-6</v>
      </c>
      <c r="M76" s="19">
        <f t="shared" ca="1" si="11"/>
        <v>4.7642319492187061E-3</v>
      </c>
      <c r="N76" s="19">
        <f t="shared" ca="1" si="12"/>
        <v>1.7827242619598119E-6</v>
      </c>
      <c r="O76" s="44">
        <f t="shared" ca="1" si="13"/>
        <v>8.8542966506433061</v>
      </c>
      <c r="P76" s="19">
        <f t="shared" ca="1" si="14"/>
        <v>13.330210550604278</v>
      </c>
      <c r="Q76" s="19">
        <f t="shared" ca="1" si="15"/>
        <v>1.0582557848728171</v>
      </c>
      <c r="R76" s="17">
        <f t="shared" ca="1" si="16"/>
        <v>-4.2222319476312668E-3</v>
      </c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</row>
    <row r="77" spans="1:35" x14ac:dyDescent="0.2">
      <c r="A77" s="78">
        <v>3304</v>
      </c>
      <c r="B77" s="78">
        <v>2.0520000034593977E-3</v>
      </c>
      <c r="C77" s="78">
        <v>0.1</v>
      </c>
      <c r="D77" s="79">
        <f t="shared" si="4"/>
        <v>0.33040000000000003</v>
      </c>
      <c r="E77" s="79">
        <f t="shared" si="4"/>
        <v>2.0520000034593977E-3</v>
      </c>
      <c r="F77" s="19">
        <f t="shared" si="5"/>
        <v>3.3040000000000007E-2</v>
      </c>
      <c r="G77" s="19">
        <f t="shared" si="5"/>
        <v>2.0520000034593978E-4</v>
      </c>
      <c r="H77" s="19">
        <f t="shared" si="6"/>
        <v>1.0916416000000003E-2</v>
      </c>
      <c r="I77" s="19">
        <f t="shared" si="7"/>
        <v>3.6067838464000014E-3</v>
      </c>
      <c r="J77" s="19">
        <f t="shared" si="8"/>
        <v>1.1916813828505605E-3</v>
      </c>
      <c r="K77" s="19">
        <f t="shared" si="9"/>
        <v>6.7798080114298513E-5</v>
      </c>
      <c r="L77" s="19">
        <f t="shared" si="10"/>
        <v>2.2400485669764231E-5</v>
      </c>
      <c r="M77" s="19">
        <f t="shared" ca="1" si="11"/>
        <v>4.8218088125752869E-3</v>
      </c>
      <c r="N77" s="19">
        <f t="shared" ca="1" si="12"/>
        <v>7.6718408390559808E-7</v>
      </c>
      <c r="O77" s="44">
        <f t="shared" ca="1" si="13"/>
        <v>8.6045596448684751</v>
      </c>
      <c r="P77" s="19">
        <f t="shared" ca="1" si="14"/>
        <v>12.353968611918987</v>
      </c>
      <c r="Q77" s="19">
        <f t="shared" ca="1" si="15"/>
        <v>0.90368198486272122</v>
      </c>
      <c r="R77" s="17">
        <f t="shared" ca="1" si="16"/>
        <v>-2.7698088091158892E-3</v>
      </c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</row>
    <row r="78" spans="1:35" x14ac:dyDescent="0.2">
      <c r="A78" s="78">
        <v>3309</v>
      </c>
      <c r="B78" s="78">
        <v>-1.6570500003581401E-2</v>
      </c>
      <c r="C78" s="78">
        <v>0.1</v>
      </c>
      <c r="D78" s="79">
        <f t="shared" si="4"/>
        <v>0.33090000000000003</v>
      </c>
      <c r="E78" s="79">
        <f t="shared" si="4"/>
        <v>-1.6570500003581401E-2</v>
      </c>
      <c r="F78" s="19">
        <f t="shared" si="5"/>
        <v>3.3090000000000001E-2</v>
      </c>
      <c r="G78" s="19">
        <f t="shared" si="5"/>
        <v>-1.6570500003581401E-3</v>
      </c>
      <c r="H78" s="19">
        <f t="shared" si="6"/>
        <v>1.0949481E-2</v>
      </c>
      <c r="I78" s="19">
        <f t="shared" si="7"/>
        <v>3.6231832629000003E-3</v>
      </c>
      <c r="J78" s="19">
        <f t="shared" si="8"/>
        <v>1.1989113416936102E-3</v>
      </c>
      <c r="K78" s="19">
        <f t="shared" si="9"/>
        <v>-5.4831784511850858E-4</v>
      </c>
      <c r="L78" s="19">
        <f t="shared" si="10"/>
        <v>-1.814383749497145E-4</v>
      </c>
      <c r="M78" s="19">
        <f t="shared" ca="1" si="11"/>
        <v>4.8360857211049938E-3</v>
      </c>
      <c r="N78" s="19">
        <f t="shared" ca="1" si="12"/>
        <v>4.5824191238834732E-5</v>
      </c>
      <c r="O78" s="44">
        <f t="shared" ca="1" si="13"/>
        <v>8.542815766794174</v>
      </c>
      <c r="P78" s="19">
        <f t="shared" ca="1" si="14"/>
        <v>12.116271727850227</v>
      </c>
      <c r="Q78" s="19">
        <f t="shared" ca="1" si="15"/>
        <v>0.86703524424009148</v>
      </c>
      <c r="R78" s="17">
        <f t="shared" ca="1" si="16"/>
        <v>-2.1406585724686393E-2</v>
      </c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</row>
    <row r="79" spans="1:35" x14ac:dyDescent="0.2">
      <c r="A79" s="78">
        <v>3332</v>
      </c>
      <c r="B79" s="78">
        <v>3.3659999971860088E-3</v>
      </c>
      <c r="C79" s="78">
        <v>0.1</v>
      </c>
      <c r="D79" s="79">
        <f t="shared" si="4"/>
        <v>0.3332</v>
      </c>
      <c r="E79" s="79">
        <f t="shared" si="4"/>
        <v>3.3659999971860088E-3</v>
      </c>
      <c r="F79" s="19">
        <f t="shared" si="5"/>
        <v>3.3320000000000002E-2</v>
      </c>
      <c r="G79" s="19">
        <f t="shared" si="5"/>
        <v>3.3659999971860091E-4</v>
      </c>
      <c r="H79" s="19">
        <f t="shared" si="6"/>
        <v>1.1102224000000001E-2</v>
      </c>
      <c r="I79" s="19">
        <f t="shared" si="7"/>
        <v>3.6992610368000002E-3</v>
      </c>
      <c r="J79" s="19">
        <f t="shared" si="8"/>
        <v>1.23259377746176E-3</v>
      </c>
      <c r="K79" s="19">
        <f t="shared" si="9"/>
        <v>1.1215511990623782E-4</v>
      </c>
      <c r="L79" s="19">
        <f t="shared" si="10"/>
        <v>3.7370085952758443E-5</v>
      </c>
      <c r="M79" s="19">
        <f t="shared" ca="1" si="11"/>
        <v>4.9011551330834183E-3</v>
      </c>
      <c r="N79" s="19">
        <f t="shared" ca="1" si="12"/>
        <v>2.3567012912721941E-7</v>
      </c>
      <c r="O79" s="44">
        <f t="shared" ca="1" si="13"/>
        <v>8.2623271532561624</v>
      </c>
      <c r="P79" s="19">
        <f t="shared" ca="1" si="14"/>
        <v>11.055379255621837</v>
      </c>
      <c r="Q79" s="19">
        <f t="shared" ca="1" si="15"/>
        <v>0.70865327874319417</v>
      </c>
      <c r="R79" s="17">
        <f t="shared" ca="1" si="16"/>
        <v>-1.5351551358974095E-3</v>
      </c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</row>
    <row r="80" spans="1:35" x14ac:dyDescent="0.2">
      <c r="A80" s="78">
        <v>3346</v>
      </c>
      <c r="B80" s="78">
        <v>-9.7700000333134085E-4</v>
      </c>
      <c r="C80" s="78">
        <v>0.1</v>
      </c>
      <c r="D80" s="79">
        <f t="shared" si="4"/>
        <v>0.33460000000000001</v>
      </c>
      <c r="E80" s="79">
        <f t="shared" si="4"/>
        <v>-9.7700000333134085E-4</v>
      </c>
      <c r="F80" s="19">
        <f t="shared" si="5"/>
        <v>3.3460000000000004E-2</v>
      </c>
      <c r="G80" s="19">
        <f t="shared" si="5"/>
        <v>-9.770000033313409E-5</v>
      </c>
      <c r="H80" s="19">
        <f t="shared" si="6"/>
        <v>1.1195716000000001E-2</v>
      </c>
      <c r="I80" s="19">
        <f t="shared" si="7"/>
        <v>3.7460865736000004E-3</v>
      </c>
      <c r="J80" s="19">
        <f t="shared" si="8"/>
        <v>1.2534405675265602E-3</v>
      </c>
      <c r="K80" s="19">
        <f t="shared" si="9"/>
        <v>-3.2690420111466665E-5</v>
      </c>
      <c r="L80" s="19">
        <f t="shared" si="10"/>
        <v>-1.0938214569296747E-5</v>
      </c>
      <c r="M80" s="19">
        <f t="shared" ca="1" si="11"/>
        <v>4.940276479753888E-3</v>
      </c>
      <c r="N80" s="19">
        <f t="shared" ca="1" si="12"/>
        <v>3.50141609772735E-6</v>
      </c>
      <c r="O80" s="44">
        <f t="shared" ca="1" si="13"/>
        <v>8.0944203458818098</v>
      </c>
      <c r="P80" s="19">
        <f t="shared" ca="1" si="14"/>
        <v>10.435579615378776</v>
      </c>
      <c r="Q80" s="19">
        <f t="shared" ca="1" si="15"/>
        <v>0.62037965988145471</v>
      </c>
      <c r="R80" s="17">
        <f t="shared" ca="1" si="16"/>
        <v>-5.9172764830852289E-3</v>
      </c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</row>
    <row r="81" spans="1:35" x14ac:dyDescent="0.2">
      <c r="A81" s="78">
        <v>3347</v>
      </c>
      <c r="B81" s="78">
        <v>1.498500001616776E-3</v>
      </c>
      <c r="C81" s="78">
        <v>0.1</v>
      </c>
      <c r="D81" s="79">
        <f t="shared" si="4"/>
        <v>0.3347</v>
      </c>
      <c r="E81" s="79">
        <f t="shared" si="4"/>
        <v>1.498500001616776E-3</v>
      </c>
      <c r="F81" s="19">
        <f t="shared" si="5"/>
        <v>3.347E-2</v>
      </c>
      <c r="G81" s="19">
        <f t="shared" si="5"/>
        <v>1.4985000016167762E-4</v>
      </c>
      <c r="H81" s="19">
        <f t="shared" si="6"/>
        <v>1.1202409E-2</v>
      </c>
      <c r="I81" s="19">
        <f t="shared" si="7"/>
        <v>3.7494462922999998E-3</v>
      </c>
      <c r="J81" s="19">
        <f t="shared" si="8"/>
        <v>1.2549396740328099E-3</v>
      </c>
      <c r="K81" s="19">
        <f t="shared" si="9"/>
        <v>5.0154795054113502E-5</v>
      </c>
      <c r="L81" s="19">
        <f t="shared" si="10"/>
        <v>1.6786809904611788E-5</v>
      </c>
      <c r="M81" s="19">
        <f t="shared" ca="1" si="11"/>
        <v>4.9430567847817859E-3</v>
      </c>
      <c r="N81" s="19">
        <f t="shared" ca="1" si="12"/>
        <v>1.1864971432448083E-6</v>
      </c>
      <c r="O81" s="44">
        <f t="shared" ca="1" si="13"/>
        <v>8.082508386066662</v>
      </c>
      <c r="P81" s="19">
        <f t="shared" ca="1" si="14"/>
        <v>10.392054986951152</v>
      </c>
      <c r="Q81" s="19">
        <f t="shared" ca="1" si="15"/>
        <v>0.61430818275350496</v>
      </c>
      <c r="R81" s="17">
        <f t="shared" ca="1" si="16"/>
        <v>-3.4445567831650099E-3</v>
      </c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</row>
    <row r="82" spans="1:35" x14ac:dyDescent="0.2">
      <c r="A82" s="78">
        <v>3367</v>
      </c>
      <c r="B82" s="78">
        <v>4.0085000000544824E-3</v>
      </c>
      <c r="C82" s="78">
        <v>0.1</v>
      </c>
      <c r="D82" s="79">
        <f t="shared" si="4"/>
        <v>0.3367</v>
      </c>
      <c r="E82" s="79">
        <f t="shared" si="4"/>
        <v>4.0085000000544824E-3</v>
      </c>
      <c r="F82" s="19">
        <f t="shared" si="5"/>
        <v>3.3669999999999999E-2</v>
      </c>
      <c r="G82" s="19">
        <f t="shared" si="5"/>
        <v>4.0085000000544824E-4</v>
      </c>
      <c r="H82" s="19">
        <f t="shared" si="6"/>
        <v>1.1336688999999999E-2</v>
      </c>
      <c r="I82" s="19">
        <f t="shared" si="7"/>
        <v>3.8170631862999996E-3</v>
      </c>
      <c r="J82" s="19">
        <f t="shared" si="8"/>
        <v>1.2852051748272098E-3</v>
      </c>
      <c r="K82" s="19">
        <f t="shared" si="9"/>
        <v>1.3496619500183443E-4</v>
      </c>
      <c r="L82" s="19">
        <f t="shared" si="10"/>
        <v>4.5443117857117652E-5</v>
      </c>
      <c r="M82" s="19">
        <f t="shared" ref="M82:M145" ca="1" si="17">+E$4+E$5*D82+E$6*D82^2</f>
        <v>4.998268732780092E-3</v>
      </c>
      <c r="N82" s="19">
        <f t="shared" ca="1" si="12"/>
        <v>9.7964214428125933E-8</v>
      </c>
      <c r="O82" s="44">
        <f t="shared" ca="1" si="13"/>
        <v>7.8465367957220975</v>
      </c>
      <c r="P82" s="19">
        <f t="shared" ca="1" si="14"/>
        <v>9.5423437242154119</v>
      </c>
      <c r="Q82" s="19">
        <f t="shared" ca="1" si="15"/>
        <v>0.49938017998265521</v>
      </c>
      <c r="R82" s="17">
        <f t="shared" ref="R82:R145" ca="1" si="18">+E82-M82</f>
        <v>-9.897687327256096E-4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</row>
    <row r="83" spans="1:35" x14ac:dyDescent="0.2">
      <c r="A83" s="78">
        <v>3368</v>
      </c>
      <c r="B83" s="78">
        <v>5.4840000011608936E-3</v>
      </c>
      <c r="C83" s="78">
        <v>0.1</v>
      </c>
      <c r="D83" s="79">
        <f t="shared" ref="D83:E141" si="19">A83/A$18</f>
        <v>0.33679999999999999</v>
      </c>
      <c r="E83" s="79">
        <f t="shared" si="19"/>
        <v>5.4840000011608936E-3</v>
      </c>
      <c r="F83" s="19">
        <f t="shared" ref="F83:G141" si="20">$C83*D83</f>
        <v>3.3680000000000002E-2</v>
      </c>
      <c r="G83" s="19">
        <f t="shared" si="20"/>
        <v>5.4840000011608942E-4</v>
      </c>
      <c r="H83" s="19">
        <f t="shared" ref="H83:H146" si="21">C83*D83*D83</f>
        <v>1.1343424E-2</v>
      </c>
      <c r="I83" s="19">
        <f t="shared" ref="I83:I146" si="22">C83*D83*D83*D83</f>
        <v>3.8204652031999997E-3</v>
      </c>
      <c r="J83" s="19">
        <f t="shared" ref="J83:J146" si="23">C83*D83*D83*D83*D83</f>
        <v>1.2867326804377598E-3</v>
      </c>
      <c r="K83" s="19">
        <f t="shared" ref="K83:K146" si="24">C83*E83*D83</f>
        <v>1.8470112003909892E-4</v>
      </c>
      <c r="L83" s="19">
        <f t="shared" ref="L83:L146" si="25">C83*E83*D83*D83</f>
        <v>6.2207337229168509E-5</v>
      </c>
      <c r="M83" s="19">
        <f t="shared" ca="1" si="17"/>
        <v>5.0010096225520228E-3</v>
      </c>
      <c r="N83" s="19">
        <f t="shared" ref="N83:N146" ca="1" si="26">C83*(M83-E83)^2</f>
        <v>2.3327970582874039E-8</v>
      </c>
      <c r="O83" s="44">
        <f t="shared" ref="O83:O146" ca="1" si="27">(C83*O$1-O$2*F83+O$3*H83)^2</f>
        <v>7.8348512471223177</v>
      </c>
      <c r="P83" s="19">
        <f t="shared" ref="P83:P146" ca="1" si="28">(-C83*O$2+O$4*F83-O$5*H83)^2</f>
        <v>9.5008931985877592</v>
      </c>
      <c r="Q83" s="19">
        <f t="shared" ref="Q83:Q146" ca="1" si="29">+(C83*O$3-F83*O$5+H83*O$6)^2</f>
        <v>0.4939574658779603</v>
      </c>
      <c r="R83" s="17">
        <f t="shared" ca="1" si="18"/>
        <v>4.829903786088708E-4</v>
      </c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</row>
    <row r="84" spans="1:35" x14ac:dyDescent="0.2">
      <c r="A84" s="78">
        <v>3368</v>
      </c>
      <c r="B84" s="78">
        <v>6.4839999977266416E-3</v>
      </c>
      <c r="C84" s="78">
        <v>0.1</v>
      </c>
      <c r="D84" s="79">
        <f t="shared" si="19"/>
        <v>0.33679999999999999</v>
      </c>
      <c r="E84" s="79">
        <f t="shared" si="19"/>
        <v>6.4839999977266416E-3</v>
      </c>
      <c r="F84" s="19">
        <f t="shared" si="20"/>
        <v>3.3680000000000002E-2</v>
      </c>
      <c r="G84" s="19">
        <f t="shared" si="20"/>
        <v>6.483999997726642E-4</v>
      </c>
      <c r="H84" s="19">
        <f t="shared" si="21"/>
        <v>1.1343424E-2</v>
      </c>
      <c r="I84" s="19">
        <f t="shared" si="22"/>
        <v>3.8204652031999997E-3</v>
      </c>
      <c r="J84" s="19">
        <f t="shared" si="23"/>
        <v>1.2867326804377598E-3</v>
      </c>
      <c r="K84" s="19">
        <f t="shared" si="24"/>
        <v>2.1838111992343329E-4</v>
      </c>
      <c r="L84" s="19">
        <f t="shared" si="25"/>
        <v>7.3550761190212328E-5</v>
      </c>
      <c r="M84" s="19">
        <f t="shared" ca="1" si="17"/>
        <v>5.0010096225520228E-3</v>
      </c>
      <c r="N84" s="19">
        <f t="shared" ca="1" si="26"/>
        <v>2.1992604528605566E-7</v>
      </c>
      <c r="O84" s="44">
        <f t="shared" ca="1" si="27"/>
        <v>7.8348512471223177</v>
      </c>
      <c r="P84" s="19">
        <f t="shared" ca="1" si="28"/>
        <v>9.5008931985877592</v>
      </c>
      <c r="Q84" s="19">
        <f t="shared" ca="1" si="29"/>
        <v>0.4939574658779603</v>
      </c>
      <c r="R84" s="17">
        <f t="shared" ca="1" si="18"/>
        <v>1.4829903751746188E-3</v>
      </c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</row>
    <row r="85" spans="1:35" x14ac:dyDescent="0.2">
      <c r="A85" s="78">
        <v>3369</v>
      </c>
      <c r="B85" s="78">
        <v>2.9595000014523976E-3</v>
      </c>
      <c r="C85" s="78">
        <v>0.1</v>
      </c>
      <c r="D85" s="79">
        <f t="shared" si="19"/>
        <v>0.33689999999999998</v>
      </c>
      <c r="E85" s="79">
        <f t="shared" si="19"/>
        <v>2.9595000014523976E-3</v>
      </c>
      <c r="F85" s="19">
        <f t="shared" si="20"/>
        <v>3.3689999999999998E-2</v>
      </c>
      <c r="G85" s="19">
        <f t="shared" si="20"/>
        <v>2.9595000014523979E-4</v>
      </c>
      <c r="H85" s="19">
        <f t="shared" si="21"/>
        <v>1.1350160999999999E-2</v>
      </c>
      <c r="I85" s="19">
        <f t="shared" si="22"/>
        <v>3.8238692408999993E-3</v>
      </c>
      <c r="J85" s="19">
        <f t="shared" si="23"/>
        <v>1.2882615472592097E-3</v>
      </c>
      <c r="K85" s="19">
        <f t="shared" si="24"/>
        <v>9.9705555048931277E-5</v>
      </c>
      <c r="L85" s="19">
        <f t="shared" si="25"/>
        <v>3.3590801495984946E-5</v>
      </c>
      <c r="M85" s="19">
        <f t="shared" ca="1" si="17"/>
        <v>5.0037486354070019E-3</v>
      </c>
      <c r="N85" s="19">
        <f t="shared" ca="1" si="26"/>
        <v>4.1789524774252662E-7</v>
      </c>
      <c r="O85" s="44">
        <f t="shared" ca="1" si="27"/>
        <v>7.823176430130621</v>
      </c>
      <c r="P85" s="19">
        <f t="shared" ca="1" si="28"/>
        <v>9.459540864787245</v>
      </c>
      <c r="Q85" s="19">
        <f t="shared" ca="1" si="29"/>
        <v>0.48856544669691471</v>
      </c>
      <c r="R85" s="17">
        <f t="shared" ca="1" si="18"/>
        <v>-2.0442486339546043E-3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</row>
    <row r="86" spans="1:35" x14ac:dyDescent="0.2">
      <c r="A86" s="78">
        <v>3371</v>
      </c>
      <c r="B86" s="78">
        <v>2.9104999921401031E-3</v>
      </c>
      <c r="C86" s="78">
        <v>0.1</v>
      </c>
      <c r="D86" s="79">
        <f t="shared" si="19"/>
        <v>0.33710000000000001</v>
      </c>
      <c r="E86" s="79">
        <f t="shared" si="19"/>
        <v>2.9104999921401031E-3</v>
      </c>
      <c r="F86" s="19">
        <f t="shared" si="20"/>
        <v>3.3710000000000004E-2</v>
      </c>
      <c r="G86" s="19">
        <f t="shared" si="20"/>
        <v>2.9104999921401035E-4</v>
      </c>
      <c r="H86" s="19">
        <f t="shared" si="21"/>
        <v>1.1363641000000002E-2</v>
      </c>
      <c r="I86" s="19">
        <f t="shared" si="22"/>
        <v>3.830683381100001E-3</v>
      </c>
      <c r="J86" s="19">
        <f t="shared" si="23"/>
        <v>1.2913233677688105E-3</v>
      </c>
      <c r="K86" s="19">
        <f t="shared" si="24"/>
        <v>9.8112954735042894E-5</v>
      </c>
      <c r="L86" s="19">
        <f t="shared" si="25"/>
        <v>3.3073877041182958E-5</v>
      </c>
      <c r="M86" s="19">
        <f t="shared" ca="1" si="17"/>
        <v>5.0092210303661067E-3</v>
      </c>
      <c r="N86" s="19">
        <f t="shared" ca="1" si="26"/>
        <v>4.404629996292434E-7</v>
      </c>
      <c r="O86" s="44">
        <f t="shared" ca="1" si="27"/>
        <v>7.7998589728586483</v>
      </c>
      <c r="P86" s="19">
        <f t="shared" ca="1" si="28"/>
        <v>9.3771305639053928</v>
      </c>
      <c r="Q86" s="19">
        <f t="shared" ca="1" si="29"/>
        <v>0.47787342102025343</v>
      </c>
      <c r="R86" s="17">
        <f t="shared" ca="1" si="18"/>
        <v>-2.0987210382260035E-3</v>
      </c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</row>
    <row r="87" spans="1:35" x14ac:dyDescent="0.2">
      <c r="A87" s="78">
        <v>3372</v>
      </c>
      <c r="B87" s="78">
        <v>3.8599999970756471E-4</v>
      </c>
      <c r="C87" s="78">
        <v>0.1</v>
      </c>
      <c r="D87" s="79">
        <f t="shared" si="19"/>
        <v>0.3372</v>
      </c>
      <c r="E87" s="79">
        <f t="shared" si="19"/>
        <v>3.8599999970756471E-4</v>
      </c>
      <c r="F87" s="19">
        <f t="shared" si="20"/>
        <v>3.372E-2</v>
      </c>
      <c r="G87" s="19">
        <f t="shared" si="20"/>
        <v>3.8599999970756475E-5</v>
      </c>
      <c r="H87" s="19">
        <f t="shared" si="21"/>
        <v>1.1370384000000001E-2</v>
      </c>
      <c r="I87" s="19">
        <f t="shared" si="22"/>
        <v>3.8340934848000003E-3</v>
      </c>
      <c r="J87" s="19">
        <f t="shared" si="23"/>
        <v>1.2928563230745602E-3</v>
      </c>
      <c r="K87" s="19">
        <f t="shared" si="24"/>
        <v>1.3015919990139083E-5</v>
      </c>
      <c r="L87" s="19">
        <f t="shared" si="25"/>
        <v>4.3889682206748991E-6</v>
      </c>
      <c r="M87" s="19">
        <f t="shared" ca="1" si="17"/>
        <v>5.0119544124702323E-3</v>
      </c>
      <c r="N87" s="19">
        <f t="shared" ca="1" si="26"/>
        <v>2.1399454228958397E-6</v>
      </c>
      <c r="O87" s="44">
        <f t="shared" ca="1" si="27"/>
        <v>7.7882163235240061</v>
      </c>
      <c r="P87" s="19">
        <f t="shared" ca="1" si="28"/>
        <v>9.3360724924682312</v>
      </c>
      <c r="Q87" s="19">
        <f t="shared" ca="1" si="29"/>
        <v>0.47257337849106235</v>
      </c>
      <c r="R87" s="17">
        <f t="shared" ca="1" si="18"/>
        <v>-4.6259544127626676E-3</v>
      </c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</row>
    <row r="88" spans="1:35" x14ac:dyDescent="0.2">
      <c r="A88" s="78">
        <v>3373</v>
      </c>
      <c r="B88" s="78">
        <v>-1.384999995934777E-4</v>
      </c>
      <c r="C88" s="78">
        <v>0.1</v>
      </c>
      <c r="D88" s="79">
        <f t="shared" si="19"/>
        <v>0.33729999999999999</v>
      </c>
      <c r="E88" s="79">
        <f t="shared" si="19"/>
        <v>-1.384999995934777E-4</v>
      </c>
      <c r="F88" s="19">
        <f t="shared" si="20"/>
        <v>3.3730000000000003E-2</v>
      </c>
      <c r="G88" s="19">
        <f t="shared" si="20"/>
        <v>-1.384999995934777E-5</v>
      </c>
      <c r="H88" s="19">
        <f t="shared" si="21"/>
        <v>1.1377129000000001E-2</v>
      </c>
      <c r="I88" s="19">
        <f t="shared" si="22"/>
        <v>3.8375056117000003E-3</v>
      </c>
      <c r="J88" s="19">
        <f t="shared" si="23"/>
        <v>1.29439064282641E-3</v>
      </c>
      <c r="K88" s="19">
        <f t="shared" si="24"/>
        <v>-4.6716049862880026E-6</v>
      </c>
      <c r="L88" s="19">
        <f t="shared" si="25"/>
        <v>-1.5757323618749433E-6</v>
      </c>
      <c r="M88" s="19">
        <f t="shared" ca="1" si="17"/>
        <v>5.0146859176574046E-3</v>
      </c>
      <c r="N88" s="19">
        <f t="shared" ca="1" si="26"/>
        <v>2.655532509775282E-6</v>
      </c>
      <c r="O88" s="44">
        <f t="shared" ca="1" si="27"/>
        <v>7.7765843876886072</v>
      </c>
      <c r="P88" s="19">
        <f t="shared" ca="1" si="28"/>
        <v>9.2951124041462698</v>
      </c>
      <c r="Q88" s="19">
        <f t="shared" ca="1" si="29"/>
        <v>0.46730395881833614</v>
      </c>
      <c r="R88" s="17">
        <f t="shared" ca="1" si="18"/>
        <v>-5.1531859172508823E-3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</row>
    <row r="89" spans="1:35" x14ac:dyDescent="0.2">
      <c r="A89" s="78">
        <v>3374</v>
      </c>
      <c r="B89" s="78">
        <v>5.3370000023278408E-3</v>
      </c>
      <c r="C89" s="78">
        <v>0.1</v>
      </c>
      <c r="D89" s="79">
        <f t="shared" si="19"/>
        <v>0.33739999999999998</v>
      </c>
      <c r="E89" s="79">
        <f t="shared" si="19"/>
        <v>5.3370000023278408E-3</v>
      </c>
      <c r="F89" s="19">
        <f t="shared" si="20"/>
        <v>3.3739999999999999E-2</v>
      </c>
      <c r="G89" s="19">
        <f t="shared" si="20"/>
        <v>5.3370000023278408E-4</v>
      </c>
      <c r="H89" s="19">
        <f t="shared" si="21"/>
        <v>1.1383875999999999E-2</v>
      </c>
      <c r="I89" s="19">
        <f t="shared" si="22"/>
        <v>3.8409197623999994E-3</v>
      </c>
      <c r="J89" s="19">
        <f t="shared" si="23"/>
        <v>1.2959263278337597E-3</v>
      </c>
      <c r="K89" s="19">
        <f t="shared" si="24"/>
        <v>1.8007038007854134E-4</v>
      </c>
      <c r="L89" s="19">
        <f t="shared" si="25"/>
        <v>6.0755746238499844E-5</v>
      </c>
      <c r="M89" s="19">
        <f t="shared" ca="1" si="17"/>
        <v>5.0174155459276303E-3</v>
      </c>
      <c r="N89" s="19">
        <f t="shared" ca="1" si="26"/>
        <v>1.0213422477261807E-8</v>
      </c>
      <c r="O89" s="44">
        <f t="shared" ca="1" si="27"/>
        <v>7.7649631608272465</v>
      </c>
      <c r="P89" s="19">
        <f t="shared" ca="1" si="28"/>
        <v>9.2542502467868299</v>
      </c>
      <c r="Q89" s="19">
        <f t="shared" ca="1" si="29"/>
        <v>0.46206514399442544</v>
      </c>
      <c r="R89" s="17">
        <f t="shared" ca="1" si="18"/>
        <v>3.1958445640021052E-4</v>
      </c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</row>
    <row r="90" spans="1:35" x14ac:dyDescent="0.2">
      <c r="A90" s="78">
        <v>3377</v>
      </c>
      <c r="B90" s="78">
        <v>6.7634999941219576E-3</v>
      </c>
      <c r="C90" s="78">
        <v>0.1</v>
      </c>
      <c r="D90" s="79">
        <f t="shared" si="19"/>
        <v>0.3377</v>
      </c>
      <c r="E90" s="79">
        <f t="shared" si="19"/>
        <v>6.7634999941219576E-3</v>
      </c>
      <c r="F90" s="19">
        <f t="shared" si="20"/>
        <v>3.3770000000000001E-2</v>
      </c>
      <c r="G90" s="19">
        <f t="shared" si="20"/>
        <v>6.7634999941219582E-4</v>
      </c>
      <c r="H90" s="19">
        <f t="shared" si="21"/>
        <v>1.1404129000000001E-2</v>
      </c>
      <c r="I90" s="19">
        <f t="shared" si="22"/>
        <v>3.8511743633000001E-3</v>
      </c>
      <c r="J90" s="19">
        <f t="shared" si="23"/>
        <v>1.3005415824864101E-3</v>
      </c>
      <c r="K90" s="19">
        <f t="shared" si="24"/>
        <v>2.2840339480149853E-4</v>
      </c>
      <c r="L90" s="19">
        <f t="shared" si="25"/>
        <v>7.7131826424466055E-5</v>
      </c>
      <c r="M90" s="19">
        <f t="shared" ca="1" si="17"/>
        <v>5.0255931692365953E-3</v>
      </c>
      <c r="N90" s="19">
        <f t="shared" ca="1" si="26"/>
        <v>3.0203201319831213E-7</v>
      </c>
      <c r="O90" s="44">
        <f t="shared" ca="1" si="27"/>
        <v>7.7301636888466714</v>
      </c>
      <c r="P90" s="19">
        <f t="shared" ca="1" si="28"/>
        <v>9.1322508391064616</v>
      </c>
      <c r="Q90" s="19">
        <f t="shared" ca="1" si="29"/>
        <v>0.44653214859400409</v>
      </c>
      <c r="R90" s="17">
        <f t="shared" ca="1" si="18"/>
        <v>1.7379068248853623E-3</v>
      </c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</row>
    <row r="91" spans="1:35" x14ac:dyDescent="0.2">
      <c r="A91" s="78">
        <v>3378</v>
      </c>
      <c r="B91" s="78">
        <v>2.3899999359855428E-4</v>
      </c>
      <c r="C91" s="78">
        <v>0.1</v>
      </c>
      <c r="D91" s="79">
        <f t="shared" si="19"/>
        <v>0.33779999999999999</v>
      </c>
      <c r="E91" s="79">
        <f t="shared" si="19"/>
        <v>2.3899999359855428E-4</v>
      </c>
      <c r="F91" s="19">
        <f t="shared" si="20"/>
        <v>3.3779999999999998E-2</v>
      </c>
      <c r="G91" s="19">
        <f t="shared" si="20"/>
        <v>2.3899999359855431E-5</v>
      </c>
      <c r="H91" s="19">
        <f t="shared" si="21"/>
        <v>1.1410884E-2</v>
      </c>
      <c r="I91" s="19">
        <f t="shared" si="22"/>
        <v>3.8545966151999999E-3</v>
      </c>
      <c r="J91" s="19">
        <f t="shared" si="23"/>
        <v>1.3020827366145599E-3</v>
      </c>
      <c r="K91" s="19">
        <f t="shared" si="24"/>
        <v>8.0734197837591642E-6</v>
      </c>
      <c r="L91" s="19">
        <f t="shared" si="25"/>
        <v>2.7272012029538457E-6</v>
      </c>
      <c r="M91" s="19">
        <f t="shared" ca="1" si="17"/>
        <v>5.0283152898390141E-3</v>
      </c>
      <c r="N91" s="19">
        <f t="shared" ca="1" si="26"/>
        <v>2.2937541006802847E-6</v>
      </c>
      <c r="O91" s="44">
        <f t="shared" ca="1" si="27"/>
        <v>7.7185852526447301</v>
      </c>
      <c r="P91" s="19">
        <f t="shared" ca="1" si="28"/>
        <v>9.0917798842703714</v>
      </c>
      <c r="Q91" s="19">
        <f t="shared" ca="1" si="29"/>
        <v>0.44141557316206576</v>
      </c>
      <c r="R91" s="17">
        <f t="shared" ca="1" si="18"/>
        <v>-4.7893152962404598E-3</v>
      </c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</row>
    <row r="92" spans="1:35" x14ac:dyDescent="0.2">
      <c r="A92" s="78">
        <v>3379</v>
      </c>
      <c r="B92" s="78">
        <v>1.1714499996742234E-2</v>
      </c>
      <c r="C92" s="78">
        <v>0.1</v>
      </c>
      <c r="D92" s="79">
        <f t="shared" si="19"/>
        <v>0.33789999999999998</v>
      </c>
      <c r="E92" s="79">
        <f t="shared" si="19"/>
        <v>1.1714499996742234E-2</v>
      </c>
      <c r="F92" s="19">
        <f t="shared" si="20"/>
        <v>3.3790000000000001E-2</v>
      </c>
      <c r="G92" s="19">
        <f t="shared" si="20"/>
        <v>1.1714499996742234E-3</v>
      </c>
      <c r="H92" s="19">
        <f t="shared" si="21"/>
        <v>1.1417640999999999E-2</v>
      </c>
      <c r="I92" s="19">
        <f t="shared" si="22"/>
        <v>3.8580208938999994E-3</v>
      </c>
      <c r="J92" s="19">
        <f t="shared" si="23"/>
        <v>1.3036252600488096E-3</v>
      </c>
      <c r="K92" s="19">
        <f t="shared" si="24"/>
        <v>3.9583295488992005E-4</v>
      </c>
      <c r="L92" s="19">
        <f t="shared" si="25"/>
        <v>1.3375195545730397E-4</v>
      </c>
      <c r="M92" s="19">
        <f t="shared" ca="1" si="17"/>
        <v>5.0310355335244829E-3</v>
      </c>
      <c r="N92" s="19">
        <f t="shared" ca="1" si="26"/>
        <v>4.4668697231094535E-6</v>
      </c>
      <c r="O92" s="44">
        <f t="shared" ca="1" si="27"/>
        <v>7.7070175028023833</v>
      </c>
      <c r="P92" s="19">
        <f t="shared" ca="1" si="28"/>
        <v>9.0514065997838067</v>
      </c>
      <c r="Q92" s="19">
        <f t="shared" ca="1" si="29"/>
        <v>0.43632951259558717</v>
      </c>
      <c r="R92" s="17">
        <f t="shared" ca="1" si="18"/>
        <v>6.6834644632177507E-3</v>
      </c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</row>
    <row r="93" spans="1:35" x14ac:dyDescent="0.2">
      <c r="A93" s="78">
        <v>3397</v>
      </c>
      <c r="B93" s="78">
        <v>2.2734999947715551E-3</v>
      </c>
      <c r="C93" s="78">
        <v>0.1</v>
      </c>
      <c r="D93" s="79">
        <f t="shared" si="19"/>
        <v>0.3397</v>
      </c>
      <c r="E93" s="79">
        <f t="shared" si="19"/>
        <v>2.2734999947715551E-3</v>
      </c>
      <c r="F93" s="19">
        <f t="shared" si="20"/>
        <v>3.397E-2</v>
      </c>
      <c r="G93" s="19">
        <f t="shared" si="20"/>
        <v>2.2734999947715551E-4</v>
      </c>
      <c r="H93" s="19">
        <f t="shared" si="21"/>
        <v>1.1539608999999999E-2</v>
      </c>
      <c r="I93" s="19">
        <f t="shared" si="22"/>
        <v>3.9200051773E-3</v>
      </c>
      <c r="J93" s="19">
        <f t="shared" si="23"/>
        <v>1.3316257587288099E-3</v>
      </c>
      <c r="K93" s="19">
        <f t="shared" si="24"/>
        <v>7.7230794822389726E-5</v>
      </c>
      <c r="L93" s="19">
        <f t="shared" si="25"/>
        <v>2.6235301001165791E-5</v>
      </c>
      <c r="M93" s="19">
        <f t="shared" ca="1" si="17"/>
        <v>5.0796789670642939E-3</v>
      </c>
      <c r="N93" s="19">
        <f t="shared" ca="1" si="26"/>
        <v>7.8746404245379312E-7</v>
      </c>
      <c r="O93" s="44">
        <f t="shared" ca="1" si="27"/>
        <v>7.5006202235389123</v>
      </c>
      <c r="P93" s="19">
        <f t="shared" ca="1" si="28"/>
        <v>8.3413297722535127</v>
      </c>
      <c r="Q93" s="19">
        <f t="shared" ca="1" si="29"/>
        <v>0.34997797842838463</v>
      </c>
      <c r="R93" s="17">
        <f t="shared" ca="1" si="18"/>
        <v>-2.8061789722927388E-3</v>
      </c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</row>
    <row r="94" spans="1:35" x14ac:dyDescent="0.2">
      <c r="A94" s="78">
        <v>3399</v>
      </c>
      <c r="B94" s="78">
        <v>5.2244999969843775E-3</v>
      </c>
      <c r="C94" s="78">
        <v>0.1</v>
      </c>
      <c r="D94" s="79">
        <f t="shared" si="19"/>
        <v>0.33989999999999998</v>
      </c>
      <c r="E94" s="79">
        <f t="shared" si="19"/>
        <v>5.2244999969843775E-3</v>
      </c>
      <c r="F94" s="19">
        <f t="shared" si="20"/>
        <v>3.3989999999999999E-2</v>
      </c>
      <c r="G94" s="19">
        <f t="shared" si="20"/>
        <v>5.2244999969843777E-4</v>
      </c>
      <c r="H94" s="19">
        <f t="shared" si="21"/>
        <v>1.1553200999999999E-2</v>
      </c>
      <c r="I94" s="19">
        <f t="shared" si="22"/>
        <v>3.9269330198999997E-3</v>
      </c>
      <c r="J94" s="19">
        <f t="shared" si="23"/>
        <v>1.3347645334640097E-3</v>
      </c>
      <c r="K94" s="19">
        <f t="shared" si="24"/>
        <v>1.7758075489749899E-4</v>
      </c>
      <c r="L94" s="19">
        <f t="shared" si="25"/>
        <v>6.0359698589659905E-5</v>
      </c>
      <c r="M94" s="19">
        <f t="shared" ca="1" si="17"/>
        <v>5.0850462546741422E-3</v>
      </c>
      <c r="N94" s="19">
        <f t="shared" ca="1" si="26"/>
        <v>1.9447346244329511E-9</v>
      </c>
      <c r="O94" s="44">
        <f t="shared" ca="1" si="27"/>
        <v>7.477899685608258</v>
      </c>
      <c r="P94" s="19">
        <f t="shared" ca="1" si="28"/>
        <v>8.2643715348254574</v>
      </c>
      <c r="Q94" s="19">
        <f t="shared" ca="1" si="29"/>
        <v>0.34098875180790461</v>
      </c>
      <c r="R94" s="17">
        <f t="shared" ca="1" si="18"/>
        <v>1.394537423102353E-4</v>
      </c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</row>
    <row r="95" spans="1:35" x14ac:dyDescent="0.2">
      <c r="A95" s="78">
        <v>3404</v>
      </c>
      <c r="B95" s="78">
        <v>8.6019999944255687E-3</v>
      </c>
      <c r="C95" s="78">
        <v>0.1</v>
      </c>
      <c r="D95" s="79">
        <f t="shared" si="19"/>
        <v>0.34039999999999998</v>
      </c>
      <c r="E95" s="79">
        <f t="shared" si="19"/>
        <v>8.6019999944255687E-3</v>
      </c>
      <c r="F95" s="19">
        <f t="shared" si="20"/>
        <v>3.4040000000000001E-2</v>
      </c>
      <c r="G95" s="19">
        <f t="shared" si="20"/>
        <v>8.6019999944255689E-4</v>
      </c>
      <c r="H95" s="19">
        <f t="shared" si="21"/>
        <v>1.1587215999999999E-2</v>
      </c>
      <c r="I95" s="19">
        <f t="shared" si="22"/>
        <v>3.9442883263999997E-3</v>
      </c>
      <c r="J95" s="19">
        <f t="shared" si="23"/>
        <v>1.3426357463065597E-3</v>
      </c>
      <c r="K95" s="19">
        <f t="shared" si="24"/>
        <v>2.9281207981024634E-4</v>
      </c>
      <c r="L95" s="19">
        <f t="shared" si="25"/>
        <v>9.9673231967407853E-5</v>
      </c>
      <c r="M95" s="19">
        <f t="shared" ca="1" si="17"/>
        <v>5.0984316276521183E-3</v>
      </c>
      <c r="N95" s="19">
        <f t="shared" ca="1" si="26"/>
        <v>1.2274991300655584E-6</v>
      </c>
      <c r="O95" s="44">
        <f t="shared" ca="1" si="27"/>
        <v>7.4212836148603758</v>
      </c>
      <c r="P95" s="19">
        <f t="shared" ca="1" si="28"/>
        <v>8.073665157679935</v>
      </c>
      <c r="Q95" s="19">
        <f t="shared" ca="1" si="29"/>
        <v>0.31904278576457462</v>
      </c>
      <c r="R95" s="17">
        <f t="shared" ca="1" si="18"/>
        <v>3.5035683667734505E-3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</row>
    <row r="96" spans="1:35" x14ac:dyDescent="0.2">
      <c r="A96" s="78">
        <v>3410</v>
      </c>
      <c r="B96" s="78">
        <v>4.4549999947776087E-3</v>
      </c>
      <c r="C96" s="78">
        <v>0.1</v>
      </c>
      <c r="D96" s="79">
        <f t="shared" si="19"/>
        <v>0.34100000000000003</v>
      </c>
      <c r="E96" s="79">
        <f t="shared" si="19"/>
        <v>4.4549999947776087E-3</v>
      </c>
      <c r="F96" s="19">
        <f t="shared" si="20"/>
        <v>3.4100000000000005E-2</v>
      </c>
      <c r="G96" s="19">
        <f t="shared" si="20"/>
        <v>4.4549999947776089E-4</v>
      </c>
      <c r="H96" s="19">
        <f t="shared" si="21"/>
        <v>1.1628100000000002E-2</v>
      </c>
      <c r="I96" s="19">
        <f t="shared" si="22"/>
        <v>3.9651821000000007E-3</v>
      </c>
      <c r="J96" s="19">
        <f t="shared" si="23"/>
        <v>1.3521270961000004E-3</v>
      </c>
      <c r="K96" s="19">
        <f t="shared" si="24"/>
        <v>1.5191549982191647E-4</v>
      </c>
      <c r="L96" s="19">
        <f t="shared" si="25"/>
        <v>5.1803185439273521E-5</v>
      </c>
      <c r="M96" s="19">
        <f t="shared" ca="1" si="17"/>
        <v>5.1144321369663084E-3</v>
      </c>
      <c r="N96" s="19">
        <f t="shared" ca="1" si="26"/>
        <v>4.3485075015157763E-8</v>
      </c>
      <c r="O96" s="44">
        <f t="shared" ca="1" si="27"/>
        <v>7.3536930601996815</v>
      </c>
      <c r="P96" s="19">
        <f t="shared" ca="1" si="28"/>
        <v>7.8479954699914014</v>
      </c>
      <c r="Q96" s="19">
        <f t="shared" ca="1" si="29"/>
        <v>0.29369902807287385</v>
      </c>
      <c r="R96" s="17">
        <f t="shared" ca="1" si="18"/>
        <v>-6.5943214218869978E-4</v>
      </c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</row>
    <row r="97" spans="1:35" x14ac:dyDescent="0.2">
      <c r="A97" s="78">
        <v>3960</v>
      </c>
      <c r="B97" s="78">
        <v>9.9800000025425106E-3</v>
      </c>
      <c r="C97" s="78">
        <v>0.1</v>
      </c>
      <c r="D97" s="79">
        <f t="shared" si="19"/>
        <v>0.39600000000000002</v>
      </c>
      <c r="E97" s="79">
        <f t="shared" si="19"/>
        <v>9.9800000025425106E-3</v>
      </c>
      <c r="F97" s="19">
        <f t="shared" si="20"/>
        <v>3.9600000000000003E-2</v>
      </c>
      <c r="G97" s="19">
        <f t="shared" si="20"/>
        <v>9.9800000025425102E-4</v>
      </c>
      <c r="H97" s="19">
        <f t="shared" si="21"/>
        <v>1.56816E-2</v>
      </c>
      <c r="I97" s="19">
        <f t="shared" si="22"/>
        <v>6.2099136000000003E-3</v>
      </c>
      <c r="J97" s="19">
        <f t="shared" si="23"/>
        <v>2.4591257856000004E-3</v>
      </c>
      <c r="K97" s="19">
        <f t="shared" si="24"/>
        <v>3.9520800010068343E-4</v>
      </c>
      <c r="L97" s="19">
        <f t="shared" si="25"/>
        <v>1.5650236803987065E-4</v>
      </c>
      <c r="M97" s="19">
        <f t="shared" ca="1" si="17"/>
        <v>6.2941648889576207E-3</v>
      </c>
      <c r="N97" s="19">
        <f t="shared" ca="1" si="26"/>
        <v>1.358538048453534E-6</v>
      </c>
      <c r="O97" s="44">
        <f t="shared" ca="1" si="27"/>
        <v>2.6481223336963198</v>
      </c>
      <c r="P97" s="19">
        <f t="shared" ca="1" si="28"/>
        <v>0.44416401562430002</v>
      </c>
      <c r="Q97" s="19">
        <f t="shared" ca="1" si="29"/>
        <v>2.0669976907623671</v>
      </c>
      <c r="R97" s="17">
        <f t="shared" ca="1" si="18"/>
        <v>3.6858351135848899E-3</v>
      </c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</row>
    <row r="98" spans="1:35" x14ac:dyDescent="0.2">
      <c r="A98" s="78">
        <v>4020</v>
      </c>
      <c r="B98" s="78">
        <v>3.510000002279412E-3</v>
      </c>
      <c r="C98" s="78">
        <v>0.1</v>
      </c>
      <c r="D98" s="79">
        <f t="shared" si="19"/>
        <v>0.40200000000000002</v>
      </c>
      <c r="E98" s="79">
        <f t="shared" si="19"/>
        <v>3.510000002279412E-3</v>
      </c>
      <c r="F98" s="19">
        <f t="shared" si="20"/>
        <v>4.0200000000000007E-2</v>
      </c>
      <c r="G98" s="19">
        <f t="shared" si="20"/>
        <v>3.5100000022794122E-4</v>
      </c>
      <c r="H98" s="19">
        <f t="shared" si="21"/>
        <v>1.6160400000000005E-2</v>
      </c>
      <c r="I98" s="19">
        <f t="shared" si="22"/>
        <v>6.4964808000000027E-3</v>
      </c>
      <c r="J98" s="19">
        <f t="shared" si="23"/>
        <v>2.6115852816000012E-3</v>
      </c>
      <c r="K98" s="19">
        <f t="shared" si="24"/>
        <v>1.4110200009163237E-4</v>
      </c>
      <c r="L98" s="19">
        <f t="shared" si="25"/>
        <v>5.6723004036836212E-5</v>
      </c>
      <c r="M98" s="19">
        <f t="shared" ca="1" si="17"/>
        <v>6.3885154271532008E-3</v>
      </c>
      <c r="N98" s="19">
        <f t="shared" ca="1" si="26"/>
        <v>8.28585105123633E-7</v>
      </c>
      <c r="O98" s="44">
        <f t="shared" ca="1" si="27"/>
        <v>2.2971049963212256</v>
      </c>
      <c r="P98" s="19">
        <f t="shared" ca="1" si="28"/>
        <v>1.0425742794320045</v>
      </c>
      <c r="Q98" s="19">
        <f t="shared" ca="1" si="29"/>
        <v>2.6875559929863271</v>
      </c>
      <c r="R98" s="17">
        <f t="shared" ca="1" si="18"/>
        <v>-2.8785154248737888E-3</v>
      </c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</row>
    <row r="99" spans="1:35" x14ac:dyDescent="0.2">
      <c r="A99" s="78">
        <v>4025</v>
      </c>
      <c r="B99" s="78">
        <v>-6.1124999992898665E-3</v>
      </c>
      <c r="C99" s="78">
        <v>0.1</v>
      </c>
      <c r="D99" s="79">
        <f t="shared" si="19"/>
        <v>0.40250000000000002</v>
      </c>
      <c r="E99" s="79">
        <f t="shared" si="19"/>
        <v>-6.1124999992898665E-3</v>
      </c>
      <c r="F99" s="19">
        <f t="shared" si="20"/>
        <v>4.0250000000000008E-2</v>
      </c>
      <c r="G99" s="19">
        <f t="shared" si="20"/>
        <v>-6.1124999992898674E-4</v>
      </c>
      <c r="H99" s="19">
        <f t="shared" si="21"/>
        <v>1.6200625000000003E-2</v>
      </c>
      <c r="I99" s="19">
        <f t="shared" si="22"/>
        <v>6.5207515625000014E-3</v>
      </c>
      <c r="J99" s="19">
        <f t="shared" si="23"/>
        <v>2.6246025039062507E-3</v>
      </c>
      <c r="K99" s="19">
        <f t="shared" si="24"/>
        <v>-2.4602812497141719E-4</v>
      </c>
      <c r="L99" s="19">
        <f t="shared" si="25"/>
        <v>-9.9026320300995427E-5</v>
      </c>
      <c r="M99" s="19">
        <f t="shared" ca="1" si="17"/>
        <v>6.3960729729982905E-3</v>
      </c>
      <c r="N99" s="19">
        <f t="shared" ca="1" si="26"/>
        <v>1.5646439780305779E-5</v>
      </c>
      <c r="O99" s="44">
        <f t="shared" ca="1" si="27"/>
        <v>2.2691567384715108</v>
      </c>
      <c r="P99" s="19">
        <f t="shared" ca="1" si="28"/>
        <v>1.1033517405077264</v>
      </c>
      <c r="Q99" s="19">
        <f t="shared" ca="1" si="29"/>
        <v>2.7425205827411645</v>
      </c>
      <c r="R99" s="17">
        <f t="shared" ca="1" si="18"/>
        <v>-1.2508572972288157E-2</v>
      </c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</row>
    <row r="100" spans="1:35" x14ac:dyDescent="0.2">
      <c r="A100" s="78">
        <v>4026</v>
      </c>
      <c r="B100" s="78">
        <v>1.3630000030389056E-3</v>
      </c>
      <c r="C100" s="78">
        <v>0.1</v>
      </c>
      <c r="D100" s="79">
        <f t="shared" si="19"/>
        <v>0.40260000000000001</v>
      </c>
      <c r="E100" s="79">
        <f t="shared" si="19"/>
        <v>1.3630000030389056E-3</v>
      </c>
      <c r="F100" s="19">
        <f t="shared" si="20"/>
        <v>4.0260000000000004E-2</v>
      </c>
      <c r="G100" s="19">
        <f t="shared" si="20"/>
        <v>1.3630000030389057E-4</v>
      </c>
      <c r="H100" s="19">
        <f t="shared" si="21"/>
        <v>1.6208676000000002E-2</v>
      </c>
      <c r="I100" s="19">
        <f t="shared" si="22"/>
        <v>6.5256129576000011E-3</v>
      </c>
      <c r="J100" s="19">
        <f t="shared" si="23"/>
        <v>2.6272117767297603E-3</v>
      </c>
      <c r="K100" s="19">
        <f t="shared" si="24"/>
        <v>5.4874380122346343E-5</v>
      </c>
      <c r="L100" s="19">
        <f t="shared" si="25"/>
        <v>2.2092425437256639E-5</v>
      </c>
      <c r="M100" s="19">
        <f t="shared" ca="1" si="17"/>
        <v>6.3975788514164557E-3</v>
      </c>
      <c r="N100" s="19">
        <f t="shared" ca="1" si="26"/>
        <v>2.534698418053062E-6</v>
      </c>
      <c r="O100" s="44">
        <f t="shared" ca="1" si="27"/>
        <v>2.2635908799938096</v>
      </c>
      <c r="P100" s="19">
        <f t="shared" ca="1" si="28"/>
        <v>1.1157056270231327</v>
      </c>
      <c r="Q100" s="19">
        <f t="shared" ca="1" si="29"/>
        <v>2.7535724913942001</v>
      </c>
      <c r="R100" s="17">
        <f t="shared" ca="1" si="18"/>
        <v>-5.0345788483775501E-3</v>
      </c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</row>
    <row r="101" spans="1:35" x14ac:dyDescent="0.2">
      <c r="A101" s="78">
        <v>4027</v>
      </c>
      <c r="B101" s="78">
        <v>7.838500001525972E-3</v>
      </c>
      <c r="C101" s="78">
        <v>0.1</v>
      </c>
      <c r="D101" s="79">
        <f t="shared" si="19"/>
        <v>0.4027</v>
      </c>
      <c r="E101" s="79">
        <f t="shared" si="19"/>
        <v>7.838500001525972E-3</v>
      </c>
      <c r="F101" s="19">
        <f t="shared" si="20"/>
        <v>4.027E-2</v>
      </c>
      <c r="G101" s="19">
        <f t="shared" si="20"/>
        <v>7.8385000015259723E-4</v>
      </c>
      <c r="H101" s="19">
        <f t="shared" si="21"/>
        <v>1.6216728999999999E-2</v>
      </c>
      <c r="I101" s="19">
        <f t="shared" si="22"/>
        <v>6.5304767682999995E-3</v>
      </c>
      <c r="J101" s="19">
        <f t="shared" si="23"/>
        <v>2.6298229945944098E-3</v>
      </c>
      <c r="K101" s="19">
        <f t="shared" si="24"/>
        <v>3.1565639506145088E-4</v>
      </c>
      <c r="L101" s="19">
        <f t="shared" si="25"/>
        <v>1.2711483029124627E-4</v>
      </c>
      <c r="M101" s="19">
        <f t="shared" ca="1" si="17"/>
        <v>6.3990828529176744E-3</v>
      </c>
      <c r="N101" s="19">
        <f t="shared" ca="1" si="26"/>
        <v>2.071921727707642E-7</v>
      </c>
      <c r="O101" s="44">
        <f t="shared" ca="1" si="27"/>
        <v>2.2580329431825814</v>
      </c>
      <c r="P101" s="19">
        <f t="shared" ca="1" si="28"/>
        <v>1.1281255385991982</v>
      </c>
      <c r="Q101" s="19">
        <f t="shared" ca="1" si="29"/>
        <v>2.7646440271629462</v>
      </c>
      <c r="R101" s="17">
        <f t="shared" ca="1" si="18"/>
        <v>1.4394171486082977E-3</v>
      </c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</row>
    <row r="102" spans="1:35" x14ac:dyDescent="0.2">
      <c r="A102" s="78">
        <v>4032</v>
      </c>
      <c r="B102" s="78">
        <v>1.8215999996755272E-2</v>
      </c>
      <c r="C102" s="78">
        <v>0.1</v>
      </c>
      <c r="D102" s="79">
        <f t="shared" si="19"/>
        <v>0.4032</v>
      </c>
      <c r="E102" s="79">
        <f t="shared" si="19"/>
        <v>1.8215999996755272E-2</v>
      </c>
      <c r="F102" s="19">
        <f t="shared" si="20"/>
        <v>4.0320000000000002E-2</v>
      </c>
      <c r="G102" s="19">
        <f t="shared" si="20"/>
        <v>1.8215999996755274E-3</v>
      </c>
      <c r="H102" s="19">
        <f t="shared" si="21"/>
        <v>1.6257024000000002E-2</v>
      </c>
      <c r="I102" s="19">
        <f t="shared" si="22"/>
        <v>6.5548320768000004E-3</v>
      </c>
      <c r="J102" s="19">
        <f t="shared" si="23"/>
        <v>2.6429082933657603E-3</v>
      </c>
      <c r="K102" s="19">
        <f t="shared" si="24"/>
        <v>7.344691198691726E-4</v>
      </c>
      <c r="L102" s="19">
        <f t="shared" si="25"/>
        <v>2.961379491312504E-4</v>
      </c>
      <c r="M102" s="19">
        <f t="shared" ca="1" si="17"/>
        <v>6.4065747066694833E-3</v>
      </c>
      <c r="N102" s="19">
        <f t="shared" ca="1" si="26"/>
        <v>1.3946252568211782E-5</v>
      </c>
      <c r="O102" s="44">
        <f t="shared" ca="1" si="27"/>
        <v>2.2303619437416833</v>
      </c>
      <c r="P102" s="19">
        <f t="shared" ca="1" si="28"/>
        <v>1.1912138778552039</v>
      </c>
      <c r="Q102" s="19">
        <f t="shared" ca="1" si="29"/>
        <v>2.8202955663521436</v>
      </c>
      <c r="R102" s="17">
        <f t="shared" ca="1" si="18"/>
        <v>1.1809425290085789E-2</v>
      </c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</row>
    <row r="103" spans="1:35" x14ac:dyDescent="0.2">
      <c r="A103" s="78">
        <v>4035</v>
      </c>
      <c r="B103" s="78">
        <v>4.6424999964074232E-3</v>
      </c>
      <c r="C103" s="78">
        <v>0.1</v>
      </c>
      <c r="D103" s="79">
        <f t="shared" si="19"/>
        <v>0.40350000000000003</v>
      </c>
      <c r="E103" s="79">
        <f t="shared" si="19"/>
        <v>4.6424999964074232E-3</v>
      </c>
      <c r="F103" s="19">
        <f t="shared" si="20"/>
        <v>4.0350000000000004E-2</v>
      </c>
      <c r="G103" s="19">
        <f t="shared" si="20"/>
        <v>4.6424999964074233E-4</v>
      </c>
      <c r="H103" s="19">
        <f t="shared" si="21"/>
        <v>1.6281225000000003E-2</v>
      </c>
      <c r="I103" s="19">
        <f t="shared" si="22"/>
        <v>6.5694742875000017E-3</v>
      </c>
      <c r="J103" s="19">
        <f t="shared" si="23"/>
        <v>2.650782875006251E-3</v>
      </c>
      <c r="K103" s="19">
        <f t="shared" si="24"/>
        <v>1.8732487485503954E-4</v>
      </c>
      <c r="L103" s="19">
        <f t="shared" si="25"/>
        <v>7.5585587004008459E-5</v>
      </c>
      <c r="M103" s="19">
        <f t="shared" ca="1" si="17"/>
        <v>6.4110472959171567E-3</v>
      </c>
      <c r="N103" s="19">
        <f t="shared" ca="1" si="26"/>
        <v>3.1277595506031713E-7</v>
      </c>
      <c r="O103" s="44">
        <f t="shared" ca="1" si="27"/>
        <v>2.2138541474473796</v>
      </c>
      <c r="P103" s="19">
        <f t="shared" ca="1" si="28"/>
        <v>1.2298562673231381</v>
      </c>
      <c r="Q103" s="19">
        <f t="shared" ca="1" si="29"/>
        <v>2.8539210164697382</v>
      </c>
      <c r="R103" s="17">
        <f t="shared" ca="1" si="18"/>
        <v>-1.7685472995097335E-3</v>
      </c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</row>
    <row r="104" spans="1:35" x14ac:dyDescent="0.2">
      <c r="A104" s="78">
        <v>4037</v>
      </c>
      <c r="B104" s="78">
        <v>8.5934999951859936E-3</v>
      </c>
      <c r="C104" s="78">
        <v>0.1</v>
      </c>
      <c r="D104" s="79">
        <f t="shared" si="19"/>
        <v>0.4037</v>
      </c>
      <c r="E104" s="79">
        <f t="shared" si="19"/>
        <v>8.5934999951859936E-3</v>
      </c>
      <c r="F104" s="19">
        <f t="shared" si="20"/>
        <v>4.0370000000000003E-2</v>
      </c>
      <c r="G104" s="19">
        <f t="shared" si="20"/>
        <v>8.5934999951859943E-4</v>
      </c>
      <c r="H104" s="19">
        <f t="shared" si="21"/>
        <v>1.6297369000000003E-2</v>
      </c>
      <c r="I104" s="19">
        <f t="shared" si="22"/>
        <v>6.5792478653000008E-3</v>
      </c>
      <c r="J104" s="19">
        <f t="shared" si="23"/>
        <v>2.6560423632216103E-3</v>
      </c>
      <c r="K104" s="19">
        <f t="shared" si="24"/>
        <v>3.4691959480565861E-4</v>
      </c>
      <c r="L104" s="19">
        <f t="shared" si="25"/>
        <v>1.4005144042304439E-4</v>
      </c>
      <c r="M104" s="19">
        <f t="shared" ca="1" si="17"/>
        <v>6.4140196374975113E-3</v>
      </c>
      <c r="N104" s="19">
        <f t="shared" ca="1" si="26"/>
        <v>4.7501346295499151E-7</v>
      </c>
      <c r="O104" s="44">
        <f t="shared" ca="1" si="27"/>
        <v>2.202888384542371</v>
      </c>
      <c r="P104" s="19">
        <f t="shared" ca="1" si="28"/>
        <v>1.2559460126783573</v>
      </c>
      <c r="Q104" s="19">
        <f t="shared" ca="1" si="29"/>
        <v>2.876435442767411</v>
      </c>
      <c r="R104" s="17">
        <f t="shared" ca="1" si="18"/>
        <v>2.1794803576884823E-3</v>
      </c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</row>
    <row r="105" spans="1:35" x14ac:dyDescent="0.2">
      <c r="A105" s="78">
        <v>4039</v>
      </c>
      <c r="B105" s="78">
        <v>1.354449999780627E-2</v>
      </c>
      <c r="C105" s="78">
        <v>0.1</v>
      </c>
      <c r="D105" s="79">
        <f t="shared" si="19"/>
        <v>0.40389999999999998</v>
      </c>
      <c r="E105" s="79">
        <f t="shared" si="19"/>
        <v>1.354449999780627E-2</v>
      </c>
      <c r="F105" s="19">
        <f t="shared" si="20"/>
        <v>4.0390000000000002E-2</v>
      </c>
      <c r="G105" s="19">
        <f t="shared" si="20"/>
        <v>1.354449999780627E-3</v>
      </c>
      <c r="H105" s="19">
        <f t="shared" si="21"/>
        <v>1.6313521000000001E-2</v>
      </c>
      <c r="I105" s="19">
        <f t="shared" si="22"/>
        <v>6.5890311319E-3</v>
      </c>
      <c r="J105" s="19">
        <f t="shared" si="23"/>
        <v>2.66130967417441E-3</v>
      </c>
      <c r="K105" s="19">
        <f t="shared" si="24"/>
        <v>5.4706235491139516E-4</v>
      </c>
      <c r="L105" s="19">
        <f t="shared" si="25"/>
        <v>2.2095848514871248E-4</v>
      </c>
      <c r="M105" s="19">
        <f t="shared" ca="1" si="17"/>
        <v>6.4169844714100713E-3</v>
      </c>
      <c r="N105" s="19">
        <f t="shared" ca="1" si="26"/>
        <v>5.0801477579018878E-6</v>
      </c>
      <c r="O105" s="44">
        <f t="shared" ca="1" si="27"/>
        <v>2.1919541319623139</v>
      </c>
      <c r="P105" s="19">
        <f t="shared" ca="1" si="28"/>
        <v>1.2822978555009499</v>
      </c>
      <c r="Q105" s="19">
        <f t="shared" ca="1" si="29"/>
        <v>2.8990276912847852</v>
      </c>
      <c r="R105" s="17">
        <f t="shared" ca="1" si="18"/>
        <v>7.1275155263961984E-3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</row>
    <row r="106" spans="1:35" x14ac:dyDescent="0.2">
      <c r="A106" s="78">
        <v>4040</v>
      </c>
      <c r="B106" s="78">
        <v>1.5019999998912681E-2</v>
      </c>
      <c r="C106" s="78">
        <v>0.1</v>
      </c>
      <c r="D106" s="79">
        <f t="shared" si="19"/>
        <v>0.40400000000000003</v>
      </c>
      <c r="E106" s="79">
        <f t="shared" si="19"/>
        <v>1.5019999998912681E-2</v>
      </c>
      <c r="F106" s="19">
        <f t="shared" si="20"/>
        <v>4.0400000000000005E-2</v>
      </c>
      <c r="G106" s="19">
        <f t="shared" si="20"/>
        <v>1.5019999998912683E-3</v>
      </c>
      <c r="H106" s="19">
        <f t="shared" si="21"/>
        <v>1.6321600000000002E-2</v>
      </c>
      <c r="I106" s="19">
        <f t="shared" si="22"/>
        <v>6.593926400000001E-3</v>
      </c>
      <c r="J106" s="19">
        <f t="shared" si="23"/>
        <v>2.6639462656000007E-3</v>
      </c>
      <c r="K106" s="19">
        <f t="shared" si="24"/>
        <v>6.0680799995607238E-4</v>
      </c>
      <c r="L106" s="19">
        <f t="shared" si="25"/>
        <v>2.4515043198225327E-4</v>
      </c>
      <c r="M106" s="19">
        <f t="shared" ca="1" si="17"/>
        <v>6.4184640729909176E-3</v>
      </c>
      <c r="N106" s="19">
        <f t="shared" ca="1" si="26"/>
        <v>7.3986420284922771E-6</v>
      </c>
      <c r="O106" s="44">
        <f t="shared" ca="1" si="27"/>
        <v>2.1864988120369904</v>
      </c>
      <c r="P106" s="19">
        <f t="shared" ca="1" si="28"/>
        <v>1.2955719498252274</v>
      </c>
      <c r="Q106" s="19">
        <f t="shared" ca="1" si="29"/>
        <v>2.9103529599417413</v>
      </c>
      <c r="R106" s="17">
        <f t="shared" ca="1" si="18"/>
        <v>8.6015359259217633E-3</v>
      </c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</row>
    <row r="107" spans="1:35" x14ac:dyDescent="0.2">
      <c r="A107" s="78">
        <v>4047</v>
      </c>
      <c r="B107" s="78">
        <v>-6.5149999863933772E-4</v>
      </c>
      <c r="C107" s="78">
        <v>0.1</v>
      </c>
      <c r="D107" s="79">
        <f t="shared" si="19"/>
        <v>0.4047</v>
      </c>
      <c r="E107" s="79">
        <f t="shared" si="19"/>
        <v>-6.5149999863933772E-4</v>
      </c>
      <c r="F107" s="19">
        <f t="shared" si="20"/>
        <v>4.0470000000000006E-2</v>
      </c>
      <c r="G107" s="19">
        <f t="shared" si="20"/>
        <v>-6.5149999863933777E-5</v>
      </c>
      <c r="H107" s="19">
        <f t="shared" si="21"/>
        <v>1.6378209000000001E-2</v>
      </c>
      <c r="I107" s="19">
        <f t="shared" si="22"/>
        <v>6.6282611823000005E-3</v>
      </c>
      <c r="J107" s="19">
        <f t="shared" si="23"/>
        <v>2.6824573004768102E-3</v>
      </c>
      <c r="K107" s="19">
        <f t="shared" si="24"/>
        <v>-2.6366204944934001E-5</v>
      </c>
      <c r="L107" s="19">
        <f t="shared" si="25"/>
        <v>-1.067040314121479E-5</v>
      </c>
      <c r="M107" s="19">
        <f t="shared" ca="1" si="17"/>
        <v>6.4287687303822508E-3</v>
      </c>
      <c r="N107" s="19">
        <f t="shared" ca="1" si="26"/>
        <v>5.0130205275160986E-6</v>
      </c>
      <c r="O107" s="44">
        <f t="shared" ca="1" si="27"/>
        <v>2.1485315846541284</v>
      </c>
      <c r="P107" s="19">
        <f t="shared" ca="1" si="28"/>
        <v>1.3903189314968789</v>
      </c>
      <c r="Q107" s="19">
        <f t="shared" ca="1" si="29"/>
        <v>2.990172416791586</v>
      </c>
      <c r="R107" s="17">
        <f t="shared" ca="1" si="18"/>
        <v>-7.0802687290215886E-3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</row>
    <row r="108" spans="1:35" x14ac:dyDescent="0.2">
      <c r="A108" s="78">
        <v>4047</v>
      </c>
      <c r="B108" s="78">
        <v>6.3484999991487712E-3</v>
      </c>
      <c r="C108" s="78">
        <v>0.1</v>
      </c>
      <c r="D108" s="79">
        <f t="shared" si="19"/>
        <v>0.4047</v>
      </c>
      <c r="E108" s="79">
        <f t="shared" si="19"/>
        <v>6.3484999991487712E-3</v>
      </c>
      <c r="F108" s="19">
        <f t="shared" si="20"/>
        <v>4.0470000000000006E-2</v>
      </c>
      <c r="G108" s="19">
        <f t="shared" si="20"/>
        <v>6.3484999991487718E-4</v>
      </c>
      <c r="H108" s="19">
        <f t="shared" si="21"/>
        <v>1.6378209000000001E-2</v>
      </c>
      <c r="I108" s="19">
        <f t="shared" si="22"/>
        <v>6.6282611823000005E-3</v>
      </c>
      <c r="J108" s="19">
        <f t="shared" si="23"/>
        <v>2.6824573004768102E-3</v>
      </c>
      <c r="K108" s="19">
        <f t="shared" si="24"/>
        <v>2.5692379496555079E-4</v>
      </c>
      <c r="L108" s="19">
        <f t="shared" si="25"/>
        <v>1.039770598225584E-4</v>
      </c>
      <c r="M108" s="19">
        <f t="shared" ca="1" si="17"/>
        <v>6.4287687303822508E-3</v>
      </c>
      <c r="N108" s="19">
        <f t="shared" ca="1" si="26"/>
        <v>6.4430692138325955E-10</v>
      </c>
      <c r="O108" s="44">
        <f t="shared" ca="1" si="27"/>
        <v>2.1485315846541284</v>
      </c>
      <c r="P108" s="19">
        <f t="shared" ca="1" si="28"/>
        <v>1.3903189314968789</v>
      </c>
      <c r="Q108" s="19">
        <f t="shared" ca="1" si="29"/>
        <v>2.990172416791586</v>
      </c>
      <c r="R108" s="17">
        <f t="shared" ca="1" si="18"/>
        <v>-8.0268731233479676E-5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</row>
    <row r="109" spans="1:35" x14ac:dyDescent="0.2">
      <c r="A109" s="78">
        <v>4048</v>
      </c>
      <c r="B109" s="78">
        <v>8.8239999968209304E-3</v>
      </c>
      <c r="C109" s="78">
        <v>0.1</v>
      </c>
      <c r="D109" s="79">
        <f t="shared" si="19"/>
        <v>0.40479999999999999</v>
      </c>
      <c r="E109" s="79">
        <f t="shared" si="19"/>
        <v>8.8239999968209304E-3</v>
      </c>
      <c r="F109" s="19">
        <f t="shared" si="20"/>
        <v>4.0480000000000002E-2</v>
      </c>
      <c r="G109" s="19">
        <f t="shared" si="20"/>
        <v>8.8239999968209304E-4</v>
      </c>
      <c r="H109" s="19">
        <f t="shared" si="21"/>
        <v>1.6386304000000001E-2</v>
      </c>
      <c r="I109" s="19">
        <f t="shared" si="22"/>
        <v>6.6331758592E-3</v>
      </c>
      <c r="J109" s="19">
        <f t="shared" si="23"/>
        <v>2.6851095878041601E-3</v>
      </c>
      <c r="K109" s="19">
        <f t="shared" si="24"/>
        <v>3.5719551987131124E-4</v>
      </c>
      <c r="L109" s="19">
        <f t="shared" si="25"/>
        <v>1.4459274644390679E-4</v>
      </c>
      <c r="M109" s="19">
        <f t="shared" ca="1" si="17"/>
        <v>6.4302333166274938E-3</v>
      </c>
      <c r="N109" s="19">
        <f t="shared" ca="1" si="26"/>
        <v>5.7301189192043068E-7</v>
      </c>
      <c r="O109" s="44">
        <f t="shared" ca="1" si="27"/>
        <v>2.1431390773470822</v>
      </c>
      <c r="P109" s="19">
        <f t="shared" ca="1" si="28"/>
        <v>1.4041148586001524</v>
      </c>
      <c r="Q109" s="19">
        <f t="shared" ca="1" si="29"/>
        <v>3.001652520603209</v>
      </c>
      <c r="R109" s="17">
        <f t="shared" ca="1" si="18"/>
        <v>2.3937666801934366E-3</v>
      </c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</row>
    <row r="110" spans="1:35" x14ac:dyDescent="0.2">
      <c r="A110" s="78">
        <v>4049</v>
      </c>
      <c r="B110" s="78">
        <v>7.2994999936781824E-3</v>
      </c>
      <c r="C110" s="78">
        <v>0.1</v>
      </c>
      <c r="D110" s="79">
        <f t="shared" si="19"/>
        <v>0.40489999999999998</v>
      </c>
      <c r="E110" s="79">
        <f t="shared" si="19"/>
        <v>7.2994999936781824E-3</v>
      </c>
      <c r="F110" s="19">
        <f t="shared" si="20"/>
        <v>4.0489999999999998E-2</v>
      </c>
      <c r="G110" s="19">
        <f t="shared" si="20"/>
        <v>7.2994999936781824E-4</v>
      </c>
      <c r="H110" s="19">
        <f t="shared" si="21"/>
        <v>1.6394400999999999E-2</v>
      </c>
      <c r="I110" s="19">
        <f t="shared" si="22"/>
        <v>6.6380929648999993E-3</v>
      </c>
      <c r="J110" s="19">
        <f t="shared" si="23"/>
        <v>2.6877638414880096E-3</v>
      </c>
      <c r="K110" s="19">
        <f t="shared" si="24"/>
        <v>2.9555675474402958E-4</v>
      </c>
      <c r="L110" s="19">
        <f t="shared" si="25"/>
        <v>1.1967092999585757E-4</v>
      </c>
      <c r="M110" s="19">
        <f t="shared" ca="1" si="17"/>
        <v>6.4316960259557885E-3</v>
      </c>
      <c r="N110" s="19">
        <f t="shared" ca="1" si="26"/>
        <v>7.5308372639472964E-8</v>
      </c>
      <c r="O110" s="44">
        <f t="shared" ca="1" si="27"/>
        <v>2.137754403630669</v>
      </c>
      <c r="P110" s="19">
        <f t="shared" ca="1" si="28"/>
        <v>1.4179758105896825</v>
      </c>
      <c r="Q110" s="19">
        <f t="shared" ca="1" si="29"/>
        <v>3.0131519088498622</v>
      </c>
      <c r="R110" s="17">
        <f t="shared" ca="1" si="18"/>
        <v>8.6780396772239386E-4</v>
      </c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1:35" x14ac:dyDescent="0.2">
      <c r="A111" s="78">
        <v>4050</v>
      </c>
      <c r="B111" s="78">
        <v>4.7749999939696863E-3</v>
      </c>
      <c r="C111" s="78">
        <v>0.1</v>
      </c>
      <c r="D111" s="79">
        <f t="shared" si="19"/>
        <v>0.40500000000000003</v>
      </c>
      <c r="E111" s="79">
        <f t="shared" si="19"/>
        <v>4.7749999939696863E-3</v>
      </c>
      <c r="F111" s="19">
        <f t="shared" si="20"/>
        <v>4.0500000000000008E-2</v>
      </c>
      <c r="G111" s="19">
        <f t="shared" si="20"/>
        <v>4.7749999939696865E-4</v>
      </c>
      <c r="H111" s="19">
        <f t="shared" si="21"/>
        <v>1.6402500000000004E-2</v>
      </c>
      <c r="I111" s="19">
        <f t="shared" si="22"/>
        <v>6.6430125000000017E-3</v>
      </c>
      <c r="J111" s="19">
        <f t="shared" si="23"/>
        <v>2.6904200625000011E-3</v>
      </c>
      <c r="K111" s="19">
        <f t="shared" si="24"/>
        <v>1.9338749975577233E-4</v>
      </c>
      <c r="L111" s="19">
        <f t="shared" si="25"/>
        <v>7.8321937401087794E-5</v>
      </c>
      <c r="M111" s="19">
        <f t="shared" ca="1" si="17"/>
        <v>6.4331568583671245E-3</v>
      </c>
      <c r="N111" s="19">
        <f t="shared" ca="1" si="26"/>
        <v>2.749484186948344E-7</v>
      </c>
      <c r="O111" s="44">
        <f t="shared" ca="1" si="27"/>
        <v>2.1323775595104562</v>
      </c>
      <c r="P111" s="19">
        <f t="shared" ca="1" si="28"/>
        <v>1.4319017421187807</v>
      </c>
      <c r="Q111" s="19">
        <f t="shared" ca="1" si="29"/>
        <v>3.0246705659972268</v>
      </c>
      <c r="R111" s="17">
        <f t="shared" ca="1" si="18"/>
        <v>-1.6581568643974382E-3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</row>
    <row r="112" spans="1:35" x14ac:dyDescent="0.2">
      <c r="A112" s="78">
        <v>4058</v>
      </c>
      <c r="B112" s="78">
        <v>4.5790000003762543E-3</v>
      </c>
      <c r="C112" s="78">
        <v>0.1</v>
      </c>
      <c r="D112" s="79">
        <f t="shared" si="19"/>
        <v>0.40579999999999999</v>
      </c>
      <c r="E112" s="79">
        <f t="shared" si="19"/>
        <v>4.5790000003762543E-3</v>
      </c>
      <c r="F112" s="19">
        <f t="shared" si="20"/>
        <v>4.0580000000000005E-2</v>
      </c>
      <c r="G112" s="19">
        <f t="shared" si="20"/>
        <v>4.5790000003762546E-4</v>
      </c>
      <c r="H112" s="19">
        <f t="shared" si="21"/>
        <v>1.6467364000000002E-2</v>
      </c>
      <c r="I112" s="19">
        <f t="shared" si="22"/>
        <v>6.6824563112000005E-3</v>
      </c>
      <c r="J112" s="19">
        <f t="shared" si="23"/>
        <v>2.71174077108496E-3</v>
      </c>
      <c r="K112" s="19">
        <f t="shared" si="24"/>
        <v>1.858158200152684E-4</v>
      </c>
      <c r="L112" s="19">
        <f t="shared" si="25"/>
        <v>7.5404059762195909E-5</v>
      </c>
      <c r="M112" s="19">
        <f t="shared" ca="1" si="17"/>
        <v>6.4447759486476221E-3</v>
      </c>
      <c r="N112" s="19">
        <f t="shared" ca="1" si="26"/>
        <v>3.4811198891479217E-7</v>
      </c>
      <c r="O112" s="44">
        <f t="shared" ca="1" si="27"/>
        <v>2.0896441929415284</v>
      </c>
      <c r="P112" s="19">
        <f t="shared" ca="1" si="28"/>
        <v>1.5456430194957718</v>
      </c>
      <c r="Q112" s="19">
        <f t="shared" ca="1" si="29"/>
        <v>3.1175116406900711</v>
      </c>
      <c r="R112" s="17">
        <f t="shared" ca="1" si="18"/>
        <v>-1.8657759482713678E-3</v>
      </c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x14ac:dyDescent="0.2">
      <c r="A113" s="78">
        <v>4059</v>
      </c>
      <c r="B113" s="78">
        <v>7.0544999980484135E-3</v>
      </c>
      <c r="C113" s="78">
        <v>0.1</v>
      </c>
      <c r="D113" s="79">
        <f t="shared" si="19"/>
        <v>0.40589999999999998</v>
      </c>
      <c r="E113" s="79">
        <f t="shared" si="19"/>
        <v>7.0544999980484135E-3</v>
      </c>
      <c r="F113" s="19">
        <f t="shared" si="20"/>
        <v>4.0590000000000001E-2</v>
      </c>
      <c r="G113" s="19">
        <f t="shared" si="20"/>
        <v>7.0544999980484138E-4</v>
      </c>
      <c r="H113" s="19">
        <f t="shared" si="21"/>
        <v>1.6475481E-2</v>
      </c>
      <c r="I113" s="19">
        <f t="shared" si="22"/>
        <v>6.6873977379000001E-3</v>
      </c>
      <c r="J113" s="19">
        <f t="shared" si="23"/>
        <v>2.7144147418136097E-3</v>
      </c>
      <c r="K113" s="19">
        <f t="shared" si="24"/>
        <v>2.8634215492078511E-4</v>
      </c>
      <c r="L113" s="19">
        <f t="shared" si="25"/>
        <v>1.1622628068234668E-4</v>
      </c>
      <c r="M113" s="19">
        <f t="shared" ca="1" si="17"/>
        <v>6.4462198888064048E-3</v>
      </c>
      <c r="N113" s="19">
        <f t="shared" ca="1" si="26"/>
        <v>3.7000469129947011E-8</v>
      </c>
      <c r="O113" s="44">
        <f t="shared" ca="1" si="27"/>
        <v>2.0843376355680285</v>
      </c>
      <c r="P113" s="19">
        <f t="shared" ca="1" si="28"/>
        <v>1.5601517279412163</v>
      </c>
      <c r="Q113" s="19">
        <f t="shared" ca="1" si="29"/>
        <v>3.1292030195029708</v>
      </c>
      <c r="R113" s="17">
        <f t="shared" ca="1" si="18"/>
        <v>6.0828010924200877E-4</v>
      </c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5" x14ac:dyDescent="0.2">
      <c r="A114" s="78">
        <v>4064</v>
      </c>
      <c r="B114" s="78">
        <v>6.4320000019506551E-3</v>
      </c>
      <c r="C114" s="78">
        <v>0.1</v>
      </c>
      <c r="D114" s="79">
        <f t="shared" si="19"/>
        <v>0.40639999999999998</v>
      </c>
      <c r="E114" s="79">
        <f t="shared" si="19"/>
        <v>6.4320000019506551E-3</v>
      </c>
      <c r="F114" s="19">
        <f t="shared" si="20"/>
        <v>4.0640000000000003E-2</v>
      </c>
      <c r="G114" s="19">
        <f t="shared" si="20"/>
        <v>6.4320000019506556E-4</v>
      </c>
      <c r="H114" s="19">
        <f t="shared" si="21"/>
        <v>1.6516096000000001E-2</v>
      </c>
      <c r="I114" s="19">
        <f t="shared" si="22"/>
        <v>6.7121414144E-3</v>
      </c>
      <c r="J114" s="19">
        <f t="shared" si="23"/>
        <v>2.7278142708121599E-3</v>
      </c>
      <c r="K114" s="19">
        <f t="shared" si="24"/>
        <v>2.6139648007927462E-4</v>
      </c>
      <c r="L114" s="19">
        <f t="shared" si="25"/>
        <v>1.062315295042172E-4</v>
      </c>
      <c r="M114" s="19">
        <f t="shared" ca="1" si="17"/>
        <v>6.4534114358460442E-3</v>
      </c>
      <c r="N114" s="19">
        <f t="shared" ca="1" si="26"/>
        <v>4.5844950145661563E-11</v>
      </c>
      <c r="O114" s="44">
        <f t="shared" ca="1" si="27"/>
        <v>2.0579216144251782</v>
      </c>
      <c r="P114" s="19">
        <f t="shared" ca="1" si="28"/>
        <v>1.6336622649971795</v>
      </c>
      <c r="Q114" s="19">
        <f t="shared" ca="1" si="29"/>
        <v>3.1879463101218963</v>
      </c>
      <c r="R114" s="17">
        <f t="shared" ca="1" si="18"/>
        <v>-2.1411433895389062E-5</v>
      </c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</row>
    <row r="115" spans="1:35" x14ac:dyDescent="0.2">
      <c r="A115" s="78">
        <v>4068</v>
      </c>
      <c r="B115" s="78">
        <v>1.5333999996073544E-2</v>
      </c>
      <c r="C115" s="78">
        <v>0.1</v>
      </c>
      <c r="D115" s="79">
        <f t="shared" si="19"/>
        <v>0.40679999999999999</v>
      </c>
      <c r="E115" s="79">
        <f t="shared" si="19"/>
        <v>1.5333999996073544E-2</v>
      </c>
      <c r="F115" s="19">
        <f t="shared" si="20"/>
        <v>4.0680000000000001E-2</v>
      </c>
      <c r="G115" s="19">
        <f t="shared" si="20"/>
        <v>1.5333999996073545E-3</v>
      </c>
      <c r="H115" s="19">
        <f t="shared" si="21"/>
        <v>1.6548624000000001E-2</v>
      </c>
      <c r="I115" s="19">
        <f t="shared" si="22"/>
        <v>6.7319802432000003E-3</v>
      </c>
      <c r="J115" s="19">
        <f t="shared" si="23"/>
        <v>2.7385695629337601E-3</v>
      </c>
      <c r="K115" s="19">
        <f t="shared" si="24"/>
        <v>6.2378711984027182E-4</v>
      </c>
      <c r="L115" s="19">
        <f t="shared" si="25"/>
        <v>2.5375660035102259E-4</v>
      </c>
      <c r="M115" s="19">
        <f t="shared" ca="1" si="17"/>
        <v>6.4591308889726442E-3</v>
      </c>
      <c r="N115" s="19">
        <f t="shared" ca="1" si="26"/>
        <v>7.8763301668173925E-6</v>
      </c>
      <c r="O115" s="44">
        <f t="shared" ca="1" si="27"/>
        <v>2.0369286773632651</v>
      </c>
      <c r="P115" s="19">
        <f t="shared" ca="1" si="28"/>
        <v>1.6936283759413173</v>
      </c>
      <c r="Q115" s="19">
        <f t="shared" ca="1" si="29"/>
        <v>3.2352836894415518</v>
      </c>
      <c r="R115" s="17">
        <f t="shared" ca="1" si="18"/>
        <v>8.8748691071008998E-3</v>
      </c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</row>
    <row r="116" spans="1:35" x14ac:dyDescent="0.2">
      <c r="A116" s="78">
        <v>4076</v>
      </c>
      <c r="B116" s="78">
        <v>1.3799999578623101E-4</v>
      </c>
      <c r="C116" s="78">
        <v>0.1</v>
      </c>
      <c r="D116" s="79">
        <f t="shared" si="19"/>
        <v>0.40760000000000002</v>
      </c>
      <c r="E116" s="79">
        <f t="shared" si="19"/>
        <v>1.3799999578623101E-4</v>
      </c>
      <c r="F116" s="19">
        <f t="shared" si="20"/>
        <v>4.0760000000000005E-2</v>
      </c>
      <c r="G116" s="19">
        <f t="shared" si="20"/>
        <v>1.3799999578623101E-5</v>
      </c>
      <c r="H116" s="19">
        <f t="shared" si="21"/>
        <v>1.6613776000000004E-2</v>
      </c>
      <c r="I116" s="19">
        <f t="shared" si="22"/>
        <v>6.7717750976000017E-3</v>
      </c>
      <c r="J116" s="19">
        <f t="shared" si="23"/>
        <v>2.7601755297817607E-3</v>
      </c>
      <c r="K116" s="19">
        <f t="shared" si="24"/>
        <v>5.6248798282467765E-6</v>
      </c>
      <c r="L116" s="19">
        <f t="shared" si="25"/>
        <v>2.2927010179933861E-6</v>
      </c>
      <c r="M116" s="19">
        <f t="shared" ca="1" si="17"/>
        <v>6.4704797032121963E-3</v>
      </c>
      <c r="N116" s="19">
        <f t="shared" ca="1" si="26"/>
        <v>4.0100299244961642E-6</v>
      </c>
      <c r="O116" s="44">
        <f t="shared" ca="1" si="27"/>
        <v>1.9953147335956027</v>
      </c>
      <c r="P116" s="19">
        <f t="shared" ca="1" si="28"/>
        <v>1.816635463640655</v>
      </c>
      <c r="Q116" s="19">
        <f t="shared" ca="1" si="29"/>
        <v>3.3308682324400563</v>
      </c>
      <c r="R116" s="17">
        <f t="shared" ca="1" si="18"/>
        <v>-6.3324797074259653E-3</v>
      </c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</row>
    <row r="117" spans="1:35" x14ac:dyDescent="0.2">
      <c r="A117" s="78">
        <v>4078</v>
      </c>
      <c r="B117" s="78">
        <v>7.0889999988139607E-3</v>
      </c>
      <c r="C117" s="78">
        <v>0.1</v>
      </c>
      <c r="D117" s="79">
        <f t="shared" si="19"/>
        <v>0.4078</v>
      </c>
      <c r="E117" s="79">
        <f t="shared" si="19"/>
        <v>7.0889999988139607E-3</v>
      </c>
      <c r="F117" s="19">
        <f t="shared" si="20"/>
        <v>4.0780000000000004E-2</v>
      </c>
      <c r="G117" s="19">
        <f t="shared" si="20"/>
        <v>7.0889999988139614E-4</v>
      </c>
      <c r="H117" s="19">
        <f t="shared" si="21"/>
        <v>1.6630084E-2</v>
      </c>
      <c r="I117" s="19">
        <f t="shared" si="22"/>
        <v>6.7817482551999998E-3</v>
      </c>
      <c r="J117" s="19">
        <f t="shared" si="23"/>
        <v>2.7655969384705599E-3</v>
      </c>
      <c r="K117" s="19">
        <f t="shared" si="24"/>
        <v>2.8908941995163333E-4</v>
      </c>
      <c r="L117" s="19">
        <f t="shared" si="25"/>
        <v>1.1789066545627607E-4</v>
      </c>
      <c r="M117" s="19">
        <f t="shared" ca="1" si="17"/>
        <v>6.4732981376025688E-3</v>
      </c>
      <c r="N117" s="19">
        <f t="shared" ca="1" si="26"/>
        <v>3.7908878189917207E-8</v>
      </c>
      <c r="O117" s="44">
        <f t="shared" ca="1" si="27"/>
        <v>1.9849885475812481</v>
      </c>
      <c r="P117" s="19">
        <f t="shared" ca="1" si="28"/>
        <v>1.848025727237196</v>
      </c>
      <c r="Q117" s="19">
        <f t="shared" ca="1" si="29"/>
        <v>3.3549531855900088</v>
      </c>
      <c r="R117" s="17">
        <f t="shared" ca="1" si="18"/>
        <v>6.1570186121139188E-4</v>
      </c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</row>
    <row r="118" spans="1:35" x14ac:dyDescent="0.2">
      <c r="A118" s="78">
        <v>4111</v>
      </c>
      <c r="B118" s="78">
        <v>1.2780500001099426E-2</v>
      </c>
      <c r="C118" s="78">
        <v>0.1</v>
      </c>
      <c r="D118" s="79">
        <f t="shared" si="19"/>
        <v>0.41110000000000002</v>
      </c>
      <c r="E118" s="79">
        <f t="shared" si="19"/>
        <v>1.2780500001099426E-2</v>
      </c>
      <c r="F118" s="19">
        <f t="shared" si="20"/>
        <v>4.1110000000000008E-2</v>
      </c>
      <c r="G118" s="19">
        <f t="shared" si="20"/>
        <v>1.2780500001099426E-3</v>
      </c>
      <c r="H118" s="19">
        <f t="shared" si="21"/>
        <v>1.6900321000000003E-2</v>
      </c>
      <c r="I118" s="19">
        <f t="shared" si="22"/>
        <v>6.9477219631000012E-3</v>
      </c>
      <c r="J118" s="19">
        <f t="shared" si="23"/>
        <v>2.8562084990304106E-3</v>
      </c>
      <c r="K118" s="19">
        <f t="shared" si="24"/>
        <v>5.2540635504519742E-4</v>
      </c>
      <c r="L118" s="19">
        <f t="shared" si="25"/>
        <v>2.1599455255908066E-4</v>
      </c>
      <c r="M118" s="19">
        <f t="shared" ca="1" si="17"/>
        <v>6.5187183855045863E-3</v>
      </c>
      <c r="N118" s="19">
        <f t="shared" ca="1" si="26"/>
        <v>3.9209909001401524E-6</v>
      </c>
      <c r="O118" s="44">
        <f t="shared" ca="1" si="27"/>
        <v>1.8190377112426548</v>
      </c>
      <c r="P118" s="19">
        <f t="shared" ca="1" si="28"/>
        <v>2.402465509455495</v>
      </c>
      <c r="Q118" s="19">
        <f t="shared" ca="1" si="29"/>
        <v>3.7631315845193241</v>
      </c>
      <c r="R118" s="17">
        <f t="shared" ca="1" si="18"/>
        <v>6.26178161559484E-3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</row>
    <row r="119" spans="1:35" x14ac:dyDescent="0.2">
      <c r="A119" s="78">
        <v>4141</v>
      </c>
      <c r="B119" s="78">
        <v>1.1045499995816499E-2</v>
      </c>
      <c r="C119" s="78">
        <v>0.1</v>
      </c>
      <c r="D119" s="79">
        <f t="shared" si="19"/>
        <v>0.41410000000000002</v>
      </c>
      <c r="E119" s="79">
        <f t="shared" si="19"/>
        <v>1.1045499995816499E-2</v>
      </c>
      <c r="F119" s="19">
        <f t="shared" si="20"/>
        <v>4.1410000000000002E-2</v>
      </c>
      <c r="G119" s="19">
        <f t="shared" si="20"/>
        <v>1.1045499995816499E-3</v>
      </c>
      <c r="H119" s="19">
        <f t="shared" si="21"/>
        <v>1.7147881E-2</v>
      </c>
      <c r="I119" s="19">
        <f t="shared" si="22"/>
        <v>7.1009375221000003E-3</v>
      </c>
      <c r="J119" s="19">
        <f t="shared" si="23"/>
        <v>2.9404982279016101E-3</v>
      </c>
      <c r="K119" s="19">
        <f t="shared" si="24"/>
        <v>4.5739415482676124E-4</v>
      </c>
      <c r="L119" s="19">
        <f t="shared" si="25"/>
        <v>1.8940691951376185E-4</v>
      </c>
      <c r="M119" s="19">
        <f t="shared" ca="1" si="17"/>
        <v>6.5582358334422552E-3</v>
      </c>
      <c r="N119" s="19">
        <f t="shared" ca="1" si="26"/>
        <v>2.0135539662928224E-6</v>
      </c>
      <c r="O119" s="44">
        <f t="shared" ca="1" si="27"/>
        <v>1.6753434893823969</v>
      </c>
      <c r="P119" s="19">
        <f t="shared" ca="1" si="28"/>
        <v>2.9653121084936944</v>
      </c>
      <c r="Q119" s="19">
        <f t="shared" ca="1" si="29"/>
        <v>4.1515233155868847</v>
      </c>
      <c r="R119" s="17">
        <f t="shared" ca="1" si="18"/>
        <v>4.4872641623742437E-3</v>
      </c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</row>
    <row r="120" spans="1:35" x14ac:dyDescent="0.2">
      <c r="A120" s="78">
        <v>4164</v>
      </c>
      <c r="B120" s="78">
        <v>1.098199999978533E-2</v>
      </c>
      <c r="C120" s="78">
        <v>0.1</v>
      </c>
      <c r="D120" s="79">
        <f t="shared" si="19"/>
        <v>0.41639999999999999</v>
      </c>
      <c r="E120" s="79">
        <f t="shared" si="19"/>
        <v>1.098199999978533E-2</v>
      </c>
      <c r="F120" s="19">
        <f t="shared" si="20"/>
        <v>4.1640000000000003E-2</v>
      </c>
      <c r="G120" s="19">
        <f t="shared" si="20"/>
        <v>1.0981999999785331E-3</v>
      </c>
      <c r="H120" s="19">
        <f t="shared" si="21"/>
        <v>1.7338895999999999E-2</v>
      </c>
      <c r="I120" s="19">
        <f t="shared" si="22"/>
        <v>7.2199162943999999E-3</v>
      </c>
      <c r="J120" s="19">
        <f t="shared" si="23"/>
        <v>3.0063731449881601E-3</v>
      </c>
      <c r="K120" s="19">
        <f t="shared" si="24"/>
        <v>4.5729047999106117E-4</v>
      </c>
      <c r="L120" s="19">
        <f t="shared" si="25"/>
        <v>1.9041575586827787E-4</v>
      </c>
      <c r="M120" s="19">
        <f t="shared" ca="1" si="17"/>
        <v>6.5873885626461584E-3</v>
      </c>
      <c r="N120" s="19">
        <f t="shared" ca="1" si="26"/>
        <v>1.9312609683434417E-6</v>
      </c>
      <c r="O120" s="44">
        <f t="shared" ca="1" si="27"/>
        <v>1.5697337295652989</v>
      </c>
      <c r="P120" s="19">
        <f t="shared" ca="1" si="28"/>
        <v>3.4339798892950784</v>
      </c>
      <c r="Q120" s="19">
        <f t="shared" ca="1" si="29"/>
        <v>4.4601949211763179</v>
      </c>
      <c r="R120" s="17">
        <f t="shared" ca="1" si="18"/>
        <v>4.3946114371391717E-3</v>
      </c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</row>
    <row r="121" spans="1:35" x14ac:dyDescent="0.2">
      <c r="A121" s="78">
        <v>4717</v>
      </c>
      <c r="B121" s="78">
        <v>-3.0665000012959354E-3</v>
      </c>
      <c r="C121" s="78">
        <v>0.1</v>
      </c>
      <c r="D121" s="79">
        <f t="shared" si="19"/>
        <v>0.47170000000000001</v>
      </c>
      <c r="E121" s="79">
        <f t="shared" si="19"/>
        <v>-3.0665000012959354E-3</v>
      </c>
      <c r="F121" s="19">
        <f t="shared" si="20"/>
        <v>4.7170000000000004E-2</v>
      </c>
      <c r="G121" s="19">
        <f t="shared" si="20"/>
        <v>-3.0665000012959355E-4</v>
      </c>
      <c r="H121" s="19">
        <f t="shared" si="21"/>
        <v>2.2250089000000001E-2</v>
      </c>
      <c r="I121" s="19">
        <f t="shared" si="22"/>
        <v>1.04953669813E-2</v>
      </c>
      <c r="J121" s="19">
        <f t="shared" si="23"/>
        <v>4.9506646050792103E-3</v>
      </c>
      <c r="K121" s="19">
        <f t="shared" si="24"/>
        <v>-1.4464680506112929E-4</v>
      </c>
      <c r="L121" s="19">
        <f t="shared" si="25"/>
        <v>-6.8229897947334693E-5</v>
      </c>
      <c r="M121" s="19">
        <f t="shared" ca="1" si="17"/>
        <v>6.9893962722197417E-3</v>
      </c>
      <c r="N121" s="19">
        <f t="shared" ca="1" si="26"/>
        <v>1.0112104986370648E-5</v>
      </c>
      <c r="O121" s="44">
        <f t="shared" ca="1" si="27"/>
        <v>9.837790992854413E-2</v>
      </c>
      <c r="P121" s="19">
        <f t="shared" ca="1" si="28"/>
        <v>23.027490113260995</v>
      </c>
      <c r="Q121" s="19">
        <f t="shared" ca="1" si="29"/>
        <v>14.259010655397125</v>
      </c>
      <c r="R121" s="17">
        <f t="shared" ca="1" si="18"/>
        <v>-1.0055896273515677E-2</v>
      </c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</row>
    <row r="122" spans="1:35" x14ac:dyDescent="0.2">
      <c r="A122" s="78">
        <v>4727</v>
      </c>
      <c r="B122" s="78">
        <v>-3.1149999995250255E-4</v>
      </c>
      <c r="C122" s="78">
        <v>0.1</v>
      </c>
      <c r="D122" s="79">
        <f t="shared" si="19"/>
        <v>0.47270000000000001</v>
      </c>
      <c r="E122" s="79">
        <f t="shared" si="19"/>
        <v>-3.1149999995250255E-4</v>
      </c>
      <c r="F122" s="19">
        <f t="shared" si="20"/>
        <v>4.7270000000000006E-2</v>
      </c>
      <c r="G122" s="19">
        <f t="shared" si="20"/>
        <v>-3.1149999995250258E-5</v>
      </c>
      <c r="H122" s="19">
        <f t="shared" si="21"/>
        <v>2.2344529000000002E-2</v>
      </c>
      <c r="I122" s="19">
        <f t="shared" si="22"/>
        <v>1.05622588583E-2</v>
      </c>
      <c r="J122" s="19">
        <f t="shared" si="23"/>
        <v>4.9927797623184099E-3</v>
      </c>
      <c r="K122" s="19">
        <f t="shared" si="24"/>
        <v>-1.4724604997754797E-5</v>
      </c>
      <c r="L122" s="19">
        <f t="shared" si="25"/>
        <v>-6.9603207824386922E-6</v>
      </c>
      <c r="M122" s="19">
        <f t="shared" ca="1" si="17"/>
        <v>6.9913823298376129E-3</v>
      </c>
      <c r="N122" s="19">
        <f t="shared" ca="1" si="26"/>
        <v>5.3332090322760707E-6</v>
      </c>
      <c r="O122" s="44">
        <f t="shared" ca="1" si="27"/>
        <v>8.8617246150854354E-2</v>
      </c>
      <c r="P122" s="19">
        <f t="shared" ca="1" si="28"/>
        <v>23.506167548968033</v>
      </c>
      <c r="Q122" s="19">
        <f t="shared" ca="1" si="29"/>
        <v>14.470463269982341</v>
      </c>
      <c r="R122" s="17">
        <f t="shared" ca="1" si="18"/>
        <v>-7.3028823297901155E-3</v>
      </c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</row>
    <row r="123" spans="1:35" x14ac:dyDescent="0.2">
      <c r="A123" s="78">
        <v>4762</v>
      </c>
      <c r="B123" s="78">
        <v>9.3310000011115335E-3</v>
      </c>
      <c r="C123" s="78">
        <v>0.1</v>
      </c>
      <c r="D123" s="79">
        <f t="shared" si="19"/>
        <v>0.47620000000000001</v>
      </c>
      <c r="E123" s="79">
        <f t="shared" si="19"/>
        <v>9.3310000011115335E-3</v>
      </c>
      <c r="F123" s="19">
        <f t="shared" si="20"/>
        <v>4.7620000000000003E-2</v>
      </c>
      <c r="G123" s="19">
        <f t="shared" si="20"/>
        <v>9.3310000011115335E-4</v>
      </c>
      <c r="H123" s="19">
        <f t="shared" si="21"/>
        <v>2.2676644000000003E-2</v>
      </c>
      <c r="I123" s="19">
        <f t="shared" si="22"/>
        <v>1.0798617872800002E-2</v>
      </c>
      <c r="J123" s="19">
        <f t="shared" si="23"/>
        <v>5.1423018310273617E-3</v>
      </c>
      <c r="K123" s="19">
        <f t="shared" si="24"/>
        <v>4.4434222005293125E-4</v>
      </c>
      <c r="L123" s="19">
        <f t="shared" si="25"/>
        <v>2.1159576518920586E-4</v>
      </c>
      <c r="M123" s="19">
        <f t="shared" ca="1" si="17"/>
        <v>6.9968554594012529E-3</v>
      </c>
      <c r="N123" s="19">
        <f t="shared" ca="1" si="26"/>
        <v>5.4482307415958959E-7</v>
      </c>
      <c r="O123" s="44">
        <f t="shared" ca="1" si="27"/>
        <v>5.8607682139199695E-2</v>
      </c>
      <c r="P123" s="19">
        <f t="shared" ca="1" si="28"/>
        <v>25.210071155835177</v>
      </c>
      <c r="Q123" s="19">
        <f t="shared" ca="1" si="29"/>
        <v>15.218005315601415</v>
      </c>
      <c r="R123" s="17">
        <f t="shared" ca="1" si="18"/>
        <v>2.3341445417102806E-3</v>
      </c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</row>
    <row r="124" spans="1:35" x14ac:dyDescent="0.2">
      <c r="A124" s="78">
        <v>4768</v>
      </c>
      <c r="B124" s="78">
        <v>3.1840000010561198E-3</v>
      </c>
      <c r="C124" s="78">
        <v>0.1</v>
      </c>
      <c r="D124" s="79">
        <f t="shared" si="19"/>
        <v>0.4768</v>
      </c>
      <c r="E124" s="79">
        <f t="shared" si="19"/>
        <v>3.1840000010561198E-3</v>
      </c>
      <c r="F124" s="19">
        <f t="shared" si="20"/>
        <v>4.768E-2</v>
      </c>
      <c r="G124" s="19">
        <f t="shared" si="20"/>
        <v>3.1840000010561201E-4</v>
      </c>
      <c r="H124" s="19">
        <f t="shared" si="21"/>
        <v>2.2733824E-2</v>
      </c>
      <c r="I124" s="19">
        <f t="shared" si="22"/>
        <v>1.08394872832E-2</v>
      </c>
      <c r="J124" s="19">
        <f t="shared" si="23"/>
        <v>5.1682675366297604E-3</v>
      </c>
      <c r="K124" s="19">
        <f t="shared" si="24"/>
        <v>1.518131200503558E-4</v>
      </c>
      <c r="L124" s="19">
        <f t="shared" si="25"/>
        <v>7.2384495640009642E-5</v>
      </c>
      <c r="M124" s="19">
        <f t="shared" ca="1" si="17"/>
        <v>6.9975628493986163E-3</v>
      </c>
      <c r="N124" s="19">
        <f t="shared" ca="1" si="26"/>
        <v>1.4543261598258134E-6</v>
      </c>
      <c r="O124" s="44">
        <f t="shared" ca="1" si="27"/>
        <v>5.4104595706536536E-2</v>
      </c>
      <c r="P124" s="19">
        <f t="shared" ca="1" si="28"/>
        <v>25.506545246210418</v>
      </c>
      <c r="Q124" s="19">
        <f t="shared" ca="1" si="29"/>
        <v>15.347293067492629</v>
      </c>
      <c r="R124" s="17">
        <f t="shared" ca="1" si="18"/>
        <v>-3.8135628483424965E-3</v>
      </c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</row>
    <row r="125" spans="1:35" x14ac:dyDescent="0.2">
      <c r="A125" s="78">
        <v>4768</v>
      </c>
      <c r="B125" s="78">
        <v>1.0183999998844229E-2</v>
      </c>
      <c r="C125" s="78">
        <v>0.1</v>
      </c>
      <c r="D125" s="79">
        <f t="shared" si="19"/>
        <v>0.4768</v>
      </c>
      <c r="E125" s="79">
        <f t="shared" si="19"/>
        <v>1.0183999998844229E-2</v>
      </c>
      <c r="F125" s="19">
        <f t="shared" si="20"/>
        <v>4.768E-2</v>
      </c>
      <c r="G125" s="19">
        <f t="shared" si="20"/>
        <v>1.018399999884423E-3</v>
      </c>
      <c r="H125" s="19">
        <f t="shared" si="21"/>
        <v>2.2733824E-2</v>
      </c>
      <c r="I125" s="19">
        <f t="shared" si="22"/>
        <v>1.08394872832E-2</v>
      </c>
      <c r="J125" s="19">
        <f t="shared" si="23"/>
        <v>5.1682675366297604E-3</v>
      </c>
      <c r="K125" s="19">
        <f t="shared" si="24"/>
        <v>4.8557311994489288E-4</v>
      </c>
      <c r="L125" s="19">
        <f t="shared" si="25"/>
        <v>2.3152126358972494E-4</v>
      </c>
      <c r="M125" s="19">
        <f t="shared" ca="1" si="17"/>
        <v>6.9975628493986163E-3</v>
      </c>
      <c r="N125" s="19">
        <f t="shared" ca="1" si="26"/>
        <v>1.015338170736708E-6</v>
      </c>
      <c r="O125" s="44">
        <f t="shared" ca="1" si="27"/>
        <v>5.4104595706536536E-2</v>
      </c>
      <c r="P125" s="19">
        <f t="shared" ca="1" si="28"/>
        <v>25.506545246210418</v>
      </c>
      <c r="Q125" s="19">
        <f t="shared" ca="1" si="29"/>
        <v>15.347293067492629</v>
      </c>
      <c r="R125" s="17">
        <f t="shared" ca="1" si="18"/>
        <v>3.1864371494456124E-3</v>
      </c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</row>
    <row r="126" spans="1:35" x14ac:dyDescent="0.2">
      <c r="A126" s="78">
        <v>4799</v>
      </c>
      <c r="B126" s="78">
        <v>2.9244999968796037E-3</v>
      </c>
      <c r="C126" s="78">
        <v>0.1</v>
      </c>
      <c r="D126" s="79">
        <f t="shared" si="19"/>
        <v>0.47989999999999999</v>
      </c>
      <c r="E126" s="79">
        <f t="shared" si="19"/>
        <v>2.9244999968796037E-3</v>
      </c>
      <c r="F126" s="19">
        <f t="shared" si="20"/>
        <v>4.7990000000000005E-2</v>
      </c>
      <c r="G126" s="19">
        <f t="shared" si="20"/>
        <v>2.9244999968796036E-4</v>
      </c>
      <c r="H126" s="19">
        <f t="shared" si="21"/>
        <v>2.3030401000000002E-2</v>
      </c>
      <c r="I126" s="19">
        <f t="shared" si="22"/>
        <v>1.1052289439900002E-2</v>
      </c>
      <c r="J126" s="19">
        <f t="shared" si="23"/>
        <v>5.3039937022080104E-3</v>
      </c>
      <c r="K126" s="19">
        <f t="shared" si="24"/>
        <v>1.4034675485025217E-4</v>
      </c>
      <c r="L126" s="19">
        <f t="shared" si="25"/>
        <v>6.7352407652636014E-5</v>
      </c>
      <c r="M126" s="19">
        <f t="shared" ca="1" si="17"/>
        <v>7.0001412858469204E-3</v>
      </c>
      <c r="N126" s="19">
        <f t="shared" ca="1" si="26"/>
        <v>1.6610851916335171E-6</v>
      </c>
      <c r="O126" s="44">
        <f t="shared" ca="1" si="27"/>
        <v>3.3782043610517329E-2</v>
      </c>
      <c r="P126" s="19">
        <f t="shared" ca="1" si="28"/>
        <v>27.05820812742537</v>
      </c>
      <c r="Q126" s="19">
        <f t="shared" ca="1" si="29"/>
        <v>16.020406584205645</v>
      </c>
      <c r="R126" s="17">
        <f t="shared" ca="1" si="18"/>
        <v>-4.0756412889673167E-3</v>
      </c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</row>
    <row r="127" spans="1:35" x14ac:dyDescent="0.2">
      <c r="A127" s="78">
        <v>4825</v>
      </c>
      <c r="B127" s="78">
        <v>-4.7125000055530109E-3</v>
      </c>
      <c r="C127" s="78">
        <v>0.1</v>
      </c>
      <c r="D127" s="79">
        <f t="shared" si="19"/>
        <v>0.48249999999999998</v>
      </c>
      <c r="E127" s="79">
        <f t="shared" si="19"/>
        <v>-4.7125000055530109E-3</v>
      </c>
      <c r="F127" s="19">
        <f t="shared" si="20"/>
        <v>4.8250000000000001E-2</v>
      </c>
      <c r="G127" s="19">
        <f t="shared" si="20"/>
        <v>-4.7125000055530113E-4</v>
      </c>
      <c r="H127" s="19">
        <f t="shared" si="21"/>
        <v>2.3280624999999999E-2</v>
      </c>
      <c r="I127" s="19">
        <f t="shared" si="22"/>
        <v>1.12329015625E-2</v>
      </c>
      <c r="J127" s="19">
        <f t="shared" si="23"/>
        <v>5.4198750039062497E-3</v>
      </c>
      <c r="K127" s="19">
        <f t="shared" si="24"/>
        <v>-2.2737812526793278E-4</v>
      </c>
      <c r="L127" s="19">
        <f t="shared" si="25"/>
        <v>-1.0970994544177756E-4</v>
      </c>
      <c r="M127" s="19">
        <f t="shared" ca="1" si="17"/>
        <v>7.0009130499880355E-3</v>
      </c>
      <c r="N127" s="19">
        <f t="shared" ca="1" si="26"/>
        <v>1.3720404540971943E-5</v>
      </c>
      <c r="O127" s="44">
        <f t="shared" ca="1" si="27"/>
        <v>2.0487268181824409E-2</v>
      </c>
      <c r="P127" s="19">
        <f t="shared" ca="1" si="28"/>
        <v>28.384699480809935</v>
      </c>
      <c r="Q127" s="19">
        <f t="shared" ca="1" si="29"/>
        <v>16.591377969852211</v>
      </c>
      <c r="R127" s="17">
        <f t="shared" ca="1" si="18"/>
        <v>-1.1713413055541046E-2</v>
      </c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</row>
    <row r="128" spans="1:35" x14ac:dyDescent="0.2">
      <c r="A128" s="78">
        <v>4825</v>
      </c>
      <c r="B128" s="78">
        <v>2.2874999995110556E-3</v>
      </c>
      <c r="C128" s="78">
        <v>0.1</v>
      </c>
      <c r="D128" s="79">
        <f t="shared" si="19"/>
        <v>0.48249999999999998</v>
      </c>
      <c r="E128" s="79">
        <f t="shared" si="19"/>
        <v>2.2874999995110556E-3</v>
      </c>
      <c r="F128" s="19">
        <f t="shared" si="20"/>
        <v>4.8250000000000001E-2</v>
      </c>
      <c r="G128" s="19">
        <f t="shared" si="20"/>
        <v>2.2874999995110558E-4</v>
      </c>
      <c r="H128" s="19">
        <f t="shared" si="21"/>
        <v>2.3280624999999999E-2</v>
      </c>
      <c r="I128" s="19">
        <f t="shared" si="22"/>
        <v>1.12329015625E-2</v>
      </c>
      <c r="J128" s="19">
        <f t="shared" si="23"/>
        <v>5.4198750039062497E-3</v>
      </c>
      <c r="K128" s="19">
        <f t="shared" si="24"/>
        <v>1.1037187497640844E-4</v>
      </c>
      <c r="L128" s="19">
        <f t="shared" si="25"/>
        <v>5.3254429676117069E-5</v>
      </c>
      <c r="M128" s="19">
        <f t="shared" ca="1" si="17"/>
        <v>7.0009130499880355E-3</v>
      </c>
      <c r="N128" s="19">
        <f t="shared" ca="1" si="26"/>
        <v>2.2216262584406708E-6</v>
      </c>
      <c r="O128" s="44">
        <f t="shared" ca="1" si="27"/>
        <v>2.0487268181824409E-2</v>
      </c>
      <c r="P128" s="19">
        <f t="shared" ca="1" si="28"/>
        <v>28.384699480809935</v>
      </c>
      <c r="Q128" s="19">
        <f t="shared" ca="1" si="29"/>
        <v>16.591377969852211</v>
      </c>
      <c r="R128" s="17">
        <f t="shared" ca="1" si="18"/>
        <v>-4.7134130504769799E-3</v>
      </c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</row>
    <row r="129" spans="1:35" x14ac:dyDescent="0.2">
      <c r="A129" s="78">
        <v>4825</v>
      </c>
      <c r="B129" s="78">
        <v>1.1287499997706618E-2</v>
      </c>
      <c r="C129" s="78">
        <v>0.1</v>
      </c>
      <c r="D129" s="79">
        <f t="shared" si="19"/>
        <v>0.48249999999999998</v>
      </c>
      <c r="E129" s="79">
        <f t="shared" si="19"/>
        <v>1.1287499997706618E-2</v>
      </c>
      <c r="F129" s="19">
        <f t="shared" si="20"/>
        <v>4.8250000000000001E-2</v>
      </c>
      <c r="G129" s="19">
        <f t="shared" si="20"/>
        <v>1.1287499997706619E-3</v>
      </c>
      <c r="H129" s="19">
        <f t="shared" si="21"/>
        <v>2.3280624999999999E-2</v>
      </c>
      <c r="I129" s="19">
        <f t="shared" si="22"/>
        <v>1.12329015625E-2</v>
      </c>
      <c r="J129" s="19">
        <f t="shared" si="23"/>
        <v>5.4198750039062497E-3</v>
      </c>
      <c r="K129" s="19">
        <f t="shared" si="24"/>
        <v>5.4462187488934436E-4</v>
      </c>
      <c r="L129" s="19">
        <f t="shared" si="25"/>
        <v>2.6278005463410865E-4</v>
      </c>
      <c r="M129" s="19">
        <f t="shared" ca="1" si="17"/>
        <v>7.0009130499880355E-3</v>
      </c>
      <c r="N129" s="19">
        <f t="shared" ca="1" si="26"/>
        <v>1.8374827660351315E-6</v>
      </c>
      <c r="O129" s="44">
        <f t="shared" ca="1" si="27"/>
        <v>2.0487268181824409E-2</v>
      </c>
      <c r="P129" s="19">
        <f t="shared" ca="1" si="28"/>
        <v>28.384699480809935</v>
      </c>
      <c r="Q129" s="19">
        <f t="shared" ca="1" si="29"/>
        <v>16.591377969852211</v>
      </c>
      <c r="R129" s="17">
        <f t="shared" ca="1" si="18"/>
        <v>4.2865869477185826E-3</v>
      </c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</row>
    <row r="130" spans="1:35" x14ac:dyDescent="0.2">
      <c r="A130" s="78">
        <v>4825</v>
      </c>
      <c r="B130" s="78">
        <v>1.5287499998521525E-2</v>
      </c>
      <c r="C130" s="78">
        <v>0.1</v>
      </c>
      <c r="D130" s="79">
        <f t="shared" si="19"/>
        <v>0.48249999999999998</v>
      </c>
      <c r="E130" s="79">
        <f t="shared" si="19"/>
        <v>1.5287499998521525E-2</v>
      </c>
      <c r="F130" s="19">
        <f t="shared" si="20"/>
        <v>4.8250000000000001E-2</v>
      </c>
      <c r="G130" s="19">
        <f t="shared" si="20"/>
        <v>1.5287499998521527E-3</v>
      </c>
      <c r="H130" s="19">
        <f t="shared" si="21"/>
        <v>2.3280624999999999E-2</v>
      </c>
      <c r="I130" s="19">
        <f t="shared" si="22"/>
        <v>1.12329015625E-2</v>
      </c>
      <c r="J130" s="19">
        <f t="shared" si="23"/>
        <v>5.4198750039062497E-3</v>
      </c>
      <c r="K130" s="19">
        <f t="shared" si="24"/>
        <v>7.3762187492866363E-4</v>
      </c>
      <c r="L130" s="19">
        <f t="shared" si="25"/>
        <v>3.559025546530802E-4</v>
      </c>
      <c r="M130" s="19">
        <f t="shared" ca="1" si="17"/>
        <v>7.0009130499880355E-3</v>
      </c>
      <c r="N130" s="19">
        <f t="shared" ca="1" si="26"/>
        <v>6.8667523255605577E-6</v>
      </c>
      <c r="O130" s="44">
        <f t="shared" ca="1" si="27"/>
        <v>2.0487268181824409E-2</v>
      </c>
      <c r="P130" s="19">
        <f t="shared" ca="1" si="28"/>
        <v>28.384699480809935</v>
      </c>
      <c r="Q130" s="19">
        <f t="shared" ca="1" si="29"/>
        <v>16.591377969852211</v>
      </c>
      <c r="R130" s="17">
        <f t="shared" ca="1" si="18"/>
        <v>8.2865869485334899E-3</v>
      </c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</row>
    <row r="131" spans="1:35" x14ac:dyDescent="0.2">
      <c r="A131" s="78">
        <v>4825</v>
      </c>
      <c r="B131" s="78">
        <v>1.8287499995494727E-2</v>
      </c>
      <c r="C131" s="78">
        <v>0.1</v>
      </c>
      <c r="D131" s="79">
        <f t="shared" si="19"/>
        <v>0.48249999999999998</v>
      </c>
      <c r="E131" s="79">
        <f t="shared" si="19"/>
        <v>1.8287499995494727E-2</v>
      </c>
      <c r="F131" s="19">
        <f t="shared" si="20"/>
        <v>4.8250000000000001E-2</v>
      </c>
      <c r="G131" s="19">
        <f t="shared" si="20"/>
        <v>1.8287499995494729E-3</v>
      </c>
      <c r="H131" s="19">
        <f t="shared" si="21"/>
        <v>2.3280624999999999E-2</v>
      </c>
      <c r="I131" s="19">
        <f t="shared" si="22"/>
        <v>1.12329015625E-2</v>
      </c>
      <c r="J131" s="19">
        <f t="shared" si="23"/>
        <v>5.4198750039062497E-3</v>
      </c>
      <c r="K131" s="19">
        <f t="shared" si="24"/>
        <v>8.8237187478262065E-4</v>
      </c>
      <c r="L131" s="19">
        <f t="shared" si="25"/>
        <v>4.2574442958261447E-4</v>
      </c>
      <c r="M131" s="19">
        <f t="shared" ca="1" si="17"/>
        <v>7.0009130499880355E-3</v>
      </c>
      <c r="N131" s="19">
        <f t="shared" ca="1" si="26"/>
        <v>1.2738704487848209E-5</v>
      </c>
      <c r="O131" s="44">
        <f t="shared" ca="1" si="27"/>
        <v>2.0487268181824409E-2</v>
      </c>
      <c r="P131" s="19">
        <f t="shared" ca="1" si="28"/>
        <v>28.384699480809935</v>
      </c>
      <c r="Q131" s="19">
        <f t="shared" ca="1" si="29"/>
        <v>16.591377969852211</v>
      </c>
      <c r="R131" s="17">
        <f t="shared" ca="1" si="18"/>
        <v>1.1286586945506692E-2</v>
      </c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</row>
    <row r="132" spans="1:35" x14ac:dyDescent="0.2">
      <c r="A132" s="78">
        <v>4850</v>
      </c>
      <c r="B132" s="78">
        <v>5.1750000056927092E-3</v>
      </c>
      <c r="C132" s="78">
        <v>0.1</v>
      </c>
      <c r="D132" s="79">
        <f t="shared" si="19"/>
        <v>0.48499999999999999</v>
      </c>
      <c r="E132" s="79">
        <f t="shared" si="19"/>
        <v>5.1750000056927092E-3</v>
      </c>
      <c r="F132" s="19">
        <f t="shared" si="20"/>
        <v>4.8500000000000001E-2</v>
      </c>
      <c r="G132" s="19">
        <f t="shared" si="20"/>
        <v>5.1750000056927092E-4</v>
      </c>
      <c r="H132" s="19">
        <f t="shared" si="21"/>
        <v>2.3522500000000002E-2</v>
      </c>
      <c r="I132" s="19">
        <f t="shared" si="22"/>
        <v>1.1408412500000001E-2</v>
      </c>
      <c r="J132" s="19">
        <f t="shared" si="23"/>
        <v>5.5330800625000001E-3</v>
      </c>
      <c r="K132" s="19">
        <f t="shared" si="24"/>
        <v>2.5098750027609642E-4</v>
      </c>
      <c r="L132" s="19">
        <f t="shared" si="25"/>
        <v>1.2172893763390675E-4</v>
      </c>
      <c r="M132" s="19">
        <f t="shared" ca="1" si="17"/>
        <v>7.000458596336679E-3</v>
      </c>
      <c r="N132" s="19">
        <f t="shared" ca="1" si="26"/>
        <v>3.3322990661558686E-7</v>
      </c>
      <c r="O132" s="44">
        <f t="shared" ca="1" si="27"/>
        <v>1.0870821664471307E-2</v>
      </c>
      <c r="P132" s="19">
        <f t="shared" ca="1" si="28"/>
        <v>29.681106726339404</v>
      </c>
      <c r="Q132" s="19">
        <f t="shared" ca="1" si="29"/>
        <v>17.145694019522246</v>
      </c>
      <c r="R132" s="17">
        <f t="shared" ca="1" si="18"/>
        <v>-1.8254585906439698E-3</v>
      </c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</row>
    <row r="133" spans="1:35" x14ac:dyDescent="0.2">
      <c r="A133" s="78">
        <v>4850</v>
      </c>
      <c r="B133" s="78">
        <v>9.1749999992316589E-3</v>
      </c>
      <c r="C133" s="78">
        <v>0.1</v>
      </c>
      <c r="D133" s="79">
        <f t="shared" si="19"/>
        <v>0.48499999999999999</v>
      </c>
      <c r="E133" s="79">
        <f t="shared" si="19"/>
        <v>9.1749999992316589E-3</v>
      </c>
      <c r="F133" s="19">
        <f t="shared" si="20"/>
        <v>4.8500000000000001E-2</v>
      </c>
      <c r="G133" s="19">
        <f t="shared" si="20"/>
        <v>9.1749999992316597E-4</v>
      </c>
      <c r="H133" s="19">
        <f t="shared" si="21"/>
        <v>2.3522500000000002E-2</v>
      </c>
      <c r="I133" s="19">
        <f t="shared" si="22"/>
        <v>1.1408412500000001E-2</v>
      </c>
      <c r="J133" s="19">
        <f t="shared" si="23"/>
        <v>5.5330800625000001E-3</v>
      </c>
      <c r="K133" s="19">
        <f t="shared" si="24"/>
        <v>4.4498749996273548E-4</v>
      </c>
      <c r="L133" s="19">
        <f t="shared" si="25"/>
        <v>2.158189374819267E-4</v>
      </c>
      <c r="M133" s="19">
        <f t="shared" ca="1" si="17"/>
        <v>7.000458596336679E-3</v>
      </c>
      <c r="N133" s="19">
        <f t="shared" ca="1" si="26"/>
        <v>4.7286303129044675E-7</v>
      </c>
      <c r="O133" s="44">
        <f t="shared" ca="1" si="27"/>
        <v>1.0870821664471307E-2</v>
      </c>
      <c r="P133" s="19">
        <f t="shared" ca="1" si="28"/>
        <v>29.681106726339404</v>
      </c>
      <c r="Q133" s="19">
        <f t="shared" ca="1" si="29"/>
        <v>17.145694019522246</v>
      </c>
      <c r="R133" s="17">
        <f t="shared" ca="1" si="18"/>
        <v>2.1745414028949799E-3</v>
      </c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</row>
    <row r="134" spans="1:35" x14ac:dyDescent="0.2">
      <c r="A134" s="78">
        <v>5481</v>
      </c>
      <c r="B134" s="78">
        <v>2.2155000042403117E-3</v>
      </c>
      <c r="C134" s="78">
        <v>0.1</v>
      </c>
      <c r="D134" s="79">
        <f t="shared" si="19"/>
        <v>0.54810000000000003</v>
      </c>
      <c r="E134" s="79">
        <f t="shared" si="19"/>
        <v>2.2155000042403117E-3</v>
      </c>
      <c r="F134" s="19">
        <f t="shared" si="20"/>
        <v>5.4810000000000005E-2</v>
      </c>
      <c r="G134" s="19">
        <f t="shared" si="20"/>
        <v>2.2155000042403119E-4</v>
      </c>
      <c r="H134" s="19">
        <f t="shared" si="21"/>
        <v>3.0041361000000003E-2</v>
      </c>
      <c r="I134" s="19">
        <f t="shared" si="22"/>
        <v>1.6465669964100003E-2</v>
      </c>
      <c r="J134" s="19">
        <f t="shared" si="23"/>
        <v>9.0248337073232116E-3</v>
      </c>
      <c r="K134" s="19">
        <f t="shared" si="24"/>
        <v>1.214315552324115E-4</v>
      </c>
      <c r="L134" s="19">
        <f t="shared" si="25"/>
        <v>6.6556635422884751E-5</v>
      </c>
      <c r="M134" s="19">
        <f t="shared" ca="1" si="17"/>
        <v>6.6005264386599094E-3</v>
      </c>
      <c r="N134" s="19">
        <f t="shared" ca="1" si="26"/>
        <v>1.9228456830558651E-6</v>
      </c>
      <c r="O134" s="44">
        <f t="shared" ca="1" si="27"/>
        <v>0.64313172883499758</v>
      </c>
      <c r="P134" s="19">
        <f t="shared" ca="1" si="28"/>
        <v>67.510841616734879</v>
      </c>
      <c r="Q134" s="19">
        <f t="shared" ca="1" si="29"/>
        <v>32.289923469541591</v>
      </c>
      <c r="R134" s="17">
        <f t="shared" ca="1" si="18"/>
        <v>-4.3850264344195977E-3</v>
      </c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</row>
    <row r="135" spans="1:35" x14ac:dyDescent="0.2">
      <c r="A135" s="78">
        <v>5481</v>
      </c>
      <c r="B135" s="78">
        <v>4.2155000046477653E-3</v>
      </c>
      <c r="C135" s="78">
        <v>0.1</v>
      </c>
      <c r="D135" s="79">
        <f t="shared" si="19"/>
        <v>0.54810000000000003</v>
      </c>
      <c r="E135" s="79">
        <f t="shared" si="19"/>
        <v>4.2155000046477653E-3</v>
      </c>
      <c r="F135" s="19">
        <f t="shared" si="20"/>
        <v>5.4810000000000005E-2</v>
      </c>
      <c r="G135" s="19">
        <f t="shared" si="20"/>
        <v>4.2155000046477657E-4</v>
      </c>
      <c r="H135" s="19">
        <f t="shared" si="21"/>
        <v>3.0041361000000003E-2</v>
      </c>
      <c r="I135" s="19">
        <f t="shared" si="22"/>
        <v>1.6465669964100003E-2</v>
      </c>
      <c r="J135" s="19">
        <f t="shared" si="23"/>
        <v>9.0248337073232116E-3</v>
      </c>
      <c r="K135" s="19">
        <f t="shared" si="24"/>
        <v>2.3105155525474406E-4</v>
      </c>
      <c r="L135" s="19">
        <f t="shared" si="25"/>
        <v>1.2663935743512523E-4</v>
      </c>
      <c r="M135" s="19">
        <f t="shared" ca="1" si="17"/>
        <v>6.6005264386599094E-3</v>
      </c>
      <c r="N135" s="19">
        <f t="shared" ca="1" si="26"/>
        <v>5.6883510909366845E-7</v>
      </c>
      <c r="O135" s="44">
        <f t="shared" ca="1" si="27"/>
        <v>0.64313172883499758</v>
      </c>
      <c r="P135" s="19">
        <f t="shared" ca="1" si="28"/>
        <v>67.510841616734879</v>
      </c>
      <c r="Q135" s="19">
        <f t="shared" ca="1" si="29"/>
        <v>32.289923469541591</v>
      </c>
      <c r="R135" s="17">
        <f t="shared" ca="1" si="18"/>
        <v>-2.3850264340121441E-3</v>
      </c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</row>
    <row r="136" spans="1:35" x14ac:dyDescent="0.2">
      <c r="A136" s="78">
        <v>5481</v>
      </c>
      <c r="B136" s="78">
        <v>7.2155000016209669E-3</v>
      </c>
      <c r="C136" s="78">
        <v>0.1</v>
      </c>
      <c r="D136" s="79">
        <f t="shared" si="19"/>
        <v>0.54810000000000003</v>
      </c>
      <c r="E136" s="79">
        <f t="shared" si="19"/>
        <v>7.2155000016209669E-3</v>
      </c>
      <c r="F136" s="19">
        <f t="shared" si="20"/>
        <v>5.4810000000000005E-2</v>
      </c>
      <c r="G136" s="19">
        <f t="shared" si="20"/>
        <v>7.2155000016209674E-4</v>
      </c>
      <c r="H136" s="19">
        <f t="shared" si="21"/>
        <v>3.0041361000000003E-2</v>
      </c>
      <c r="I136" s="19">
        <f t="shared" si="22"/>
        <v>1.6465669964100003E-2</v>
      </c>
      <c r="J136" s="19">
        <f t="shared" si="23"/>
        <v>9.0248337073232116E-3</v>
      </c>
      <c r="K136" s="19">
        <f t="shared" si="24"/>
        <v>3.9548155508884527E-4</v>
      </c>
      <c r="L136" s="19">
        <f t="shared" si="25"/>
        <v>2.1676344034419611E-4</v>
      </c>
      <c r="M136" s="19">
        <f t="shared" ca="1" si="17"/>
        <v>6.6005264386599094E-3</v>
      </c>
      <c r="N136" s="19">
        <f t="shared" ca="1" si="26"/>
        <v>3.7819248314101782E-8</v>
      </c>
      <c r="O136" s="44">
        <f t="shared" ca="1" si="27"/>
        <v>0.64313172883499758</v>
      </c>
      <c r="P136" s="19">
        <f t="shared" ca="1" si="28"/>
        <v>67.510841616734879</v>
      </c>
      <c r="Q136" s="19">
        <f t="shared" ca="1" si="29"/>
        <v>32.289923469541591</v>
      </c>
      <c r="R136" s="17">
        <f t="shared" ca="1" si="18"/>
        <v>6.1497356296105754E-4</v>
      </c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</row>
    <row r="137" spans="1:35" x14ac:dyDescent="0.2">
      <c r="A137" s="78">
        <v>5481</v>
      </c>
      <c r="B137" s="78">
        <v>1.2215499999001622E-2</v>
      </c>
      <c r="C137" s="78">
        <v>0.1</v>
      </c>
      <c r="D137" s="79">
        <f t="shared" si="19"/>
        <v>0.54810000000000003</v>
      </c>
      <c r="E137" s="79">
        <f t="shared" si="19"/>
        <v>1.2215499999001622E-2</v>
      </c>
      <c r="F137" s="19">
        <f t="shared" si="20"/>
        <v>5.4810000000000005E-2</v>
      </c>
      <c r="G137" s="19">
        <f t="shared" si="20"/>
        <v>1.2215499999001624E-3</v>
      </c>
      <c r="H137" s="19">
        <f t="shared" si="21"/>
        <v>3.0041361000000003E-2</v>
      </c>
      <c r="I137" s="19">
        <f t="shared" si="22"/>
        <v>1.6465669964100003E-2</v>
      </c>
      <c r="J137" s="19">
        <f t="shared" si="23"/>
        <v>9.0248337073232116E-3</v>
      </c>
      <c r="K137" s="19">
        <f t="shared" si="24"/>
        <v>6.6953155494527909E-4</v>
      </c>
      <c r="L137" s="19">
        <f t="shared" si="25"/>
        <v>3.6697024526550749E-4</v>
      </c>
      <c r="M137" s="19">
        <f t="shared" ca="1" si="17"/>
        <v>6.6005264386599094E-3</v>
      </c>
      <c r="N137" s="19">
        <f t="shared" ca="1" si="26"/>
        <v>3.1527928083336495E-6</v>
      </c>
      <c r="O137" s="44">
        <f t="shared" ca="1" si="27"/>
        <v>0.64313172883499758</v>
      </c>
      <c r="P137" s="19">
        <f t="shared" ca="1" si="28"/>
        <v>67.510841616734879</v>
      </c>
      <c r="Q137" s="19">
        <f t="shared" ca="1" si="29"/>
        <v>32.289923469541591</v>
      </c>
      <c r="R137" s="17">
        <f t="shared" ca="1" si="18"/>
        <v>5.6149735603417128E-3</v>
      </c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</row>
    <row r="138" spans="1:35" x14ac:dyDescent="0.2">
      <c r="A138" s="78">
        <v>5483</v>
      </c>
      <c r="B138" s="78">
        <v>5.1664999991771765E-3</v>
      </c>
      <c r="C138" s="78">
        <v>0.1</v>
      </c>
      <c r="D138" s="79">
        <f t="shared" si="19"/>
        <v>0.54830000000000001</v>
      </c>
      <c r="E138" s="79">
        <f t="shared" si="19"/>
        <v>5.1664999991771765E-3</v>
      </c>
      <c r="F138" s="19">
        <f t="shared" si="20"/>
        <v>5.4830000000000004E-2</v>
      </c>
      <c r="G138" s="19">
        <f t="shared" si="20"/>
        <v>5.1664999991771763E-4</v>
      </c>
      <c r="H138" s="19">
        <f t="shared" si="21"/>
        <v>3.0063289000000003E-2</v>
      </c>
      <c r="I138" s="19">
        <f t="shared" si="22"/>
        <v>1.6483701358700004E-2</v>
      </c>
      <c r="J138" s="19">
        <f t="shared" si="23"/>
        <v>9.038013454975213E-3</v>
      </c>
      <c r="K138" s="19">
        <f t="shared" si="24"/>
        <v>2.8327919495488459E-4</v>
      </c>
      <c r="L138" s="19">
        <f t="shared" si="25"/>
        <v>1.5532198259376323E-4</v>
      </c>
      <c r="M138" s="19">
        <f t="shared" ca="1" si="17"/>
        <v>6.5980707364179554E-3</v>
      </c>
      <c r="N138" s="19">
        <f t="shared" ca="1" si="26"/>
        <v>2.0493947757241075E-7</v>
      </c>
      <c r="O138" s="44">
        <f t="shared" ca="1" si="27"/>
        <v>0.64737837509218032</v>
      </c>
      <c r="P138" s="19">
        <f t="shared" ca="1" si="28"/>
        <v>67.641627009579338</v>
      </c>
      <c r="Q138" s="19">
        <f t="shared" ca="1" si="29"/>
        <v>32.339859211142823</v>
      </c>
      <c r="R138" s="17">
        <f t="shared" ca="1" si="18"/>
        <v>-1.4315707372407789E-3</v>
      </c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</row>
    <row r="139" spans="1:35" x14ac:dyDescent="0.2">
      <c r="A139" s="78">
        <v>5503</v>
      </c>
      <c r="B139" s="78">
        <v>4.6765000006416813E-3</v>
      </c>
      <c r="C139" s="78">
        <v>0.1</v>
      </c>
      <c r="D139" s="79">
        <f t="shared" si="19"/>
        <v>0.55030000000000001</v>
      </c>
      <c r="E139" s="79">
        <f t="shared" si="19"/>
        <v>4.6765000006416813E-3</v>
      </c>
      <c r="F139" s="19">
        <f t="shared" si="20"/>
        <v>5.5030000000000003E-2</v>
      </c>
      <c r="G139" s="19">
        <f t="shared" si="20"/>
        <v>4.6765000006416814E-4</v>
      </c>
      <c r="H139" s="19">
        <f t="shared" si="21"/>
        <v>3.0283009000000003E-2</v>
      </c>
      <c r="I139" s="19">
        <f t="shared" si="22"/>
        <v>1.6664739852700002E-2</v>
      </c>
      <c r="J139" s="19">
        <f t="shared" si="23"/>
        <v>9.1706063409408116E-3</v>
      </c>
      <c r="K139" s="19">
        <f t="shared" si="24"/>
        <v>2.5734779503531173E-4</v>
      </c>
      <c r="L139" s="19">
        <f t="shared" si="25"/>
        <v>1.4161849160793205E-4</v>
      </c>
      <c r="M139" s="19">
        <f t="shared" ca="1" si="17"/>
        <v>6.5731007922691341E-3</v>
      </c>
      <c r="N139" s="19">
        <f t="shared" ca="1" si="26"/>
        <v>3.5970945628018809E-7</v>
      </c>
      <c r="O139" s="44">
        <f t="shared" ca="1" si="27"/>
        <v>0.69048115355084994</v>
      </c>
      <c r="P139" s="19">
        <f t="shared" ca="1" si="28"/>
        <v>68.951708745405298</v>
      </c>
      <c r="Q139" s="19">
        <f t="shared" ca="1" si="29"/>
        <v>32.839369652537364</v>
      </c>
      <c r="R139" s="17">
        <f t="shared" ca="1" si="18"/>
        <v>-1.8966007916274528E-3</v>
      </c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</row>
    <row r="140" spans="1:35" x14ac:dyDescent="0.2">
      <c r="A140" s="78">
        <v>5503</v>
      </c>
      <c r="B140" s="78">
        <v>1.0676499994588085E-2</v>
      </c>
      <c r="C140" s="78">
        <v>0.1</v>
      </c>
      <c r="D140" s="79">
        <f t="shared" si="19"/>
        <v>0.55030000000000001</v>
      </c>
      <c r="E140" s="79">
        <f t="shared" si="19"/>
        <v>1.0676499994588085E-2</v>
      </c>
      <c r="F140" s="19">
        <f t="shared" si="20"/>
        <v>5.5030000000000003E-2</v>
      </c>
      <c r="G140" s="19">
        <f t="shared" si="20"/>
        <v>1.0676499994588084E-3</v>
      </c>
      <c r="H140" s="19">
        <f t="shared" si="21"/>
        <v>3.0283009000000003E-2</v>
      </c>
      <c r="I140" s="19">
        <f t="shared" si="22"/>
        <v>1.6664739852700002E-2</v>
      </c>
      <c r="J140" s="19">
        <f t="shared" si="23"/>
        <v>9.1706063409408116E-3</v>
      </c>
      <c r="K140" s="19">
        <f t="shared" si="24"/>
        <v>5.8752779470218233E-4</v>
      </c>
      <c r="L140" s="19">
        <f t="shared" si="25"/>
        <v>3.2331654542461095E-4</v>
      </c>
      <c r="M140" s="19">
        <f t="shared" ca="1" si="17"/>
        <v>6.5731007922691341E-3</v>
      </c>
      <c r="N140" s="19">
        <f t="shared" ca="1" si="26"/>
        <v>1.6837885013591799E-6</v>
      </c>
      <c r="O140" s="44">
        <f t="shared" ca="1" si="27"/>
        <v>0.69048115355084994</v>
      </c>
      <c r="P140" s="19">
        <f t="shared" ca="1" si="28"/>
        <v>68.951708745405298</v>
      </c>
      <c r="Q140" s="19">
        <f t="shared" ca="1" si="29"/>
        <v>32.839369652537364</v>
      </c>
      <c r="R140" s="17">
        <f t="shared" ca="1" si="18"/>
        <v>4.1033992023189504E-3</v>
      </c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</row>
    <row r="141" spans="1:35" x14ac:dyDescent="0.2">
      <c r="A141" s="78">
        <v>5514</v>
      </c>
      <c r="B141" s="78">
        <v>6.906999995408114E-3</v>
      </c>
      <c r="C141" s="78">
        <v>0.1</v>
      </c>
      <c r="D141" s="79">
        <f t="shared" si="19"/>
        <v>0.5514</v>
      </c>
      <c r="E141" s="79">
        <f t="shared" si="19"/>
        <v>6.906999995408114E-3</v>
      </c>
      <c r="F141" s="19">
        <f t="shared" si="20"/>
        <v>5.5140000000000002E-2</v>
      </c>
      <c r="G141" s="19">
        <f t="shared" si="20"/>
        <v>6.9069999954081147E-4</v>
      </c>
      <c r="H141" s="19">
        <f t="shared" si="21"/>
        <v>3.0404196000000001E-2</v>
      </c>
      <c r="I141" s="19">
        <f t="shared" si="22"/>
        <v>1.6764873674400001E-2</v>
      </c>
      <c r="J141" s="19">
        <f t="shared" si="23"/>
        <v>9.2441513440641599E-3</v>
      </c>
      <c r="K141" s="19">
        <f t="shared" si="24"/>
        <v>3.8085197974680347E-4</v>
      </c>
      <c r="L141" s="19">
        <f t="shared" si="25"/>
        <v>2.1000178163238742E-4</v>
      </c>
      <c r="M141" s="19">
        <f t="shared" ca="1" si="17"/>
        <v>6.5590473086471444E-3</v>
      </c>
      <c r="N141" s="19">
        <f t="shared" ca="1" si="26"/>
        <v>1.2107107222417744E-8</v>
      </c>
      <c r="O141" s="44">
        <f t="shared" ca="1" si="27"/>
        <v>0.71467546563368844</v>
      </c>
      <c r="P141" s="19">
        <f t="shared" ca="1" si="28"/>
        <v>69.67392252198249</v>
      </c>
      <c r="Q141" s="19">
        <f t="shared" ca="1" si="29"/>
        <v>33.114199782985096</v>
      </c>
      <c r="R141" s="17">
        <f t="shared" ca="1" si="18"/>
        <v>3.479526867609696E-4</v>
      </c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</row>
    <row r="142" spans="1:35" x14ac:dyDescent="0.2">
      <c r="A142" s="78">
        <v>5556</v>
      </c>
      <c r="B142" s="78">
        <v>1.6877999994903803E-2</v>
      </c>
      <c r="C142" s="78">
        <v>0.1</v>
      </c>
      <c r="D142" s="79">
        <f t="shared" ref="D142:E204" si="30">A142/A$18</f>
        <v>0.55559999999999998</v>
      </c>
      <c r="E142" s="79">
        <f t="shared" si="30"/>
        <v>1.6877999994903803E-2</v>
      </c>
      <c r="F142" s="19">
        <f t="shared" ref="F142:G204" si="31">$C142*D142</f>
        <v>5.5559999999999998E-2</v>
      </c>
      <c r="G142" s="19">
        <f t="shared" si="31"/>
        <v>1.6877999994903805E-3</v>
      </c>
      <c r="H142" s="19">
        <f t="shared" si="21"/>
        <v>3.0869135999999998E-2</v>
      </c>
      <c r="I142" s="19">
        <f t="shared" si="22"/>
        <v>1.7150891961599999E-2</v>
      </c>
      <c r="J142" s="19">
        <f t="shared" si="23"/>
        <v>9.529035573864959E-3</v>
      </c>
      <c r="K142" s="19">
        <f t="shared" si="24"/>
        <v>9.3774167971685536E-4</v>
      </c>
      <c r="L142" s="19">
        <f t="shared" si="25"/>
        <v>5.2100927725068477E-4</v>
      </c>
      <c r="M142" s="19">
        <f t="shared" ca="1" si="17"/>
        <v>6.5032995444330444E-3</v>
      </c>
      <c r="N142" s="19">
        <f t="shared" ca="1" si="26"/>
        <v>1.0763440943699817E-5</v>
      </c>
      <c r="O142" s="44">
        <f t="shared" ca="1" si="27"/>
        <v>0.81016091835560455</v>
      </c>
      <c r="P142" s="19">
        <f t="shared" ca="1" si="28"/>
        <v>72.44153135096343</v>
      </c>
      <c r="Q142" s="19">
        <f t="shared" ca="1" si="29"/>
        <v>34.163924479954666</v>
      </c>
      <c r="R142" s="17">
        <f t="shared" ca="1" si="18"/>
        <v>1.0374700450470759E-2</v>
      </c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</row>
    <row r="143" spans="1:35" x14ac:dyDescent="0.2">
      <c r="A143" s="78">
        <v>5557</v>
      </c>
      <c r="B143" s="78">
        <v>9.3534999978146516E-3</v>
      </c>
      <c r="C143" s="78">
        <v>0.1</v>
      </c>
      <c r="D143" s="79">
        <f t="shared" si="30"/>
        <v>0.55569999999999997</v>
      </c>
      <c r="E143" s="79">
        <f t="shared" si="30"/>
        <v>9.3534999978146516E-3</v>
      </c>
      <c r="F143" s="19">
        <f t="shared" si="31"/>
        <v>5.5570000000000001E-2</v>
      </c>
      <c r="G143" s="19">
        <f t="shared" si="31"/>
        <v>9.3534999978146522E-4</v>
      </c>
      <c r="H143" s="19">
        <f t="shared" si="21"/>
        <v>3.0880248999999999E-2</v>
      </c>
      <c r="I143" s="19">
        <f t="shared" si="22"/>
        <v>1.7160154369299997E-2</v>
      </c>
      <c r="J143" s="19">
        <f t="shared" si="23"/>
        <v>9.535897783020008E-3</v>
      </c>
      <c r="K143" s="19">
        <f t="shared" si="24"/>
        <v>5.1977399487856024E-4</v>
      </c>
      <c r="L143" s="19">
        <f t="shared" si="25"/>
        <v>2.8883840895401592E-4</v>
      </c>
      <c r="M143" s="19">
        <f t="shared" ca="1" si="17"/>
        <v>6.5019318629992127E-3</v>
      </c>
      <c r="N143" s="19">
        <f t="shared" ca="1" si="26"/>
        <v>8.1314408274948008E-7</v>
      </c>
      <c r="O143" s="44">
        <f t="shared" ca="1" si="27"/>
        <v>0.81249330835136158</v>
      </c>
      <c r="P143" s="19">
        <f t="shared" ca="1" si="28"/>
        <v>72.50760946573034</v>
      </c>
      <c r="Q143" s="19">
        <f t="shared" ca="1" si="29"/>
        <v>34.188921225497786</v>
      </c>
      <c r="R143" s="17">
        <f t="shared" ca="1" si="18"/>
        <v>2.8515681348154388E-3</v>
      </c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</row>
    <row r="144" spans="1:35" x14ac:dyDescent="0.2">
      <c r="A144" s="78">
        <v>5570</v>
      </c>
      <c r="B144" s="78">
        <v>2.5349999996251427E-3</v>
      </c>
      <c r="C144" s="78">
        <v>0.1</v>
      </c>
      <c r="D144" s="79">
        <f t="shared" si="30"/>
        <v>0.55700000000000005</v>
      </c>
      <c r="E144" s="79">
        <f t="shared" si="30"/>
        <v>2.5349999996251427E-3</v>
      </c>
      <c r="F144" s="19">
        <f t="shared" si="31"/>
        <v>5.5700000000000006E-2</v>
      </c>
      <c r="G144" s="19">
        <f t="shared" si="31"/>
        <v>2.5349999996251429E-4</v>
      </c>
      <c r="H144" s="19">
        <f t="shared" si="21"/>
        <v>3.1024900000000008E-2</v>
      </c>
      <c r="I144" s="19">
        <f t="shared" si="22"/>
        <v>1.7280869300000005E-2</v>
      </c>
      <c r="J144" s="19">
        <f t="shared" si="23"/>
        <v>9.6254442001000029E-3</v>
      </c>
      <c r="K144" s="19">
        <f t="shared" si="24"/>
        <v>1.4119949997912047E-4</v>
      </c>
      <c r="L144" s="19">
        <f t="shared" si="25"/>
        <v>7.8648121488370115E-5</v>
      </c>
      <c r="M144" s="19">
        <f t="shared" ca="1" si="17"/>
        <v>6.4839812049168818E-3</v>
      </c>
      <c r="N144" s="19">
        <f t="shared" ca="1" si="26"/>
        <v>1.5594452559747399E-6</v>
      </c>
      <c r="O144" s="44">
        <f t="shared" ca="1" si="27"/>
        <v>0.84305900615677609</v>
      </c>
      <c r="P144" s="19">
        <f t="shared" ca="1" si="28"/>
        <v>73.367346741811645</v>
      </c>
      <c r="Q144" s="19">
        <f t="shared" ca="1" si="29"/>
        <v>34.513875826167222</v>
      </c>
      <c r="R144" s="17">
        <f t="shared" ca="1" si="18"/>
        <v>-3.9489812052917392E-3</v>
      </c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</row>
    <row r="145" spans="1:35" x14ac:dyDescent="0.2">
      <c r="A145" s="78">
        <v>6169</v>
      </c>
      <c r="B145" s="78">
        <v>5.3594999990309589E-3</v>
      </c>
      <c r="C145" s="78">
        <v>0.1</v>
      </c>
      <c r="D145" s="79">
        <f t="shared" si="30"/>
        <v>0.6169</v>
      </c>
      <c r="E145" s="79">
        <f t="shared" si="30"/>
        <v>5.3594999990309589E-3</v>
      </c>
      <c r="F145" s="19">
        <f t="shared" si="31"/>
        <v>6.1690000000000002E-2</v>
      </c>
      <c r="G145" s="19">
        <f t="shared" si="31"/>
        <v>5.3594999990309595E-4</v>
      </c>
      <c r="H145" s="19">
        <f t="shared" si="21"/>
        <v>3.8056561000000003E-2</v>
      </c>
      <c r="I145" s="19">
        <f t="shared" si="22"/>
        <v>2.3477092480900002E-2</v>
      </c>
      <c r="J145" s="19">
        <f t="shared" si="23"/>
        <v>1.4483018351467212E-2</v>
      </c>
      <c r="K145" s="19">
        <f t="shared" si="24"/>
        <v>3.3062755494021992E-4</v>
      </c>
      <c r="L145" s="19">
        <f t="shared" si="25"/>
        <v>2.0396413864262166E-4</v>
      </c>
      <c r="M145" s="19">
        <f t="shared" ca="1" si="17"/>
        <v>5.3128424976587457E-3</v>
      </c>
      <c r="N145" s="19">
        <f t="shared" ca="1" si="26"/>
        <v>2.1769224342980709E-10</v>
      </c>
      <c r="O145" s="44">
        <f t="shared" ca="1" si="27"/>
        <v>2.643515600497143</v>
      </c>
      <c r="P145" s="19">
        <f t="shared" ca="1" si="28"/>
        <v>113.36451250231707</v>
      </c>
      <c r="Q145" s="19">
        <f t="shared" ca="1" si="29"/>
        <v>49.126839137567558</v>
      </c>
      <c r="R145" s="17">
        <f t="shared" ca="1" si="18"/>
        <v>4.6657501372213139E-5</v>
      </c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</row>
    <row r="146" spans="1:35" x14ac:dyDescent="0.2">
      <c r="A146" s="78">
        <v>6184</v>
      </c>
      <c r="B146" s="78">
        <v>8.4920000008423813E-3</v>
      </c>
      <c r="C146" s="78">
        <v>0.1</v>
      </c>
      <c r="D146" s="79">
        <f t="shared" si="30"/>
        <v>0.61839999999999995</v>
      </c>
      <c r="E146" s="79">
        <f t="shared" si="30"/>
        <v>8.4920000008423813E-3</v>
      </c>
      <c r="F146" s="19">
        <f t="shared" si="31"/>
        <v>6.1839999999999999E-2</v>
      </c>
      <c r="G146" s="19">
        <f t="shared" si="31"/>
        <v>8.4920000008423821E-4</v>
      </c>
      <c r="H146" s="19">
        <f t="shared" si="21"/>
        <v>3.8241855999999998E-2</v>
      </c>
      <c r="I146" s="19">
        <f t="shared" si="22"/>
        <v>2.3648763750399995E-2</v>
      </c>
      <c r="J146" s="19">
        <f t="shared" si="23"/>
        <v>1.4624395503247355E-2</v>
      </c>
      <c r="K146" s="19">
        <f t="shared" si="24"/>
        <v>5.2514528005209282E-4</v>
      </c>
      <c r="L146" s="19">
        <f t="shared" si="25"/>
        <v>3.2474984118421418E-4</v>
      </c>
      <c r="M146" s="19">
        <f t="shared" ref="M146:M208" ca="1" si="32">+E$4+E$5*D146+E$6*D146^2</f>
        <v>5.2748719485069054E-3</v>
      </c>
      <c r="N146" s="19">
        <f t="shared" ca="1" si="26"/>
        <v>1.0349912905123853E-6</v>
      </c>
      <c r="O146" s="44">
        <f t="shared" ca="1" si="27"/>
        <v>2.6959848804030253</v>
      </c>
      <c r="P146" s="19">
        <f t="shared" ca="1" si="28"/>
        <v>114.34974307016513</v>
      </c>
      <c r="Q146" s="19">
        <f t="shared" ca="1" si="29"/>
        <v>49.475193244706794</v>
      </c>
      <c r="R146" s="17">
        <f t="shared" ref="R146:R208" ca="1" si="33">+E146-M146</f>
        <v>3.2171280523354759E-3</v>
      </c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</row>
    <row r="147" spans="1:35" x14ac:dyDescent="0.2">
      <c r="A147" s="78">
        <v>6184</v>
      </c>
      <c r="B147" s="78">
        <v>1.2492000001657289E-2</v>
      </c>
      <c r="C147" s="78">
        <v>0.1</v>
      </c>
      <c r="D147" s="79">
        <f t="shared" si="30"/>
        <v>0.61839999999999995</v>
      </c>
      <c r="E147" s="79">
        <f t="shared" si="30"/>
        <v>1.2492000001657289E-2</v>
      </c>
      <c r="F147" s="19">
        <f t="shared" si="31"/>
        <v>6.1839999999999999E-2</v>
      </c>
      <c r="G147" s="19">
        <f t="shared" si="31"/>
        <v>1.249200000165729E-3</v>
      </c>
      <c r="H147" s="19">
        <f t="shared" ref="H147:H208" si="34">C147*D147*D147</f>
        <v>3.8241855999999998E-2</v>
      </c>
      <c r="I147" s="19">
        <f t="shared" ref="I147:I208" si="35">C147*D147*D147*D147</f>
        <v>2.3648763750399995E-2</v>
      </c>
      <c r="J147" s="19">
        <f t="shared" ref="J147:J208" si="36">C147*D147*D147*D147*D147</f>
        <v>1.4624395503247355E-2</v>
      </c>
      <c r="K147" s="19">
        <f t="shared" ref="K147:K208" si="37">C147*E147*D147</f>
        <v>7.7250528010248671E-4</v>
      </c>
      <c r="L147" s="19">
        <f t="shared" ref="L147:L208" si="38">C147*E147*D147*D147</f>
        <v>4.7771726521537777E-4</v>
      </c>
      <c r="M147" s="19">
        <f t="shared" ca="1" si="32"/>
        <v>5.2748719485069054E-3</v>
      </c>
      <c r="N147" s="19">
        <f t="shared" ref="N147:N208" ca="1" si="39">C147*(M147-E147)^2</f>
        <v>5.2086937335570248E-6</v>
      </c>
      <c r="O147" s="44">
        <f t="shared" ref="O147:O208" ca="1" si="40">(C147*O$1-O$2*F147+O$3*H147)^2</f>
        <v>2.6959848804030253</v>
      </c>
      <c r="P147" s="19">
        <f t="shared" ref="P147:P208" ca="1" si="41">(-C147*O$2+O$4*F147-O$5*H147)^2</f>
        <v>114.34974307016513</v>
      </c>
      <c r="Q147" s="19">
        <f t="shared" ref="Q147:Q208" ca="1" si="42">+(C147*O$3-F147*O$5+H147*O$6)^2</f>
        <v>49.475193244706794</v>
      </c>
      <c r="R147" s="17">
        <f t="shared" ca="1" si="33"/>
        <v>7.2171280531503831E-3</v>
      </c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</row>
    <row r="148" spans="1:35" x14ac:dyDescent="0.2">
      <c r="A148" s="78">
        <v>6185</v>
      </c>
      <c r="B148" s="78">
        <v>1.3967499995487742E-2</v>
      </c>
      <c r="C148" s="78">
        <v>0.1</v>
      </c>
      <c r="D148" s="79">
        <f t="shared" si="30"/>
        <v>0.61850000000000005</v>
      </c>
      <c r="E148" s="79">
        <f t="shared" si="30"/>
        <v>1.3967499995487742E-2</v>
      </c>
      <c r="F148" s="19">
        <f t="shared" si="31"/>
        <v>6.1850000000000009E-2</v>
      </c>
      <c r="G148" s="19">
        <f t="shared" si="31"/>
        <v>1.3967499995487743E-3</v>
      </c>
      <c r="H148" s="19">
        <f t="shared" si="34"/>
        <v>3.825422500000001E-2</v>
      </c>
      <c r="I148" s="19">
        <f t="shared" si="35"/>
        <v>2.3660238162500007E-2</v>
      </c>
      <c r="J148" s="19">
        <f t="shared" si="36"/>
        <v>1.4633857303506255E-2</v>
      </c>
      <c r="K148" s="19">
        <f t="shared" si="37"/>
        <v>8.6388987472091696E-4</v>
      </c>
      <c r="L148" s="19">
        <f t="shared" si="38"/>
        <v>5.3431588751488715E-4</v>
      </c>
      <c r="M148" s="19">
        <f t="shared" ca="1" si="32"/>
        <v>5.2723255632278337E-3</v>
      </c>
      <c r="N148" s="19">
        <f t="shared" ca="1" si="39"/>
        <v>7.5606058407426422E-6</v>
      </c>
      <c r="O148" s="44">
        <f t="shared" ca="1" si="40"/>
        <v>2.6994916550178587</v>
      </c>
      <c r="P148" s="19">
        <f t="shared" ca="1" si="41"/>
        <v>114.415354973148</v>
      </c>
      <c r="Q148" s="19">
        <f t="shared" ca="1" si="42"/>
        <v>49.498372706832555</v>
      </c>
      <c r="R148" s="17">
        <f t="shared" ca="1" si="33"/>
        <v>8.6951744322599084E-3</v>
      </c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</row>
    <row r="149" spans="1:35" x14ac:dyDescent="0.2">
      <c r="A149" s="78">
        <v>6192</v>
      </c>
      <c r="B149" s="78">
        <v>1.1295999996946193E-2</v>
      </c>
      <c r="C149" s="78">
        <v>0.1</v>
      </c>
      <c r="D149" s="79">
        <f t="shared" si="30"/>
        <v>0.61919999999999997</v>
      </c>
      <c r="E149" s="79">
        <f t="shared" si="30"/>
        <v>1.1295999996946193E-2</v>
      </c>
      <c r="F149" s="19">
        <f t="shared" si="31"/>
        <v>6.1920000000000003E-2</v>
      </c>
      <c r="G149" s="19">
        <f t="shared" si="31"/>
        <v>1.1295999996946194E-3</v>
      </c>
      <c r="H149" s="19">
        <f t="shared" si="34"/>
        <v>3.8340864000000002E-2</v>
      </c>
      <c r="I149" s="19">
        <f t="shared" si="35"/>
        <v>2.3740662988799999E-2</v>
      </c>
      <c r="J149" s="19">
        <f t="shared" si="36"/>
        <v>1.4700218522664959E-2</v>
      </c>
      <c r="K149" s="19">
        <f t="shared" si="37"/>
        <v>6.9944831981090831E-4</v>
      </c>
      <c r="L149" s="19">
        <f t="shared" si="38"/>
        <v>4.3309839962691438E-4</v>
      </c>
      <c r="M149" s="19">
        <f t="shared" ca="1" si="32"/>
        <v>5.2544483125997674E-3</v>
      </c>
      <c r="N149" s="19">
        <f t="shared" ca="1" si="39"/>
        <v>3.6500346754629136E-6</v>
      </c>
      <c r="O149" s="44">
        <f t="shared" ca="1" si="40"/>
        <v>2.7240694587435712</v>
      </c>
      <c r="P149" s="19">
        <f t="shared" ca="1" si="41"/>
        <v>114.87438769978203</v>
      </c>
      <c r="Q149" s="19">
        <f t="shared" ca="1" si="42"/>
        <v>49.660472775530273</v>
      </c>
      <c r="R149" s="17">
        <f t="shared" ca="1" si="33"/>
        <v>6.0415516843464259E-3</v>
      </c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</row>
    <row r="150" spans="1:35" x14ac:dyDescent="0.2">
      <c r="A150" s="78">
        <v>6194</v>
      </c>
      <c r="B150" s="78">
        <v>-6.7530000014812686E-3</v>
      </c>
      <c r="C150" s="78">
        <v>0.1</v>
      </c>
      <c r="D150" s="79">
        <f t="shared" si="30"/>
        <v>0.61939999999999995</v>
      </c>
      <c r="E150" s="79">
        <f t="shared" si="30"/>
        <v>-6.7530000014812686E-3</v>
      </c>
      <c r="F150" s="19">
        <f t="shared" si="31"/>
        <v>6.1939999999999995E-2</v>
      </c>
      <c r="G150" s="19">
        <f t="shared" si="31"/>
        <v>-6.7530000014812694E-4</v>
      </c>
      <c r="H150" s="19">
        <f t="shared" si="34"/>
        <v>3.8365635999999995E-2</v>
      </c>
      <c r="I150" s="19">
        <f t="shared" si="35"/>
        <v>2.3763674938399995E-2</v>
      </c>
      <c r="J150" s="19">
        <f t="shared" si="36"/>
        <v>1.4719220256844957E-2</v>
      </c>
      <c r="K150" s="19">
        <f t="shared" si="37"/>
        <v>-4.1828082009174981E-4</v>
      </c>
      <c r="L150" s="19">
        <f t="shared" si="38"/>
        <v>-2.5908313996482983E-4</v>
      </c>
      <c r="M150" s="19">
        <f t="shared" ca="1" si="32"/>
        <v>5.2493236344534691E-3</v>
      </c>
      <c r="N150" s="19">
        <f t="shared" ca="1" si="39"/>
        <v>1.4405577266171766E-5</v>
      </c>
      <c r="O150" s="44">
        <f t="shared" ca="1" si="40"/>
        <v>2.7311013844221663</v>
      </c>
      <c r="P150" s="19">
        <f t="shared" ca="1" si="41"/>
        <v>115.00545864529447</v>
      </c>
      <c r="Q150" s="19">
        <f t="shared" ca="1" si="42"/>
        <v>49.706736653490211</v>
      </c>
      <c r="R150" s="17">
        <f t="shared" ca="1" si="33"/>
        <v>-1.2002323635934738E-2</v>
      </c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</row>
    <row r="151" spans="1:35" x14ac:dyDescent="0.2">
      <c r="A151" s="78">
        <v>6194</v>
      </c>
      <c r="B151" s="78">
        <v>1.247000000148546E-3</v>
      </c>
      <c r="C151" s="78">
        <v>0.1</v>
      </c>
      <c r="D151" s="79">
        <f t="shared" si="30"/>
        <v>0.61939999999999995</v>
      </c>
      <c r="E151" s="79">
        <f t="shared" si="30"/>
        <v>1.247000000148546E-3</v>
      </c>
      <c r="F151" s="19">
        <f t="shared" si="31"/>
        <v>6.1939999999999995E-2</v>
      </c>
      <c r="G151" s="19">
        <f t="shared" si="31"/>
        <v>1.247000000148546E-4</v>
      </c>
      <c r="H151" s="19">
        <f t="shared" si="34"/>
        <v>3.8365635999999995E-2</v>
      </c>
      <c r="I151" s="19">
        <f t="shared" si="35"/>
        <v>2.3763674938399995E-2</v>
      </c>
      <c r="J151" s="19">
        <f t="shared" si="36"/>
        <v>1.4719220256844957E-2</v>
      </c>
      <c r="K151" s="19">
        <f t="shared" si="37"/>
        <v>7.7239180009200929E-5</v>
      </c>
      <c r="L151" s="19">
        <f t="shared" si="38"/>
        <v>4.7841948097699048E-5</v>
      </c>
      <c r="M151" s="19">
        <f t="shared" ca="1" si="32"/>
        <v>5.2493236344534691E-3</v>
      </c>
      <c r="N151" s="19">
        <f t="shared" ca="1" si="39"/>
        <v>1.6018594473715771E-6</v>
      </c>
      <c r="O151" s="44">
        <f t="shared" ca="1" si="40"/>
        <v>2.7311013844221663</v>
      </c>
      <c r="P151" s="19">
        <f t="shared" ca="1" si="41"/>
        <v>115.00545864529447</v>
      </c>
      <c r="Q151" s="19">
        <f t="shared" ca="1" si="42"/>
        <v>49.706736653490211</v>
      </c>
      <c r="R151" s="17">
        <f t="shared" ca="1" si="33"/>
        <v>-4.0023236343049232E-3</v>
      </c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</row>
    <row r="152" spans="1:35" x14ac:dyDescent="0.2">
      <c r="A152" s="78">
        <v>6226</v>
      </c>
      <c r="B152" s="78">
        <v>1.4629999932367355E-3</v>
      </c>
      <c r="C152" s="78">
        <v>0.1</v>
      </c>
      <c r="D152" s="79">
        <f t="shared" si="30"/>
        <v>0.62260000000000004</v>
      </c>
      <c r="E152" s="79">
        <f t="shared" si="30"/>
        <v>1.4629999932367355E-3</v>
      </c>
      <c r="F152" s="19">
        <f t="shared" si="31"/>
        <v>6.226000000000001E-2</v>
      </c>
      <c r="G152" s="19">
        <f t="shared" si="31"/>
        <v>1.4629999932367355E-4</v>
      </c>
      <c r="H152" s="19">
        <f t="shared" si="34"/>
        <v>3.8763076000000007E-2</v>
      </c>
      <c r="I152" s="19">
        <f t="shared" si="35"/>
        <v>2.4133891117600007E-2</v>
      </c>
      <c r="J152" s="19">
        <f t="shared" si="36"/>
        <v>1.5025760609817765E-2</v>
      </c>
      <c r="K152" s="19">
        <f t="shared" si="37"/>
        <v>9.1086379578919161E-5</v>
      </c>
      <c r="L152" s="19">
        <f t="shared" si="38"/>
        <v>5.6710379925835073E-5</v>
      </c>
      <c r="M152" s="19">
        <f t="shared" ca="1" si="32"/>
        <v>5.1663077412913844E-3</v>
      </c>
      <c r="N152" s="19">
        <f t="shared" ca="1" si="39"/>
        <v>1.3714488276801595E-6</v>
      </c>
      <c r="O152" s="44">
        <f t="shared" ca="1" si="40"/>
        <v>2.844181126066156</v>
      </c>
      <c r="P152" s="19">
        <f t="shared" ca="1" si="41"/>
        <v>117.09750578538276</v>
      </c>
      <c r="Q152" s="19">
        <f t="shared" ca="1" si="42"/>
        <v>50.443853657351795</v>
      </c>
      <c r="R152" s="17">
        <f t="shared" ca="1" si="33"/>
        <v>-3.7033077480546489E-3</v>
      </c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</row>
    <row r="153" spans="1:35" x14ac:dyDescent="0.2">
      <c r="A153" s="78">
        <v>6296</v>
      </c>
      <c r="B153" s="78">
        <v>6.7479999997885898E-3</v>
      </c>
      <c r="C153" s="78">
        <v>0.1</v>
      </c>
      <c r="D153" s="79">
        <f t="shared" si="30"/>
        <v>0.62960000000000005</v>
      </c>
      <c r="E153" s="79">
        <f t="shared" si="30"/>
        <v>6.7479999997885898E-3</v>
      </c>
      <c r="F153" s="19">
        <f t="shared" si="31"/>
        <v>6.2960000000000002E-2</v>
      </c>
      <c r="G153" s="19">
        <f t="shared" si="31"/>
        <v>6.7479999997885906E-4</v>
      </c>
      <c r="H153" s="19">
        <f t="shared" si="34"/>
        <v>3.9639616000000003E-2</v>
      </c>
      <c r="I153" s="19">
        <f t="shared" si="35"/>
        <v>2.4957102233600002E-2</v>
      </c>
      <c r="J153" s="19">
        <f t="shared" si="36"/>
        <v>1.5712991566274561E-2</v>
      </c>
      <c r="K153" s="19">
        <f t="shared" si="37"/>
        <v>4.248540799866897E-4</v>
      </c>
      <c r="L153" s="19">
        <f t="shared" si="38"/>
        <v>2.6748812875961985E-4</v>
      </c>
      <c r="M153" s="19">
        <f t="shared" ca="1" si="32"/>
        <v>4.9780098814842522E-3</v>
      </c>
      <c r="N153" s="19">
        <f t="shared" ca="1" si="39"/>
        <v>3.132865018895003E-7</v>
      </c>
      <c r="O153" s="44">
        <f t="shared" ca="1" si="40"/>
        <v>3.0949940289354303</v>
      </c>
      <c r="P153" s="19">
        <f t="shared" ca="1" si="41"/>
        <v>121.63757137708727</v>
      </c>
      <c r="Q153" s="19">
        <f t="shared" ca="1" si="42"/>
        <v>52.034984172606755</v>
      </c>
      <c r="R153" s="17">
        <f t="shared" ca="1" si="33"/>
        <v>1.7699901183043376E-3</v>
      </c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</row>
    <row r="154" spans="1:35" x14ac:dyDescent="0.2">
      <c r="A154" s="78">
        <v>6308</v>
      </c>
      <c r="B154" s="78">
        <v>6.4540000021224841E-3</v>
      </c>
      <c r="C154" s="78">
        <v>0.1</v>
      </c>
      <c r="D154" s="79">
        <f t="shared" si="30"/>
        <v>0.63080000000000003</v>
      </c>
      <c r="E154" s="79">
        <f t="shared" si="30"/>
        <v>6.4540000021224841E-3</v>
      </c>
      <c r="F154" s="19">
        <f t="shared" si="31"/>
        <v>6.3080000000000011E-2</v>
      </c>
      <c r="G154" s="19">
        <f t="shared" si="31"/>
        <v>6.4540000021224848E-4</v>
      </c>
      <c r="H154" s="19">
        <f t="shared" si="34"/>
        <v>3.9790864000000009E-2</v>
      </c>
      <c r="I154" s="19">
        <f t="shared" si="35"/>
        <v>2.5100077011200008E-2</v>
      </c>
      <c r="J154" s="19">
        <f t="shared" si="36"/>
        <v>1.5833128578664965E-2</v>
      </c>
      <c r="K154" s="19">
        <f t="shared" si="37"/>
        <v>4.0711832013388635E-4</v>
      </c>
      <c r="L154" s="19">
        <f t="shared" si="38"/>
        <v>2.5681023634045551E-4</v>
      </c>
      <c r="M154" s="19">
        <f t="shared" ca="1" si="32"/>
        <v>4.9448068052345695E-3</v>
      </c>
      <c r="N154" s="19">
        <f t="shared" ca="1" si="39"/>
        <v>2.277664105532764E-7</v>
      </c>
      <c r="O154" s="44">
        <f t="shared" ca="1" si="40"/>
        <v>3.1384238504083326</v>
      </c>
      <c r="P154" s="19">
        <f t="shared" ca="1" si="41"/>
        <v>122.41043509302632</v>
      </c>
      <c r="Q154" s="19">
        <f t="shared" ca="1" si="42"/>
        <v>52.304672732470181</v>
      </c>
      <c r="R154" s="17">
        <f t="shared" ca="1" si="33"/>
        <v>1.5091931968879146E-3</v>
      </c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</row>
    <row r="155" spans="1:35" x14ac:dyDescent="0.2">
      <c r="A155" s="78">
        <v>6311</v>
      </c>
      <c r="B155" s="78">
        <v>1.088049999816576E-2</v>
      </c>
      <c r="C155" s="78">
        <v>0.1</v>
      </c>
      <c r="D155" s="79">
        <f t="shared" si="30"/>
        <v>0.63109999999999999</v>
      </c>
      <c r="E155" s="79">
        <f t="shared" si="30"/>
        <v>1.088049999816576E-2</v>
      </c>
      <c r="F155" s="19">
        <f t="shared" si="31"/>
        <v>6.3109999999999999E-2</v>
      </c>
      <c r="G155" s="19">
        <f t="shared" si="31"/>
        <v>1.0880499998165761E-3</v>
      </c>
      <c r="H155" s="19">
        <f t="shared" si="34"/>
        <v>3.9828720999999997E-2</v>
      </c>
      <c r="I155" s="19">
        <f t="shared" si="35"/>
        <v>2.5135905823099998E-2</v>
      </c>
      <c r="J155" s="19">
        <f t="shared" si="36"/>
        <v>1.586327016495841E-2</v>
      </c>
      <c r="K155" s="19">
        <f t="shared" si="37"/>
        <v>6.8666835488424122E-4</v>
      </c>
      <c r="L155" s="19">
        <f t="shared" si="38"/>
        <v>4.333563987674446E-4</v>
      </c>
      <c r="M155" s="19">
        <f t="shared" ca="1" si="32"/>
        <v>4.9364638055407403E-3</v>
      </c>
      <c r="N155" s="19">
        <f t="shared" ca="1" si="39"/>
        <v>3.533156625923614E-6</v>
      </c>
      <c r="O155" s="44">
        <f t="shared" ca="1" si="40"/>
        <v>3.1492996956668429</v>
      </c>
      <c r="P155" s="19">
        <f t="shared" ca="1" si="41"/>
        <v>122.60338799857425</v>
      </c>
      <c r="Q155" s="19">
        <f t="shared" ca="1" si="42"/>
        <v>52.371949485014781</v>
      </c>
      <c r="R155" s="17">
        <f t="shared" ca="1" si="33"/>
        <v>5.9440361926250199E-3</v>
      </c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</row>
    <row r="156" spans="1:35" x14ac:dyDescent="0.2">
      <c r="A156" s="78">
        <v>6581</v>
      </c>
      <c r="B156" s="78">
        <v>8.2654999932856299E-3</v>
      </c>
      <c r="C156" s="78">
        <v>0.1</v>
      </c>
      <c r="D156" s="79">
        <f t="shared" si="30"/>
        <v>0.65810000000000002</v>
      </c>
      <c r="E156" s="79">
        <f t="shared" si="30"/>
        <v>8.2654999932856299E-3</v>
      </c>
      <c r="F156" s="19">
        <f t="shared" si="31"/>
        <v>6.5810000000000007E-2</v>
      </c>
      <c r="G156" s="19">
        <f t="shared" si="31"/>
        <v>8.2654999932856303E-4</v>
      </c>
      <c r="H156" s="19">
        <f t="shared" si="34"/>
        <v>4.3309561000000003E-2</v>
      </c>
      <c r="I156" s="19">
        <f t="shared" si="35"/>
        <v>2.8502022094100004E-2</v>
      </c>
      <c r="J156" s="19">
        <f t="shared" si="36"/>
        <v>1.8757180740127215E-2</v>
      </c>
      <c r="K156" s="19">
        <f t="shared" si="37"/>
        <v>5.4395255455812739E-4</v>
      </c>
      <c r="L156" s="19">
        <f t="shared" si="38"/>
        <v>3.5797517615470363E-4</v>
      </c>
      <c r="M156" s="19">
        <f t="shared" ca="1" si="32"/>
        <v>4.1164200588674274E-3</v>
      </c>
      <c r="N156" s="19">
        <f t="shared" ca="1" si="39"/>
        <v>1.7214864302191756E-6</v>
      </c>
      <c r="O156" s="44">
        <f t="shared" ca="1" si="40"/>
        <v>4.1506565375586035</v>
      </c>
      <c r="P156" s="19">
        <f t="shared" ca="1" si="41"/>
        <v>139.46152448241946</v>
      </c>
      <c r="Q156" s="19">
        <f t="shared" ca="1" si="42"/>
        <v>58.164113519363205</v>
      </c>
      <c r="R156" s="17">
        <f t="shared" ca="1" si="33"/>
        <v>4.1490799344182025E-3</v>
      </c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</row>
    <row r="157" spans="1:35" x14ac:dyDescent="0.2">
      <c r="A157" s="78">
        <v>6601</v>
      </c>
      <c r="B157" s="78">
        <v>3.7754999939352274E-3</v>
      </c>
      <c r="C157" s="78">
        <v>0.1</v>
      </c>
      <c r="D157" s="79">
        <f t="shared" si="30"/>
        <v>0.66010000000000002</v>
      </c>
      <c r="E157" s="79">
        <f t="shared" si="30"/>
        <v>3.7754999939352274E-3</v>
      </c>
      <c r="F157" s="19">
        <f t="shared" si="31"/>
        <v>6.6009999999999999E-2</v>
      </c>
      <c r="G157" s="19">
        <f t="shared" si="31"/>
        <v>3.7754999939352277E-4</v>
      </c>
      <c r="H157" s="19">
        <f t="shared" si="34"/>
        <v>4.3573200999999999E-2</v>
      </c>
      <c r="I157" s="19">
        <f t="shared" si="35"/>
        <v>2.8762669980099999E-2</v>
      </c>
      <c r="J157" s="19">
        <f t="shared" si="36"/>
        <v>1.8986238453864011E-2</v>
      </c>
      <c r="K157" s="19">
        <f t="shared" si="37"/>
        <v>2.4922075459966441E-4</v>
      </c>
      <c r="L157" s="19">
        <f t="shared" si="38"/>
        <v>1.6451062011123849E-4</v>
      </c>
      <c r="M157" s="19">
        <f t="shared" ca="1" si="32"/>
        <v>4.0502330184744376E-3</v>
      </c>
      <c r="N157" s="19">
        <f t="shared" ca="1" si="39"/>
        <v>7.5478234772462259E-9</v>
      </c>
      <c r="O157" s="44">
        <f t="shared" ca="1" si="40"/>
        <v>4.2260068014811027</v>
      </c>
      <c r="P157" s="19">
        <f t="shared" ca="1" si="41"/>
        <v>140.66433723362954</v>
      </c>
      <c r="Q157" s="19">
        <f t="shared" ca="1" si="42"/>
        <v>58.570577321333928</v>
      </c>
      <c r="R157" s="17">
        <f t="shared" ca="1" si="33"/>
        <v>-2.7473302453921017E-4</v>
      </c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</row>
    <row r="158" spans="1:35" x14ac:dyDescent="0.2">
      <c r="A158" s="78">
        <v>6710</v>
      </c>
      <c r="B158" s="78">
        <v>-1.3949999993201345E-3</v>
      </c>
      <c r="C158" s="78">
        <v>0.1</v>
      </c>
      <c r="D158" s="79">
        <f t="shared" si="30"/>
        <v>0.67100000000000004</v>
      </c>
      <c r="E158" s="79">
        <f t="shared" si="30"/>
        <v>-1.3949999993201345E-3</v>
      </c>
      <c r="F158" s="19">
        <f t="shared" si="31"/>
        <v>6.7100000000000007E-2</v>
      </c>
      <c r="G158" s="19">
        <f t="shared" si="31"/>
        <v>-1.3949999993201345E-4</v>
      </c>
      <c r="H158" s="19">
        <f t="shared" si="34"/>
        <v>4.5024100000000004E-2</v>
      </c>
      <c r="I158" s="19">
        <f t="shared" si="35"/>
        <v>3.0211171100000003E-2</v>
      </c>
      <c r="J158" s="19">
        <f t="shared" si="36"/>
        <v>2.0271695808100003E-2</v>
      </c>
      <c r="K158" s="19">
        <f t="shared" si="37"/>
        <v>-9.3604499954381029E-5</v>
      </c>
      <c r="L158" s="19">
        <f t="shared" si="38"/>
        <v>-6.280861946938967E-5</v>
      </c>
      <c r="M158" s="19">
        <f t="shared" ca="1" si="32"/>
        <v>3.6763179837085783E-3</v>
      </c>
      <c r="N158" s="19">
        <f t="shared" ca="1" si="39"/>
        <v>2.5718266084990414E-6</v>
      </c>
      <c r="O158" s="44">
        <f t="shared" ca="1" si="40"/>
        <v>4.637618210374975</v>
      </c>
      <c r="P158" s="19">
        <f t="shared" ca="1" si="41"/>
        <v>147.08945383990928</v>
      </c>
      <c r="Q158" s="19">
        <f t="shared" ca="1" si="42"/>
        <v>60.725086175568109</v>
      </c>
      <c r="R158" s="17">
        <f t="shared" ca="1" si="33"/>
        <v>-5.0713179830287128E-3</v>
      </c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</row>
    <row r="159" spans="1:35" x14ac:dyDescent="0.2">
      <c r="A159" s="78">
        <v>6710</v>
      </c>
      <c r="B159" s="78">
        <v>6.60500000230968E-3</v>
      </c>
      <c r="C159" s="78">
        <v>0.1</v>
      </c>
      <c r="D159" s="79">
        <f t="shared" si="30"/>
        <v>0.67100000000000004</v>
      </c>
      <c r="E159" s="79">
        <f t="shared" si="30"/>
        <v>6.60500000230968E-3</v>
      </c>
      <c r="F159" s="19">
        <f t="shared" si="31"/>
        <v>6.7100000000000007E-2</v>
      </c>
      <c r="G159" s="19">
        <f t="shared" si="31"/>
        <v>6.6050000023096809E-4</v>
      </c>
      <c r="H159" s="19">
        <f t="shared" si="34"/>
        <v>4.5024100000000004E-2</v>
      </c>
      <c r="I159" s="19">
        <f t="shared" si="35"/>
        <v>3.0211171100000003E-2</v>
      </c>
      <c r="J159" s="19">
        <f t="shared" si="36"/>
        <v>2.0271695808100003E-2</v>
      </c>
      <c r="K159" s="19">
        <f t="shared" si="37"/>
        <v>4.4319550015497962E-4</v>
      </c>
      <c r="L159" s="19">
        <f t="shared" si="38"/>
        <v>2.9738418060399133E-4</v>
      </c>
      <c r="M159" s="19">
        <f t="shared" ca="1" si="32"/>
        <v>3.6763179837085783E-3</v>
      </c>
      <c r="N159" s="19">
        <f t="shared" ca="1" si="39"/>
        <v>8.5771783660774251E-7</v>
      </c>
      <c r="O159" s="44">
        <f t="shared" ca="1" si="40"/>
        <v>4.637618210374975</v>
      </c>
      <c r="P159" s="19">
        <f t="shared" ca="1" si="41"/>
        <v>147.08945383990928</v>
      </c>
      <c r="Q159" s="19">
        <f t="shared" ca="1" si="42"/>
        <v>60.725086175568109</v>
      </c>
      <c r="R159" s="17">
        <f t="shared" ca="1" si="33"/>
        <v>2.9286820186011017E-3</v>
      </c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</row>
    <row r="160" spans="1:35" x14ac:dyDescent="0.2">
      <c r="A160" s="78">
        <v>6847</v>
      </c>
      <c r="B160" s="78">
        <v>8.7484999967273325E-3</v>
      </c>
      <c r="C160" s="78">
        <v>0.1</v>
      </c>
      <c r="D160" s="79">
        <f t="shared" si="30"/>
        <v>0.68469999999999998</v>
      </c>
      <c r="E160" s="79">
        <f t="shared" si="30"/>
        <v>8.7484999967273325E-3</v>
      </c>
      <c r="F160" s="19">
        <f t="shared" si="31"/>
        <v>6.8470000000000003E-2</v>
      </c>
      <c r="G160" s="19">
        <f t="shared" si="31"/>
        <v>8.7484999967273329E-4</v>
      </c>
      <c r="H160" s="19">
        <f t="shared" si="34"/>
        <v>4.6881408999999999E-2</v>
      </c>
      <c r="I160" s="19">
        <f t="shared" si="35"/>
        <v>3.2099700742300001E-2</v>
      </c>
      <c r="J160" s="19">
        <f t="shared" si="36"/>
        <v>2.197866509825281E-2</v>
      </c>
      <c r="K160" s="19">
        <f t="shared" si="37"/>
        <v>5.9900979477592049E-4</v>
      </c>
      <c r="L160" s="19">
        <f t="shared" si="38"/>
        <v>4.1014200648307276E-4</v>
      </c>
      <c r="M160" s="19">
        <f t="shared" ca="1" si="32"/>
        <v>3.1747234528375703E-3</v>
      </c>
      <c r="N160" s="19">
        <f t="shared" ca="1" si="39"/>
        <v>3.1066984961215703E-6</v>
      </c>
      <c r="O160" s="44">
        <f t="shared" ca="1" si="40"/>
        <v>5.1543723908818464</v>
      </c>
      <c r="P160" s="19">
        <f t="shared" ca="1" si="41"/>
        <v>154.82486331881884</v>
      </c>
      <c r="Q160" s="19">
        <f t="shared" ca="1" si="42"/>
        <v>63.278714571918499</v>
      </c>
      <c r="R160" s="17">
        <f t="shared" ca="1" si="33"/>
        <v>5.5737765438897621E-3</v>
      </c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</row>
    <row r="161" spans="1:35" x14ac:dyDescent="0.2">
      <c r="A161" s="78">
        <v>6898</v>
      </c>
      <c r="B161" s="78">
        <v>-1.0000003385357559E-6</v>
      </c>
      <c r="C161" s="78">
        <v>0.1</v>
      </c>
      <c r="D161" s="79">
        <f t="shared" si="30"/>
        <v>0.68979999999999997</v>
      </c>
      <c r="E161" s="79">
        <f t="shared" si="30"/>
        <v>-1.0000003385357559E-6</v>
      </c>
      <c r="F161" s="19">
        <f t="shared" si="31"/>
        <v>6.898E-2</v>
      </c>
      <c r="G161" s="19">
        <f t="shared" si="31"/>
        <v>-1.000000338535756E-7</v>
      </c>
      <c r="H161" s="19">
        <f t="shared" si="34"/>
        <v>4.7582403999999995E-2</v>
      </c>
      <c r="I161" s="19">
        <f t="shared" si="35"/>
        <v>3.2822342279199994E-2</v>
      </c>
      <c r="J161" s="19">
        <f t="shared" si="36"/>
        <v>2.2640851704192156E-2</v>
      </c>
      <c r="K161" s="19">
        <f t="shared" si="37"/>
        <v>-6.8980023352196449E-8</v>
      </c>
      <c r="L161" s="19">
        <f t="shared" si="38"/>
        <v>-4.7582420108345106E-8</v>
      </c>
      <c r="M161" s="19">
        <f t="shared" ca="1" si="32"/>
        <v>2.9790005416282864E-3</v>
      </c>
      <c r="N161" s="19">
        <f t="shared" ca="1" si="39"/>
        <v>8.8804032301225536E-7</v>
      </c>
      <c r="O161" s="44">
        <f t="shared" ca="1" si="40"/>
        <v>5.3456884726655867</v>
      </c>
      <c r="P161" s="19">
        <f t="shared" ca="1" si="41"/>
        <v>157.59913883361611</v>
      </c>
      <c r="Q161" s="19">
        <f t="shared" ca="1" si="42"/>
        <v>64.182771544498237</v>
      </c>
      <c r="R161" s="17">
        <f t="shared" ca="1" si="33"/>
        <v>-2.9800005419668221E-3</v>
      </c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</row>
    <row r="162" spans="1:35" x14ac:dyDescent="0.2">
      <c r="A162" s="78">
        <v>6914</v>
      </c>
      <c r="B162" s="78">
        <v>-3.93000002077315E-4</v>
      </c>
      <c r="C162" s="78">
        <v>0.1</v>
      </c>
      <c r="D162" s="79">
        <f t="shared" si="30"/>
        <v>0.69140000000000001</v>
      </c>
      <c r="E162" s="79">
        <f t="shared" si="30"/>
        <v>-3.93000002077315E-4</v>
      </c>
      <c r="F162" s="19">
        <f t="shared" si="31"/>
        <v>6.9140000000000007E-2</v>
      </c>
      <c r="G162" s="19">
        <f t="shared" si="31"/>
        <v>-3.9300000207731503E-5</v>
      </c>
      <c r="H162" s="19">
        <f t="shared" si="34"/>
        <v>4.7803396000000005E-2</v>
      </c>
      <c r="I162" s="19">
        <f t="shared" si="35"/>
        <v>3.3051267994400002E-2</v>
      </c>
      <c r="J162" s="19">
        <f t="shared" si="36"/>
        <v>2.2851646691328161E-2</v>
      </c>
      <c r="K162" s="19">
        <f t="shared" si="37"/>
        <v>-2.7172020143625561E-5</v>
      </c>
      <c r="L162" s="19">
        <f t="shared" si="38"/>
        <v>-1.8786734727302713E-5</v>
      </c>
      <c r="M162" s="19">
        <f t="shared" ca="1" si="32"/>
        <v>2.9165912478807954E-3</v>
      </c>
      <c r="N162" s="19">
        <f t="shared" ca="1" si="39"/>
        <v>1.0953394241799288E-6</v>
      </c>
      <c r="O162" s="44">
        <f t="shared" ca="1" si="40"/>
        <v>5.4055259240163283</v>
      </c>
      <c r="P162" s="19">
        <f t="shared" ca="1" si="41"/>
        <v>158.45709568272656</v>
      </c>
      <c r="Q162" s="19">
        <f t="shared" ca="1" si="42"/>
        <v>64.460997492467939</v>
      </c>
      <c r="R162" s="17">
        <f t="shared" ca="1" si="33"/>
        <v>-3.3095912499581104E-3</v>
      </c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</row>
    <row r="163" spans="1:35" x14ac:dyDescent="0.2">
      <c r="A163" s="78">
        <v>6914</v>
      </c>
      <c r="B163" s="78">
        <v>6.0700000176439062E-4</v>
      </c>
      <c r="C163" s="78">
        <v>0.1</v>
      </c>
      <c r="D163" s="79">
        <f t="shared" si="30"/>
        <v>0.69140000000000001</v>
      </c>
      <c r="E163" s="79">
        <f t="shared" si="30"/>
        <v>6.0700000176439062E-4</v>
      </c>
      <c r="F163" s="19">
        <f t="shared" si="31"/>
        <v>6.9140000000000007E-2</v>
      </c>
      <c r="G163" s="19">
        <f t="shared" si="31"/>
        <v>6.0700000176439062E-5</v>
      </c>
      <c r="H163" s="19">
        <f t="shared" si="34"/>
        <v>4.7803396000000005E-2</v>
      </c>
      <c r="I163" s="19">
        <f t="shared" si="35"/>
        <v>3.3051267994400002E-2</v>
      </c>
      <c r="J163" s="19">
        <f t="shared" si="36"/>
        <v>2.2851646691328161E-2</v>
      </c>
      <c r="K163" s="19">
        <f t="shared" si="37"/>
        <v>4.196798012198997E-5</v>
      </c>
      <c r="L163" s="19">
        <f t="shared" si="38"/>
        <v>2.9016661456343865E-5</v>
      </c>
      <c r="M163" s="19">
        <f t="shared" ca="1" si="32"/>
        <v>2.9165912478807954E-3</v>
      </c>
      <c r="N163" s="19">
        <f t="shared" ca="1" si="39"/>
        <v>5.3342117241375271E-7</v>
      </c>
      <c r="O163" s="44">
        <f t="shared" ca="1" si="40"/>
        <v>5.4055259240163283</v>
      </c>
      <c r="P163" s="19">
        <f t="shared" ca="1" si="41"/>
        <v>158.45709568272656</v>
      </c>
      <c r="Q163" s="19">
        <f t="shared" ca="1" si="42"/>
        <v>64.460997492467939</v>
      </c>
      <c r="R163" s="17">
        <f t="shared" ca="1" si="33"/>
        <v>-2.3095912461164048E-3</v>
      </c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</row>
    <row r="164" spans="1:35" x14ac:dyDescent="0.2">
      <c r="A164" s="78">
        <v>6926</v>
      </c>
      <c r="B164" s="78">
        <v>2.312999997229781E-3</v>
      </c>
      <c r="C164" s="78">
        <v>0.1</v>
      </c>
      <c r="D164" s="79">
        <f t="shared" si="30"/>
        <v>0.69259999999999999</v>
      </c>
      <c r="E164" s="79">
        <f t="shared" si="30"/>
        <v>2.312999997229781E-3</v>
      </c>
      <c r="F164" s="19">
        <f t="shared" si="31"/>
        <v>6.9260000000000002E-2</v>
      </c>
      <c r="G164" s="19">
        <f t="shared" si="31"/>
        <v>2.3129999972297812E-4</v>
      </c>
      <c r="H164" s="19">
        <f t="shared" si="34"/>
        <v>4.7969476000000004E-2</v>
      </c>
      <c r="I164" s="19">
        <f t="shared" si="35"/>
        <v>3.3223659077600005E-2</v>
      </c>
      <c r="J164" s="19">
        <f t="shared" si="36"/>
        <v>2.3010706277145763E-2</v>
      </c>
      <c r="K164" s="19">
        <f t="shared" si="37"/>
        <v>1.6019837980813464E-4</v>
      </c>
      <c r="L164" s="19">
        <f t="shared" si="38"/>
        <v>1.1095339785511405E-4</v>
      </c>
      <c r="M164" s="19">
        <f t="shared" ca="1" si="32"/>
        <v>2.8694689555224112E-3</v>
      </c>
      <c r="N164" s="19">
        <f t="shared" ca="1" si="39"/>
        <v>3.0965770154328503E-8</v>
      </c>
      <c r="O164" s="44">
        <f t="shared" ca="1" si="40"/>
        <v>5.4503387879709164</v>
      </c>
      <c r="P164" s="19">
        <f t="shared" ca="1" si="41"/>
        <v>159.09660169836147</v>
      </c>
      <c r="Q164" s="19">
        <f t="shared" ca="1" si="42"/>
        <v>64.667951859520272</v>
      </c>
      <c r="R164" s="17">
        <f t="shared" ca="1" si="33"/>
        <v>-5.5646895829263021E-4</v>
      </c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</row>
    <row r="165" spans="1:35" x14ac:dyDescent="0.2">
      <c r="A165" s="78">
        <v>6934</v>
      </c>
      <c r="B165" s="78">
        <v>1.3116999994963408E-2</v>
      </c>
      <c r="C165" s="78">
        <v>0.1</v>
      </c>
      <c r="D165" s="79">
        <f t="shared" si="30"/>
        <v>0.69340000000000002</v>
      </c>
      <c r="E165" s="79">
        <f t="shared" si="30"/>
        <v>1.3116999994963408E-2</v>
      </c>
      <c r="F165" s="19">
        <f t="shared" si="31"/>
        <v>6.9339999999999999E-2</v>
      </c>
      <c r="G165" s="19">
        <f t="shared" si="31"/>
        <v>1.3116999994963409E-3</v>
      </c>
      <c r="H165" s="19">
        <f t="shared" si="34"/>
        <v>4.8080355999999998E-2</v>
      </c>
      <c r="I165" s="19">
        <f t="shared" si="35"/>
        <v>3.3338918850400003E-2</v>
      </c>
      <c r="J165" s="19">
        <f t="shared" si="36"/>
        <v>2.3117206330867363E-2</v>
      </c>
      <c r="K165" s="19">
        <f t="shared" si="37"/>
        <v>9.0953277965076279E-4</v>
      </c>
      <c r="L165" s="19">
        <f t="shared" si="38"/>
        <v>6.3067002940983899E-4</v>
      </c>
      <c r="M165" s="19">
        <f t="shared" ca="1" si="32"/>
        <v>2.8379039405940845E-3</v>
      </c>
      <c r="N165" s="19">
        <f t="shared" ca="1" si="39"/>
        <v>1.0565981569495099E-5</v>
      </c>
      <c r="O165" s="44">
        <f t="shared" ca="1" si="40"/>
        <v>5.4801812997627897</v>
      </c>
      <c r="P165" s="19">
        <f t="shared" ca="1" si="41"/>
        <v>159.52103675810332</v>
      </c>
      <c r="Q165" s="19">
        <f t="shared" ca="1" si="42"/>
        <v>64.805099892096749</v>
      </c>
      <c r="R165" s="17">
        <f t="shared" ca="1" si="33"/>
        <v>1.0279096054369323E-2</v>
      </c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</row>
    <row r="166" spans="1:35" x14ac:dyDescent="0.2">
      <c r="A166" s="78">
        <v>6960</v>
      </c>
      <c r="B166" s="78">
        <v>-6.5199999953620136E-3</v>
      </c>
      <c r="C166" s="78">
        <v>0.1</v>
      </c>
      <c r="D166" s="79">
        <f t="shared" si="30"/>
        <v>0.69599999999999995</v>
      </c>
      <c r="E166" s="79">
        <f t="shared" si="30"/>
        <v>-6.5199999953620136E-3</v>
      </c>
      <c r="F166" s="19">
        <f t="shared" si="31"/>
        <v>6.9599999999999995E-2</v>
      </c>
      <c r="G166" s="19">
        <f t="shared" si="31"/>
        <v>-6.5199999953620142E-4</v>
      </c>
      <c r="H166" s="19">
        <f t="shared" si="34"/>
        <v>4.8441599999999994E-2</v>
      </c>
      <c r="I166" s="19">
        <f t="shared" si="35"/>
        <v>3.3715353599999991E-2</v>
      </c>
      <c r="J166" s="19">
        <f t="shared" si="36"/>
        <v>2.3465886105599992E-2</v>
      </c>
      <c r="K166" s="19">
        <f t="shared" si="37"/>
        <v>-4.5379199967719616E-4</v>
      </c>
      <c r="L166" s="19">
        <f t="shared" si="38"/>
        <v>-3.1583923177532853E-4</v>
      </c>
      <c r="M166" s="19">
        <f t="shared" ca="1" si="32"/>
        <v>2.7344880447846623E-3</v>
      </c>
      <c r="N166" s="19">
        <f t="shared" ca="1" si="39"/>
        <v>8.5645548885217867E-6</v>
      </c>
      <c r="O166" s="44">
        <f t="shared" ca="1" si="40"/>
        <v>5.5769769071142274</v>
      </c>
      <c r="P166" s="19">
        <f t="shared" ca="1" si="41"/>
        <v>160.88983011314482</v>
      </c>
      <c r="Q166" s="19">
        <f t="shared" ca="1" si="42"/>
        <v>65.246258216499996</v>
      </c>
      <c r="R166" s="17">
        <f t="shared" ca="1" si="33"/>
        <v>-9.2544880401466759E-3</v>
      </c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</row>
    <row r="167" spans="1:35" x14ac:dyDescent="0.2">
      <c r="A167" s="78">
        <v>7016</v>
      </c>
      <c r="B167" s="78">
        <v>5.1079999975627288E-3</v>
      </c>
      <c r="C167" s="78">
        <v>0.1</v>
      </c>
      <c r="D167" s="79">
        <f t="shared" si="30"/>
        <v>0.7016</v>
      </c>
      <c r="E167" s="79">
        <f t="shared" si="30"/>
        <v>5.1079999975627288E-3</v>
      </c>
      <c r="F167" s="19">
        <f t="shared" si="31"/>
        <v>7.016E-2</v>
      </c>
      <c r="G167" s="19">
        <f t="shared" si="31"/>
        <v>5.1079999975627293E-4</v>
      </c>
      <c r="H167" s="19">
        <f t="shared" si="34"/>
        <v>4.9224256000000001E-2</v>
      </c>
      <c r="I167" s="19">
        <f t="shared" si="35"/>
        <v>3.4535738009599998E-2</v>
      </c>
      <c r="J167" s="19">
        <f t="shared" si="36"/>
        <v>2.423027378753536E-2</v>
      </c>
      <c r="K167" s="19">
        <f t="shared" si="37"/>
        <v>3.5837727982900106E-4</v>
      </c>
      <c r="L167" s="19">
        <f t="shared" si="38"/>
        <v>2.5143749952802715E-4</v>
      </c>
      <c r="M167" s="19">
        <f t="shared" ca="1" si="32"/>
        <v>2.5074367140294485E-3</v>
      </c>
      <c r="N167" s="19">
        <f t="shared" ca="1" si="39"/>
        <v>6.7629293916613969E-7</v>
      </c>
      <c r="O167" s="44">
        <f t="shared" ca="1" si="40"/>
        <v>5.7843417934413486</v>
      </c>
      <c r="P167" s="19">
        <f t="shared" ca="1" si="41"/>
        <v>163.78172596751344</v>
      </c>
      <c r="Q167" s="19">
        <f t="shared" ca="1" si="42"/>
        <v>66.172355231129416</v>
      </c>
      <c r="R167" s="17">
        <f t="shared" ca="1" si="33"/>
        <v>2.6005632835332804E-3</v>
      </c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</row>
    <row r="168" spans="1:35" x14ac:dyDescent="0.2">
      <c r="A168" s="78">
        <v>7294</v>
      </c>
      <c r="B168" s="78">
        <v>-4.7029999986989424E-3</v>
      </c>
      <c r="C168" s="78">
        <v>0.1</v>
      </c>
      <c r="D168" s="79">
        <f t="shared" si="30"/>
        <v>0.72940000000000005</v>
      </c>
      <c r="E168" s="79">
        <f t="shared" si="30"/>
        <v>-4.7029999986989424E-3</v>
      </c>
      <c r="F168" s="19">
        <f t="shared" si="31"/>
        <v>7.2940000000000005E-2</v>
      </c>
      <c r="G168" s="19">
        <f t="shared" si="31"/>
        <v>-4.7029999986989427E-4</v>
      </c>
      <c r="H168" s="19">
        <f t="shared" si="34"/>
        <v>5.3202436000000006E-2</v>
      </c>
      <c r="I168" s="19">
        <f t="shared" si="35"/>
        <v>3.8805856818400007E-2</v>
      </c>
      <c r="J168" s="19">
        <f t="shared" si="36"/>
        <v>2.8304991963340968E-2</v>
      </c>
      <c r="K168" s="19">
        <f t="shared" si="37"/>
        <v>-3.4303681990510091E-4</v>
      </c>
      <c r="L168" s="19">
        <f t="shared" si="38"/>
        <v>-2.5021105643878064E-4</v>
      </c>
      <c r="M168" s="19">
        <f t="shared" ca="1" si="32"/>
        <v>1.2931512899842304E-3</v>
      </c>
      <c r="N168" s="19">
        <f t="shared" ca="1" si="39"/>
        <v>3.5953830276776876E-6</v>
      </c>
      <c r="O168" s="44">
        <f t="shared" ca="1" si="40"/>
        <v>6.7820362676542763</v>
      </c>
      <c r="P168" s="19">
        <f t="shared" ca="1" si="41"/>
        <v>176.91581427045031</v>
      </c>
      <c r="Q168" s="19">
        <f t="shared" ca="1" si="42"/>
        <v>70.257311138397171</v>
      </c>
      <c r="R168" s="17">
        <f t="shared" ca="1" si="33"/>
        <v>-5.9961512886831728E-3</v>
      </c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</row>
    <row r="169" spans="1:35" x14ac:dyDescent="0.2">
      <c r="A169" s="78">
        <v>7306</v>
      </c>
      <c r="B169" s="78">
        <v>2.0030000014230609E-3</v>
      </c>
      <c r="C169" s="78">
        <v>0.1</v>
      </c>
      <c r="D169" s="79">
        <f t="shared" si="30"/>
        <v>0.73060000000000003</v>
      </c>
      <c r="E169" s="79">
        <f t="shared" si="30"/>
        <v>2.0030000014230609E-3</v>
      </c>
      <c r="F169" s="19">
        <f t="shared" si="31"/>
        <v>7.306E-2</v>
      </c>
      <c r="G169" s="19">
        <f t="shared" si="31"/>
        <v>2.0030000014230611E-4</v>
      </c>
      <c r="H169" s="19">
        <f t="shared" si="34"/>
        <v>5.3377635999999999E-2</v>
      </c>
      <c r="I169" s="19">
        <f t="shared" si="35"/>
        <v>3.8997700861600003E-2</v>
      </c>
      <c r="J169" s="19">
        <f t="shared" si="36"/>
        <v>2.8491720249484962E-2</v>
      </c>
      <c r="K169" s="19">
        <f t="shared" si="37"/>
        <v>1.4633918010396884E-4</v>
      </c>
      <c r="L169" s="19">
        <f t="shared" si="38"/>
        <v>1.0691540498395965E-4</v>
      </c>
      <c r="M169" s="19">
        <f t="shared" ca="1" si="32"/>
        <v>1.237470256329247E-3</v>
      </c>
      <c r="N169" s="19">
        <f t="shared" ca="1" si="39"/>
        <v>5.8603579062339979E-8</v>
      </c>
      <c r="O169" s="44">
        <f t="shared" ca="1" si="40"/>
        <v>6.8235994236394149</v>
      </c>
      <c r="P169" s="19">
        <f t="shared" ca="1" si="41"/>
        <v>177.43410415940764</v>
      </c>
      <c r="Q169" s="19">
        <f t="shared" ca="1" si="42"/>
        <v>70.413589314724959</v>
      </c>
      <c r="R169" s="17">
        <f t="shared" ca="1" si="33"/>
        <v>7.6552974509381394E-4</v>
      </c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</row>
    <row r="170" spans="1:35" x14ac:dyDescent="0.2">
      <c r="A170" s="78">
        <v>7315</v>
      </c>
      <c r="B170" s="78">
        <v>6.2824999986332841E-3</v>
      </c>
      <c r="C170" s="78">
        <v>0.1</v>
      </c>
      <c r="D170" s="79">
        <f t="shared" si="30"/>
        <v>0.73150000000000004</v>
      </c>
      <c r="E170" s="79">
        <f t="shared" si="30"/>
        <v>6.2824999986332841E-3</v>
      </c>
      <c r="F170" s="19">
        <f t="shared" si="31"/>
        <v>7.3150000000000007E-2</v>
      </c>
      <c r="G170" s="19">
        <f t="shared" si="31"/>
        <v>6.2824999986332841E-4</v>
      </c>
      <c r="H170" s="19">
        <f t="shared" si="34"/>
        <v>5.3509225000000007E-2</v>
      </c>
      <c r="I170" s="19">
        <f t="shared" si="35"/>
        <v>3.9141998087500005E-2</v>
      </c>
      <c r="J170" s="19">
        <f t="shared" si="36"/>
        <v>2.8632371601006255E-2</v>
      </c>
      <c r="K170" s="19">
        <f t="shared" si="37"/>
        <v>4.5956487490002475E-4</v>
      </c>
      <c r="L170" s="19">
        <f t="shared" si="38"/>
        <v>3.3617170598936811E-4</v>
      </c>
      <c r="M170" s="19">
        <f t="shared" ca="1" si="32"/>
        <v>1.1955321124361498E-3</v>
      </c>
      <c r="N170" s="19">
        <f t="shared" ca="1" si="39"/>
        <v>2.5877242275200944E-6</v>
      </c>
      <c r="O170" s="44">
        <f t="shared" ca="1" si="40"/>
        <v>6.8546761019764082</v>
      </c>
      <c r="P170" s="19">
        <f t="shared" ca="1" si="41"/>
        <v>177.82005427906509</v>
      </c>
      <c r="Q170" s="19">
        <f t="shared" ca="1" si="42"/>
        <v>70.529672397688827</v>
      </c>
      <c r="R170" s="17">
        <f t="shared" ca="1" si="33"/>
        <v>5.0869678861971343E-3</v>
      </c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</row>
    <row r="171" spans="1:35" x14ac:dyDescent="0.2">
      <c r="A171" s="78">
        <v>7347</v>
      </c>
      <c r="B171" s="78">
        <v>3.4985000020242296E-3</v>
      </c>
      <c r="C171" s="78">
        <v>0.1</v>
      </c>
      <c r="D171" s="79">
        <f t="shared" si="30"/>
        <v>0.73470000000000002</v>
      </c>
      <c r="E171" s="79">
        <f t="shared" si="30"/>
        <v>3.4985000020242296E-3</v>
      </c>
      <c r="F171" s="19">
        <f t="shared" si="31"/>
        <v>7.3470000000000008E-2</v>
      </c>
      <c r="G171" s="19">
        <f t="shared" si="31"/>
        <v>3.49850000202423E-4</v>
      </c>
      <c r="H171" s="19">
        <f t="shared" si="34"/>
        <v>5.3978409000000005E-2</v>
      </c>
      <c r="I171" s="19">
        <f t="shared" si="35"/>
        <v>3.9657937092300005E-2</v>
      </c>
      <c r="J171" s="19">
        <f t="shared" si="36"/>
        <v>2.9136686381712816E-2</v>
      </c>
      <c r="K171" s="19">
        <f t="shared" si="37"/>
        <v>2.570347951487202E-4</v>
      </c>
      <c r="L171" s="19">
        <f t="shared" si="38"/>
        <v>1.8884346399576475E-4</v>
      </c>
      <c r="M171" s="19">
        <f t="shared" ca="1" si="32"/>
        <v>1.0451874544074521E-3</v>
      </c>
      <c r="N171" s="19">
        <f t="shared" ca="1" si="39"/>
        <v>6.0187424562939235E-7</v>
      </c>
      <c r="O171" s="44">
        <f t="shared" ca="1" si="40"/>
        <v>6.9644901452107071</v>
      </c>
      <c r="P171" s="19">
        <f t="shared" ca="1" si="41"/>
        <v>179.17296701947132</v>
      </c>
      <c r="Q171" s="19">
        <f t="shared" ca="1" si="42"/>
        <v>70.934557408563748</v>
      </c>
      <c r="R171" s="17">
        <f t="shared" ca="1" si="33"/>
        <v>2.4533125476167775E-3</v>
      </c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</row>
    <row r="172" spans="1:35" x14ac:dyDescent="0.2">
      <c r="A172" s="78">
        <v>7365</v>
      </c>
      <c r="B172" s="78">
        <v>2.0575000016833656E-3</v>
      </c>
      <c r="C172" s="78">
        <v>0.1</v>
      </c>
      <c r="D172" s="79">
        <f t="shared" si="30"/>
        <v>0.73650000000000004</v>
      </c>
      <c r="E172" s="79">
        <f t="shared" si="30"/>
        <v>2.0575000016833656E-3</v>
      </c>
      <c r="F172" s="19">
        <f t="shared" si="31"/>
        <v>7.3650000000000007E-2</v>
      </c>
      <c r="G172" s="19">
        <f t="shared" si="31"/>
        <v>2.0575000016833658E-4</v>
      </c>
      <c r="H172" s="19">
        <f t="shared" si="34"/>
        <v>5.4243225000000006E-2</v>
      </c>
      <c r="I172" s="19">
        <f t="shared" si="35"/>
        <v>3.9950135212500008E-2</v>
      </c>
      <c r="J172" s="19">
        <f t="shared" si="36"/>
        <v>2.9423274584006259E-2</v>
      </c>
      <c r="K172" s="19">
        <f t="shared" si="37"/>
        <v>1.5153487512397989E-4</v>
      </c>
      <c r="L172" s="19">
        <f t="shared" si="38"/>
        <v>1.1160543552881119E-4</v>
      </c>
      <c r="M172" s="19">
        <f t="shared" ca="1" si="32"/>
        <v>9.5977397163837797E-4</v>
      </c>
      <c r="N172" s="19">
        <f t="shared" ca="1" si="39"/>
        <v>1.205002437038329E-7</v>
      </c>
      <c r="O172" s="44">
        <f t="shared" ca="1" si="40"/>
        <v>7.0257809996578207</v>
      </c>
      <c r="P172" s="19">
        <f t="shared" ca="1" si="41"/>
        <v>179.92059518769025</v>
      </c>
      <c r="Q172" s="19">
        <f t="shared" ca="1" si="42"/>
        <v>71.156885880545218</v>
      </c>
      <c r="R172" s="17">
        <f t="shared" ca="1" si="33"/>
        <v>1.0977260300449876E-3</v>
      </c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</row>
    <row r="173" spans="1:35" x14ac:dyDescent="0.2">
      <c r="A173" s="78">
        <v>7390</v>
      </c>
      <c r="B173" s="78">
        <v>9.4499999977415428E-4</v>
      </c>
      <c r="C173" s="78">
        <v>0.1</v>
      </c>
      <c r="D173" s="79">
        <f t="shared" si="30"/>
        <v>0.73899999999999999</v>
      </c>
      <c r="E173" s="79">
        <f t="shared" si="30"/>
        <v>9.4499999977415428E-4</v>
      </c>
      <c r="F173" s="19">
        <f t="shared" si="31"/>
        <v>7.3900000000000007E-2</v>
      </c>
      <c r="G173" s="19">
        <f t="shared" si="31"/>
        <v>9.4499999977415438E-5</v>
      </c>
      <c r="H173" s="19">
        <f t="shared" si="34"/>
        <v>5.4612100000000004E-2</v>
      </c>
      <c r="I173" s="19">
        <f t="shared" si="35"/>
        <v>4.0358341900000004E-2</v>
      </c>
      <c r="J173" s="19">
        <f t="shared" si="36"/>
        <v>2.9824814664100002E-2</v>
      </c>
      <c r="K173" s="19">
        <f t="shared" si="37"/>
        <v>6.9835499983310014E-5</v>
      </c>
      <c r="L173" s="19">
        <f t="shared" si="38"/>
        <v>5.1608434487666099E-5</v>
      </c>
      <c r="M173" s="19">
        <f t="shared" ca="1" si="32"/>
        <v>8.4013529159791128E-4</v>
      </c>
      <c r="N173" s="19">
        <f t="shared" ca="1" si="39"/>
        <v>1.0996607020888605E-9</v>
      </c>
      <c r="O173" s="44">
        <f t="shared" ca="1" si="40"/>
        <v>7.1103156027487859</v>
      </c>
      <c r="P173" s="19">
        <f t="shared" ca="1" si="41"/>
        <v>180.9428176019735</v>
      </c>
      <c r="Q173" s="19">
        <f t="shared" ca="1" si="42"/>
        <v>71.459156100249515</v>
      </c>
      <c r="R173" s="17">
        <f t="shared" ca="1" si="33"/>
        <v>1.0486470817624299E-4</v>
      </c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</row>
    <row r="174" spans="1:35" x14ac:dyDescent="0.2">
      <c r="A174" s="78">
        <v>7391</v>
      </c>
      <c r="B174" s="78">
        <v>-5.7950000336859375E-4</v>
      </c>
      <c r="C174" s="78">
        <v>0.1</v>
      </c>
      <c r="D174" s="79">
        <f t="shared" si="30"/>
        <v>0.73909999999999998</v>
      </c>
      <c r="E174" s="79">
        <f t="shared" si="30"/>
        <v>-5.7950000336859375E-4</v>
      </c>
      <c r="F174" s="19">
        <f t="shared" si="31"/>
        <v>7.3910000000000003E-2</v>
      </c>
      <c r="G174" s="19">
        <f t="shared" si="31"/>
        <v>-5.7950000336859378E-5</v>
      </c>
      <c r="H174" s="19">
        <f t="shared" si="34"/>
        <v>5.4626881000000002E-2</v>
      </c>
      <c r="I174" s="19">
        <f t="shared" si="35"/>
        <v>4.0374727747099999E-2</v>
      </c>
      <c r="J174" s="19">
        <f t="shared" si="36"/>
        <v>2.9840961277881609E-2</v>
      </c>
      <c r="K174" s="19">
        <f t="shared" si="37"/>
        <v>-4.2830845248972765E-5</v>
      </c>
      <c r="L174" s="19">
        <f t="shared" si="38"/>
        <v>-3.1656277723515771E-5</v>
      </c>
      <c r="M174" s="19">
        <f t="shared" ca="1" si="32"/>
        <v>8.3532534447593176E-4</v>
      </c>
      <c r="N174" s="19">
        <f t="shared" ca="1" si="39"/>
        <v>2.0017307649033828E-7</v>
      </c>
      <c r="O174" s="44">
        <f t="shared" ca="1" si="40"/>
        <v>7.113682414977748</v>
      </c>
      <c r="P174" s="19">
        <f t="shared" ca="1" si="41"/>
        <v>180.98331362921377</v>
      </c>
      <c r="Q174" s="19">
        <f t="shared" ca="1" si="42"/>
        <v>71.471088589832405</v>
      </c>
      <c r="R174" s="17">
        <f t="shared" ca="1" si="33"/>
        <v>-1.4148253478445255E-3</v>
      </c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</row>
    <row r="175" spans="1:35" x14ac:dyDescent="0.2">
      <c r="A175" s="78">
        <v>7393</v>
      </c>
      <c r="B175" s="78">
        <v>3.7149999843677506E-4</v>
      </c>
      <c r="C175" s="78">
        <v>0.1</v>
      </c>
      <c r="D175" s="79">
        <f t="shared" si="30"/>
        <v>0.73929999999999996</v>
      </c>
      <c r="E175" s="79">
        <f t="shared" si="30"/>
        <v>3.7149999843677506E-4</v>
      </c>
      <c r="F175" s="19">
        <f t="shared" si="31"/>
        <v>7.3929999999999996E-2</v>
      </c>
      <c r="G175" s="19">
        <f t="shared" si="31"/>
        <v>3.714999984367751E-5</v>
      </c>
      <c r="H175" s="19">
        <f t="shared" si="34"/>
        <v>5.4656448999999996E-2</v>
      </c>
      <c r="I175" s="19">
        <f t="shared" si="35"/>
        <v>4.0407512745699994E-2</v>
      </c>
      <c r="J175" s="19">
        <f t="shared" si="36"/>
        <v>2.9873274172896005E-2</v>
      </c>
      <c r="K175" s="19">
        <f t="shared" si="37"/>
        <v>2.7464994884430782E-5</v>
      </c>
      <c r="L175" s="19">
        <f t="shared" si="38"/>
        <v>2.0304870718059676E-5</v>
      </c>
      <c r="M175" s="19">
        <f t="shared" ca="1" si="32"/>
        <v>8.2569981948112103E-4</v>
      </c>
      <c r="N175" s="19">
        <f t="shared" ca="1" si="39"/>
        <v>2.0629747743671593E-8</v>
      </c>
      <c r="O175" s="44">
        <f t="shared" ca="1" si="40"/>
        <v>7.1204126381999862</v>
      </c>
      <c r="P175" s="19">
        <f t="shared" ca="1" si="41"/>
        <v>181.0642146923546</v>
      </c>
      <c r="Q175" s="19">
        <f t="shared" ca="1" si="42"/>
        <v>71.49491694062003</v>
      </c>
      <c r="R175" s="17">
        <f t="shared" ca="1" si="33"/>
        <v>-4.5419982104434597E-4</v>
      </c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</row>
    <row r="176" spans="1:35" x14ac:dyDescent="0.2">
      <c r="A176" s="78">
        <v>7394</v>
      </c>
      <c r="B176" s="78">
        <v>-2.153000001271721E-3</v>
      </c>
      <c r="C176" s="78">
        <v>0.1</v>
      </c>
      <c r="D176" s="79">
        <f t="shared" si="30"/>
        <v>0.73939999999999995</v>
      </c>
      <c r="E176" s="79">
        <f t="shared" si="30"/>
        <v>-2.153000001271721E-3</v>
      </c>
      <c r="F176" s="19">
        <f t="shared" si="31"/>
        <v>7.3939999999999992E-2</v>
      </c>
      <c r="G176" s="19">
        <f t="shared" si="31"/>
        <v>-2.1530000012717212E-4</v>
      </c>
      <c r="H176" s="19">
        <f t="shared" si="34"/>
        <v>5.4671235999999991E-2</v>
      </c>
      <c r="I176" s="19">
        <f t="shared" si="35"/>
        <v>4.0423911898399993E-2</v>
      </c>
      <c r="J176" s="19">
        <f t="shared" si="36"/>
        <v>2.9889440457676952E-2</v>
      </c>
      <c r="K176" s="19">
        <f t="shared" si="37"/>
        <v>-1.5919282009403104E-4</v>
      </c>
      <c r="L176" s="19">
        <f t="shared" si="38"/>
        <v>-1.1770717117752654E-4</v>
      </c>
      <c r="M176" s="19">
        <f t="shared" ca="1" si="32"/>
        <v>8.2088424160828982E-4</v>
      </c>
      <c r="N176" s="19">
        <f t="shared" ca="1" si="39"/>
        <v>8.8439874900500159E-7</v>
      </c>
      <c r="O176" s="44">
        <f t="shared" ca="1" si="40"/>
        <v>7.1237760464553501</v>
      </c>
      <c r="P176" s="19">
        <f t="shared" ca="1" si="41"/>
        <v>181.10461970488851</v>
      </c>
      <c r="Q176" s="19">
        <f t="shared" ca="1" si="42"/>
        <v>71.506812795222118</v>
      </c>
      <c r="R176" s="17">
        <f t="shared" ca="1" si="33"/>
        <v>-2.9738842428800108E-3</v>
      </c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</row>
    <row r="177" spans="1:35" x14ac:dyDescent="0.2">
      <c r="A177" s="78">
        <v>7402</v>
      </c>
      <c r="B177" s="78">
        <v>-4.3490000025485642E-3</v>
      </c>
      <c r="C177" s="78">
        <v>0.1</v>
      </c>
      <c r="D177" s="79">
        <f t="shared" si="30"/>
        <v>0.74019999999999997</v>
      </c>
      <c r="E177" s="79">
        <f t="shared" si="30"/>
        <v>-4.3490000025485642E-3</v>
      </c>
      <c r="F177" s="19">
        <f t="shared" si="31"/>
        <v>7.4020000000000002E-2</v>
      </c>
      <c r="G177" s="19">
        <f t="shared" si="31"/>
        <v>-4.3490000025485647E-4</v>
      </c>
      <c r="H177" s="19">
        <f t="shared" si="34"/>
        <v>5.4789603999999999E-2</v>
      </c>
      <c r="I177" s="19">
        <f t="shared" si="35"/>
        <v>4.0555264880799996E-2</v>
      </c>
      <c r="J177" s="19">
        <f t="shared" si="36"/>
        <v>3.0019007064768156E-2</v>
      </c>
      <c r="K177" s="19">
        <f t="shared" si="37"/>
        <v>-3.2191298018864476E-4</v>
      </c>
      <c r="L177" s="19">
        <f t="shared" si="38"/>
        <v>-2.3827998793563484E-4</v>
      </c>
      <c r="M177" s="19">
        <f t="shared" ca="1" si="32"/>
        <v>7.8229204961537818E-4</v>
      </c>
      <c r="N177" s="19">
        <f t="shared" ca="1" si="39"/>
        <v>2.6330158124600844E-6</v>
      </c>
      <c r="O177" s="44">
        <f t="shared" ca="1" si="40"/>
        <v>7.1506422515658059</v>
      </c>
      <c r="P177" s="19">
        <f t="shared" ca="1" si="41"/>
        <v>181.42676581002286</v>
      </c>
      <c r="Q177" s="19">
        <f t="shared" ca="1" si="42"/>
        <v>71.60153949872695</v>
      </c>
      <c r="R177" s="17">
        <f t="shared" ca="1" si="33"/>
        <v>-5.1312920521639424E-3</v>
      </c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</row>
    <row r="178" spans="1:35" x14ac:dyDescent="0.2">
      <c r="A178" s="78">
        <v>7408</v>
      </c>
      <c r="B178" s="78">
        <v>1.1503999994602054E-2</v>
      </c>
      <c r="C178" s="78">
        <v>0.1</v>
      </c>
      <c r="D178" s="79">
        <f t="shared" si="30"/>
        <v>0.74080000000000001</v>
      </c>
      <c r="E178" s="79">
        <f t="shared" si="30"/>
        <v>1.1503999994602054E-2</v>
      </c>
      <c r="F178" s="19">
        <f t="shared" si="31"/>
        <v>7.4080000000000007E-2</v>
      </c>
      <c r="G178" s="19">
        <f t="shared" si="31"/>
        <v>1.1503999994602054E-3</v>
      </c>
      <c r="H178" s="19">
        <f t="shared" si="34"/>
        <v>5.4878464000000009E-2</v>
      </c>
      <c r="I178" s="19">
        <f t="shared" si="35"/>
        <v>4.0653966131200009E-2</v>
      </c>
      <c r="J178" s="19">
        <f t="shared" si="36"/>
        <v>3.0116458109992968E-2</v>
      </c>
      <c r="K178" s="19">
        <f t="shared" si="37"/>
        <v>8.5221631960012017E-4</v>
      </c>
      <c r="L178" s="19">
        <f t="shared" si="38"/>
        <v>6.3132184955976901E-4</v>
      </c>
      <c r="M178" s="19">
        <f t="shared" ca="1" si="32"/>
        <v>7.5326907510874647E-4</v>
      </c>
      <c r="N178" s="19">
        <f t="shared" ca="1" si="39"/>
        <v>1.1557821530334942E-5</v>
      </c>
      <c r="O178" s="44">
        <f t="shared" ca="1" si="40"/>
        <v>7.1707437146881858</v>
      </c>
      <c r="P178" s="19">
        <f t="shared" ca="1" si="41"/>
        <v>181.66709662297825</v>
      </c>
      <c r="Q178" s="19">
        <f t="shared" ca="1" si="42"/>
        <v>71.672070349803235</v>
      </c>
      <c r="R178" s="17">
        <f t="shared" ca="1" si="33"/>
        <v>1.0750730919493308E-2</v>
      </c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</row>
    <row r="179" spans="1:35" x14ac:dyDescent="0.2">
      <c r="A179" s="78">
        <v>7438</v>
      </c>
      <c r="B179" s="78">
        <v>-1.2310000020079315E-3</v>
      </c>
      <c r="C179" s="78">
        <v>0.1</v>
      </c>
      <c r="D179" s="79">
        <f t="shared" si="30"/>
        <v>0.74380000000000002</v>
      </c>
      <c r="E179" s="79">
        <f t="shared" si="30"/>
        <v>-1.2310000020079315E-3</v>
      </c>
      <c r="F179" s="19">
        <f t="shared" si="31"/>
        <v>7.4380000000000002E-2</v>
      </c>
      <c r="G179" s="19">
        <f t="shared" si="31"/>
        <v>-1.2310000020079314E-4</v>
      </c>
      <c r="H179" s="19">
        <f t="shared" si="34"/>
        <v>5.5323844000000004E-2</v>
      </c>
      <c r="I179" s="19">
        <f t="shared" si="35"/>
        <v>4.1149875167200006E-2</v>
      </c>
      <c r="J179" s="19">
        <f t="shared" si="36"/>
        <v>3.0607277149363364E-2</v>
      </c>
      <c r="K179" s="19">
        <f t="shared" si="37"/>
        <v>-9.1561780149349947E-5</v>
      </c>
      <c r="L179" s="19">
        <f t="shared" si="38"/>
        <v>-6.8103652075086495E-5</v>
      </c>
      <c r="M179" s="19">
        <f t="shared" ca="1" si="32"/>
        <v>6.0714066742206113E-4</v>
      </c>
      <c r="N179" s="19">
        <f t="shared" ca="1" si="39"/>
        <v>3.3787611206125418E-7</v>
      </c>
      <c r="O179" s="44">
        <f t="shared" ca="1" si="40"/>
        <v>7.2706207082180407</v>
      </c>
      <c r="P179" s="19">
        <f t="shared" ca="1" si="41"/>
        <v>182.85221835273327</v>
      </c>
      <c r="Q179" s="19">
        <f t="shared" ca="1" si="42"/>
        <v>72.018088154147677</v>
      </c>
      <c r="R179" s="17">
        <f t="shared" ca="1" si="33"/>
        <v>-1.8381406694299926E-3</v>
      </c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</row>
    <row r="180" spans="1:35" x14ac:dyDescent="0.2">
      <c r="A180" s="78">
        <v>7447</v>
      </c>
      <c r="B180" s="78">
        <v>1.0484999947948381E-3</v>
      </c>
      <c r="C180" s="78">
        <v>0.1</v>
      </c>
      <c r="D180" s="79">
        <f t="shared" si="30"/>
        <v>0.74470000000000003</v>
      </c>
      <c r="E180" s="79">
        <f t="shared" si="30"/>
        <v>1.0484999947948381E-3</v>
      </c>
      <c r="F180" s="19">
        <f t="shared" si="31"/>
        <v>7.4470000000000008E-2</v>
      </c>
      <c r="G180" s="19">
        <f t="shared" si="31"/>
        <v>1.0484999947948382E-4</v>
      </c>
      <c r="H180" s="19">
        <f t="shared" si="34"/>
        <v>5.5457809000000011E-2</v>
      </c>
      <c r="I180" s="19">
        <f t="shared" si="35"/>
        <v>4.1299430362300008E-2</v>
      </c>
      <c r="J180" s="19">
        <f t="shared" si="36"/>
        <v>3.0755685790804815E-2</v>
      </c>
      <c r="K180" s="19">
        <f t="shared" si="37"/>
        <v>7.8081794612371602E-5</v>
      </c>
      <c r="L180" s="19">
        <f t="shared" si="38"/>
        <v>5.8147512447833134E-5</v>
      </c>
      <c r="M180" s="19">
        <f t="shared" ca="1" si="32"/>
        <v>5.6297274619115933E-4</v>
      </c>
      <c r="N180" s="19">
        <f t="shared" ca="1" si="39"/>
        <v>2.3573670913665853E-8</v>
      </c>
      <c r="O180" s="44">
        <f t="shared" ca="1" si="40"/>
        <v>7.3003754134038683</v>
      </c>
      <c r="P180" s="19">
        <f t="shared" ca="1" si="41"/>
        <v>183.20235194711725</v>
      </c>
      <c r="Q180" s="19">
        <f t="shared" ca="1" si="42"/>
        <v>72.119728264184928</v>
      </c>
      <c r="R180" s="17">
        <f t="shared" ca="1" si="33"/>
        <v>4.855272486036788E-4</v>
      </c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1:35" x14ac:dyDescent="0.2">
      <c r="A181" s="78">
        <v>7453</v>
      </c>
      <c r="B181" s="78">
        <v>-2.0985000010114163E-3</v>
      </c>
      <c r="C181" s="78">
        <v>0.1</v>
      </c>
      <c r="D181" s="79">
        <f t="shared" si="30"/>
        <v>0.74529999999999996</v>
      </c>
      <c r="E181" s="79">
        <f t="shared" si="30"/>
        <v>-2.0985000010114163E-3</v>
      </c>
      <c r="F181" s="19">
        <f t="shared" si="31"/>
        <v>7.4529999999999999E-2</v>
      </c>
      <c r="G181" s="19">
        <f t="shared" si="31"/>
        <v>-2.0985000010114165E-4</v>
      </c>
      <c r="H181" s="19">
        <f t="shared" si="34"/>
        <v>5.5547208999999993E-2</v>
      </c>
      <c r="I181" s="19">
        <f t="shared" si="35"/>
        <v>4.1399334867699991E-2</v>
      </c>
      <c r="J181" s="19">
        <f t="shared" si="36"/>
        <v>3.0854924276896803E-2</v>
      </c>
      <c r="K181" s="19">
        <f t="shared" si="37"/>
        <v>-1.5640120507538085E-4</v>
      </c>
      <c r="L181" s="19">
        <f t="shared" si="38"/>
        <v>-1.1656581814268135E-4</v>
      </c>
      <c r="M181" s="19">
        <f t="shared" ca="1" si="32"/>
        <v>5.334430041077573E-4</v>
      </c>
      <c r="N181" s="19">
        <f t="shared" ca="1" si="39"/>
        <v>6.9271239821957469E-7</v>
      </c>
      <c r="O181" s="44">
        <f t="shared" ca="1" si="40"/>
        <v>7.3201575489858017</v>
      </c>
      <c r="P181" s="19">
        <f t="shared" ca="1" si="41"/>
        <v>183.43438139407328</v>
      </c>
      <c r="Q181" s="19">
        <f t="shared" ca="1" si="42"/>
        <v>72.18693103160966</v>
      </c>
      <c r="R181" s="17">
        <f t="shared" ca="1" si="33"/>
        <v>-2.6319430051191736E-3</v>
      </c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</row>
    <row r="182" spans="1:35" x14ac:dyDescent="0.2">
      <c r="A182" s="78">
        <v>8024</v>
      </c>
      <c r="B182" s="78">
        <v>2.4120000016409904E-3</v>
      </c>
      <c r="C182" s="78">
        <v>0.1</v>
      </c>
      <c r="D182" s="79">
        <f t="shared" si="30"/>
        <v>0.8024</v>
      </c>
      <c r="E182" s="79">
        <f t="shared" si="30"/>
        <v>2.4120000016409904E-3</v>
      </c>
      <c r="F182" s="19">
        <f t="shared" si="31"/>
        <v>8.0240000000000006E-2</v>
      </c>
      <c r="G182" s="19">
        <f t="shared" si="31"/>
        <v>2.4120000016409905E-4</v>
      </c>
      <c r="H182" s="19">
        <f t="shared" si="34"/>
        <v>6.4384575999999999E-2</v>
      </c>
      <c r="I182" s="19">
        <f t="shared" si="35"/>
        <v>5.1662183782399999E-2</v>
      </c>
      <c r="J182" s="19">
        <f t="shared" si="36"/>
        <v>4.1453736266997762E-2</v>
      </c>
      <c r="K182" s="19">
        <f t="shared" si="37"/>
        <v>1.9353888013167307E-4</v>
      </c>
      <c r="L182" s="19">
        <f t="shared" si="38"/>
        <v>1.5529559741765447E-4</v>
      </c>
      <c r="M182" s="19">
        <f t="shared" ca="1" si="32"/>
        <v>-2.5859952160448771E-3</v>
      </c>
      <c r="N182" s="19">
        <f t="shared" ca="1" si="39"/>
        <v>2.4979956196010804E-6</v>
      </c>
      <c r="O182" s="44">
        <f t="shared" ca="1" si="40"/>
        <v>8.9648173259935469</v>
      </c>
      <c r="P182" s="19">
        <f t="shared" ca="1" si="41"/>
        <v>200.10497241391576</v>
      </c>
      <c r="Q182" s="19">
        <f t="shared" ca="1" si="42"/>
        <v>76.45938276365392</v>
      </c>
      <c r="R182" s="17">
        <f t="shared" ca="1" si="33"/>
        <v>4.9979952176858675E-3</v>
      </c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</row>
    <row r="183" spans="1:35" x14ac:dyDescent="0.2">
      <c r="A183" s="78">
        <v>8048</v>
      </c>
      <c r="B183" s="78">
        <v>2.8239999955985695E-3</v>
      </c>
      <c r="C183" s="78">
        <v>0.1</v>
      </c>
      <c r="D183" s="79">
        <f t="shared" si="30"/>
        <v>0.80479999999999996</v>
      </c>
      <c r="E183" s="79">
        <f t="shared" si="30"/>
        <v>2.8239999955985695E-3</v>
      </c>
      <c r="F183" s="19">
        <f t="shared" si="31"/>
        <v>8.0479999999999996E-2</v>
      </c>
      <c r="G183" s="19">
        <f t="shared" si="31"/>
        <v>2.8239999955985694E-4</v>
      </c>
      <c r="H183" s="19">
        <f t="shared" si="34"/>
        <v>6.4770303999999987E-2</v>
      </c>
      <c r="I183" s="19">
        <f t="shared" si="35"/>
        <v>5.2127140659199989E-2</v>
      </c>
      <c r="J183" s="19">
        <f t="shared" si="36"/>
        <v>4.1951922802524147E-2</v>
      </c>
      <c r="K183" s="19">
        <f t="shared" si="37"/>
        <v>2.2727551964577284E-4</v>
      </c>
      <c r="L183" s="19">
        <f t="shared" si="38"/>
        <v>1.8291133821091797E-4</v>
      </c>
      <c r="M183" s="19">
        <f t="shared" ca="1" si="32"/>
        <v>-2.7305111443774593E-3</v>
      </c>
      <c r="N183" s="19">
        <f t="shared" ca="1" si="39"/>
        <v>3.0852594004117809E-6</v>
      </c>
      <c r="O183" s="44">
        <f t="shared" ca="1" si="40"/>
        <v>9.0220679908515304</v>
      </c>
      <c r="P183" s="19">
        <f t="shared" ca="1" si="41"/>
        <v>200.55948335111796</v>
      </c>
      <c r="Q183" s="19">
        <f t="shared" ca="1" si="42"/>
        <v>76.544058215958941</v>
      </c>
      <c r="R183" s="17">
        <f t="shared" ca="1" si="33"/>
        <v>5.5545111399760289E-3</v>
      </c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</row>
    <row r="184" spans="1:35" x14ac:dyDescent="0.2">
      <c r="A184" s="78">
        <v>8052</v>
      </c>
      <c r="B184" s="78">
        <v>2.7259999915258959E-3</v>
      </c>
      <c r="C184" s="78">
        <v>0.1</v>
      </c>
      <c r="D184" s="79">
        <f t="shared" si="30"/>
        <v>0.80520000000000003</v>
      </c>
      <c r="E184" s="79">
        <f t="shared" si="30"/>
        <v>2.7259999915258959E-3</v>
      </c>
      <c r="F184" s="19">
        <f t="shared" si="31"/>
        <v>8.0520000000000008E-2</v>
      </c>
      <c r="G184" s="19">
        <f t="shared" si="31"/>
        <v>2.725999991525896E-4</v>
      </c>
      <c r="H184" s="19">
        <f t="shared" si="34"/>
        <v>6.4834704000000007E-2</v>
      </c>
      <c r="I184" s="19">
        <f t="shared" si="35"/>
        <v>5.2204903660800009E-2</v>
      </c>
      <c r="J184" s="19">
        <f t="shared" si="36"/>
        <v>4.2035388427676165E-2</v>
      </c>
      <c r="K184" s="19">
        <f t="shared" si="37"/>
        <v>2.1949751931766515E-4</v>
      </c>
      <c r="L184" s="19">
        <f t="shared" si="38"/>
        <v>1.7673940255458399E-4</v>
      </c>
      <c r="M184" s="19">
        <f t="shared" ca="1" si="32"/>
        <v>-2.7547022397821641E-3</v>
      </c>
      <c r="N184" s="19">
        <f t="shared" ca="1" si="39"/>
        <v>3.003809694826515E-6</v>
      </c>
      <c r="O184" s="44">
        <f t="shared" ca="1" si="40"/>
        <v>9.0315057190222259</v>
      </c>
      <c r="P184" s="19">
        <f t="shared" ca="1" si="41"/>
        <v>200.63323025775594</v>
      </c>
      <c r="Q184" s="19">
        <f t="shared" ca="1" si="42"/>
        <v>76.557410095190647</v>
      </c>
      <c r="R184" s="17">
        <f t="shared" ca="1" si="33"/>
        <v>5.48070223130806E-3</v>
      </c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</row>
    <row r="185" spans="1:35" x14ac:dyDescent="0.2">
      <c r="A185" s="78">
        <v>8054</v>
      </c>
      <c r="B185" s="78">
        <v>5.6769999937387183E-3</v>
      </c>
      <c r="C185" s="78">
        <v>0.1</v>
      </c>
      <c r="D185" s="79">
        <f t="shared" si="30"/>
        <v>0.8054</v>
      </c>
      <c r="E185" s="79">
        <f t="shared" si="30"/>
        <v>5.6769999937387183E-3</v>
      </c>
      <c r="F185" s="19">
        <f t="shared" si="31"/>
        <v>8.054E-2</v>
      </c>
      <c r="G185" s="19">
        <f t="shared" si="31"/>
        <v>5.6769999937387181E-4</v>
      </c>
      <c r="H185" s="19">
        <f t="shared" si="34"/>
        <v>6.4866915999999997E-2</v>
      </c>
      <c r="I185" s="19">
        <f t="shared" si="35"/>
        <v>5.2243814146399996E-2</v>
      </c>
      <c r="J185" s="19">
        <f t="shared" si="36"/>
        <v>4.2077167913510558E-2</v>
      </c>
      <c r="K185" s="19">
        <f t="shared" si="37"/>
        <v>4.5722557949571635E-4</v>
      </c>
      <c r="L185" s="19">
        <f t="shared" si="38"/>
        <v>3.6824948172584993E-4</v>
      </c>
      <c r="M185" s="19">
        <f t="shared" ca="1" si="32"/>
        <v>-2.7668090489861991E-3</v>
      </c>
      <c r="N185" s="19">
        <f t="shared" ca="1" si="39"/>
        <v>7.1297911150003083E-6</v>
      </c>
      <c r="O185" s="44">
        <f t="shared" ca="1" si="40"/>
        <v>9.0362133835711802</v>
      </c>
      <c r="P185" s="19">
        <f t="shared" ca="1" si="41"/>
        <v>200.66988859177363</v>
      </c>
      <c r="Q185" s="19">
        <f t="shared" ca="1" si="42"/>
        <v>76.564004476814233</v>
      </c>
      <c r="R185" s="17">
        <f t="shared" ca="1" si="33"/>
        <v>8.4438090427249174E-3</v>
      </c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</row>
    <row r="186" spans="1:35" x14ac:dyDescent="0.2">
      <c r="A186" s="78">
        <v>8056</v>
      </c>
      <c r="B186" s="78">
        <v>2.6280000020051375E-3</v>
      </c>
      <c r="C186" s="78">
        <v>0.1</v>
      </c>
      <c r="D186" s="79">
        <f t="shared" si="30"/>
        <v>0.80559999999999998</v>
      </c>
      <c r="E186" s="79">
        <f t="shared" si="30"/>
        <v>2.6280000020051375E-3</v>
      </c>
      <c r="F186" s="19">
        <f t="shared" si="31"/>
        <v>8.0560000000000007E-2</v>
      </c>
      <c r="G186" s="19">
        <f t="shared" si="31"/>
        <v>2.6280000020051375E-4</v>
      </c>
      <c r="H186" s="19">
        <f t="shared" si="34"/>
        <v>6.489913600000001E-2</v>
      </c>
      <c r="I186" s="19">
        <f t="shared" si="35"/>
        <v>5.2282743961600008E-2</v>
      </c>
      <c r="J186" s="19">
        <f t="shared" si="36"/>
        <v>4.2118978535464965E-2</v>
      </c>
      <c r="K186" s="19">
        <f t="shared" si="37"/>
        <v>2.1171168016153387E-4</v>
      </c>
      <c r="L186" s="19">
        <f t="shared" si="38"/>
        <v>1.705549295381317E-4</v>
      </c>
      <c r="M186" s="19">
        <f t="shared" ca="1" si="32"/>
        <v>-2.7789233658580617E-3</v>
      </c>
      <c r="N186" s="19">
        <f t="shared" ca="1" si="39"/>
        <v>2.9234820305945124E-6</v>
      </c>
      <c r="O186" s="44">
        <f t="shared" ca="1" si="40"/>
        <v>9.0409135726924355</v>
      </c>
      <c r="P186" s="19">
        <f t="shared" ca="1" si="41"/>
        <v>200.70640345923195</v>
      </c>
      <c r="Q186" s="19">
        <f t="shared" ca="1" si="42"/>
        <v>76.570544477007232</v>
      </c>
      <c r="R186" s="17">
        <f t="shared" ca="1" si="33"/>
        <v>5.4069233678631992E-3</v>
      </c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</row>
    <row r="187" spans="1:35" x14ac:dyDescent="0.2">
      <c r="A187" s="78">
        <v>8072</v>
      </c>
      <c r="B187" s="78">
        <v>1.2360000037006103E-3</v>
      </c>
      <c r="C187" s="78">
        <v>0.1</v>
      </c>
      <c r="D187" s="79">
        <f t="shared" si="30"/>
        <v>0.80720000000000003</v>
      </c>
      <c r="E187" s="79">
        <f t="shared" si="30"/>
        <v>1.2360000037006103E-3</v>
      </c>
      <c r="F187" s="19">
        <f t="shared" si="31"/>
        <v>8.0720000000000014E-2</v>
      </c>
      <c r="G187" s="19">
        <f t="shared" si="31"/>
        <v>1.2360000037006102E-4</v>
      </c>
      <c r="H187" s="19">
        <f t="shared" si="34"/>
        <v>6.5157184000000007E-2</v>
      </c>
      <c r="I187" s="19">
        <f t="shared" si="35"/>
        <v>5.2594878924800005E-2</v>
      </c>
      <c r="J187" s="19">
        <f t="shared" si="36"/>
        <v>4.2454586268098567E-2</v>
      </c>
      <c r="K187" s="19">
        <f t="shared" si="37"/>
        <v>9.9769920298713253E-5</v>
      </c>
      <c r="L187" s="19">
        <f t="shared" si="38"/>
        <v>8.0534279665121341E-5</v>
      </c>
      <c r="M187" s="19">
        <f t="shared" ca="1" si="32"/>
        <v>-2.8761081768738442E-3</v>
      </c>
      <c r="N187" s="19">
        <f t="shared" ca="1" si="39"/>
        <v>1.6909433688747351E-6</v>
      </c>
      <c r="O187" s="44">
        <f t="shared" ca="1" si="40"/>
        <v>9.0782451584739761</v>
      </c>
      <c r="P187" s="19">
        <f t="shared" ca="1" si="41"/>
        <v>200.99335282852246</v>
      </c>
      <c r="Q187" s="19">
        <f t="shared" ca="1" si="42"/>
        <v>76.620905918893897</v>
      </c>
      <c r="R187" s="17">
        <f t="shared" ca="1" si="33"/>
        <v>4.1121081805744544E-3</v>
      </c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1:35" x14ac:dyDescent="0.2">
      <c r="A188" s="78">
        <v>8140</v>
      </c>
      <c r="B188" s="78">
        <v>-5.4300000047078356E-3</v>
      </c>
      <c r="C188" s="78">
        <v>0.1</v>
      </c>
      <c r="D188" s="79">
        <f t="shared" si="30"/>
        <v>0.81399999999999995</v>
      </c>
      <c r="E188" s="79">
        <f t="shared" si="30"/>
        <v>-5.4300000047078356E-3</v>
      </c>
      <c r="F188" s="19">
        <f t="shared" si="31"/>
        <v>8.14E-2</v>
      </c>
      <c r="G188" s="19">
        <f t="shared" si="31"/>
        <v>-5.4300000047078354E-4</v>
      </c>
      <c r="H188" s="19">
        <f t="shared" si="34"/>
        <v>6.6259600000000002E-2</v>
      </c>
      <c r="I188" s="19">
        <f t="shared" si="35"/>
        <v>5.3935314399999996E-2</v>
      </c>
      <c r="J188" s="19">
        <f t="shared" si="36"/>
        <v>4.3903345921599994E-2</v>
      </c>
      <c r="K188" s="19">
        <f t="shared" si="37"/>
        <v>-4.4200200038321775E-4</v>
      </c>
      <c r="L188" s="19">
        <f t="shared" si="38"/>
        <v>-3.5978962831193921E-4</v>
      </c>
      <c r="M188" s="19">
        <f t="shared" ca="1" si="32"/>
        <v>-3.2945040985029941E-3</v>
      </c>
      <c r="N188" s="19">
        <f t="shared" ca="1" si="39"/>
        <v>4.5603427654176374E-7</v>
      </c>
      <c r="O188" s="44">
        <f t="shared" ca="1" si="40"/>
        <v>9.2314830243266446</v>
      </c>
      <c r="P188" s="19">
        <f t="shared" ca="1" si="41"/>
        <v>202.10996880605407</v>
      </c>
      <c r="Q188" s="19">
        <f t="shared" ca="1" si="42"/>
        <v>76.796033242773035</v>
      </c>
      <c r="R188" s="17">
        <f t="shared" ca="1" si="33"/>
        <v>-2.1354959062048415E-3</v>
      </c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</row>
    <row r="189" spans="1:35" x14ac:dyDescent="0.2">
      <c r="A189" s="78">
        <v>8141</v>
      </c>
      <c r="B189" s="78">
        <v>-2.9544999997597188E-3</v>
      </c>
      <c r="C189" s="78">
        <v>0.1</v>
      </c>
      <c r="D189" s="79">
        <f t="shared" si="30"/>
        <v>0.81410000000000005</v>
      </c>
      <c r="E189" s="79">
        <f t="shared" si="30"/>
        <v>-2.9544999997597188E-3</v>
      </c>
      <c r="F189" s="19">
        <f t="shared" si="31"/>
        <v>8.141000000000001E-2</v>
      </c>
      <c r="G189" s="19">
        <f t="shared" si="31"/>
        <v>-2.9544999997597191E-4</v>
      </c>
      <c r="H189" s="19">
        <f t="shared" si="34"/>
        <v>6.6275881000000009E-2</v>
      </c>
      <c r="I189" s="19">
        <f t="shared" si="35"/>
        <v>5.395519472210001E-2</v>
      </c>
      <c r="J189" s="19">
        <f t="shared" si="36"/>
        <v>4.3924924023261619E-2</v>
      </c>
      <c r="K189" s="19">
        <f t="shared" si="37"/>
        <v>-2.4052584498043873E-4</v>
      </c>
      <c r="L189" s="19">
        <f t="shared" si="38"/>
        <v>-1.958120903985752E-4</v>
      </c>
      <c r="M189" s="19">
        <f t="shared" ca="1" si="32"/>
        <v>-3.3007217333382369E-3</v>
      </c>
      <c r="N189" s="19">
        <f t="shared" ca="1" si="39"/>
        <v>1.1986948880211436E-8</v>
      </c>
      <c r="O189" s="44">
        <f t="shared" ca="1" si="40"/>
        <v>9.2336702400632724</v>
      </c>
      <c r="P189" s="19">
        <f t="shared" ca="1" si="41"/>
        <v>202.12514195623024</v>
      </c>
      <c r="Q189" s="19">
        <f t="shared" ca="1" si="42"/>
        <v>76.798137945999386</v>
      </c>
      <c r="R189" s="17">
        <f t="shared" ca="1" si="33"/>
        <v>3.462217335785181E-4</v>
      </c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</row>
    <row r="190" spans="1:35" x14ac:dyDescent="0.2">
      <c r="A190" s="78">
        <v>8165</v>
      </c>
      <c r="B190" s="78">
        <v>-1.542500001960434E-3</v>
      </c>
      <c r="C190" s="78">
        <v>0.1</v>
      </c>
      <c r="D190" s="79">
        <f t="shared" si="30"/>
        <v>0.8165</v>
      </c>
      <c r="E190" s="79">
        <f t="shared" si="30"/>
        <v>-1.542500001960434E-3</v>
      </c>
      <c r="F190" s="19">
        <f t="shared" si="31"/>
        <v>8.165E-2</v>
      </c>
      <c r="G190" s="19">
        <f t="shared" si="31"/>
        <v>-1.5425000019604341E-4</v>
      </c>
      <c r="H190" s="19">
        <f t="shared" si="34"/>
        <v>6.6667224999999997E-2</v>
      </c>
      <c r="I190" s="19">
        <f t="shared" si="35"/>
        <v>5.44337892125E-2</v>
      </c>
      <c r="J190" s="19">
        <f t="shared" si="36"/>
        <v>4.444518889200625E-2</v>
      </c>
      <c r="K190" s="19">
        <f t="shared" si="37"/>
        <v>-1.2594512516006946E-4</v>
      </c>
      <c r="L190" s="19">
        <f t="shared" si="38"/>
        <v>-1.0283419469319672E-4</v>
      </c>
      <c r="M190" s="19">
        <f t="shared" ca="1" si="32"/>
        <v>-3.4505080444692665E-3</v>
      </c>
      <c r="N190" s="19">
        <f t="shared" ca="1" si="39"/>
        <v>3.640494690278387E-7</v>
      </c>
      <c r="O190" s="44">
        <f t="shared" ca="1" si="40"/>
        <v>9.2855797042723083</v>
      </c>
      <c r="P190" s="19">
        <f t="shared" ca="1" si="41"/>
        <v>202.47840862728708</v>
      </c>
      <c r="Q190" s="19">
        <f t="shared" ca="1" si="42"/>
        <v>76.844552185306284</v>
      </c>
      <c r="R190" s="17">
        <f t="shared" ca="1" si="33"/>
        <v>1.9080080425088325E-3</v>
      </c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</row>
    <row r="191" spans="1:35" x14ac:dyDescent="0.2">
      <c r="A191" s="78">
        <v>8667</v>
      </c>
      <c r="B191" s="78">
        <v>-6.8414999986998737E-3</v>
      </c>
      <c r="C191" s="78">
        <v>0.1</v>
      </c>
      <c r="D191" s="79">
        <f t="shared" si="30"/>
        <v>0.86670000000000003</v>
      </c>
      <c r="E191" s="79">
        <f t="shared" si="30"/>
        <v>-6.8414999986998737E-3</v>
      </c>
      <c r="F191" s="19">
        <f t="shared" si="31"/>
        <v>8.6670000000000011E-2</v>
      </c>
      <c r="G191" s="19">
        <f t="shared" si="31"/>
        <v>-6.8414999986998737E-4</v>
      </c>
      <c r="H191" s="19">
        <f t="shared" si="34"/>
        <v>7.5116889000000006E-2</v>
      </c>
      <c r="I191" s="19">
        <f t="shared" si="35"/>
        <v>6.5103807696300003E-2</v>
      </c>
      <c r="J191" s="19">
        <f t="shared" si="36"/>
        <v>5.6425470130383217E-2</v>
      </c>
      <c r="K191" s="19">
        <f t="shared" si="37"/>
        <v>-5.9295280488731803E-4</v>
      </c>
      <c r="L191" s="19">
        <f t="shared" si="38"/>
        <v>-5.1391219599583853E-4</v>
      </c>
      <c r="M191" s="19">
        <f t="shared" ca="1" si="32"/>
        <v>-6.8313402230006232E-3</v>
      </c>
      <c r="N191" s="19">
        <f t="shared" ca="1" si="39"/>
        <v>1.0322104225908157E-11</v>
      </c>
      <c r="O191" s="44">
        <f t="shared" ca="1" si="40"/>
        <v>10.098858186475523</v>
      </c>
      <c r="P191" s="19">
        <f t="shared" ca="1" si="41"/>
        <v>205.01146802228158</v>
      </c>
      <c r="Q191" s="19">
        <f t="shared" ca="1" si="42"/>
        <v>76.01026721863785</v>
      </c>
      <c r="R191" s="17">
        <f t="shared" ca="1" si="33"/>
        <v>-1.0159775699250528E-5</v>
      </c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</row>
    <row r="192" spans="1:35" x14ac:dyDescent="0.2">
      <c r="A192" s="78">
        <v>8731</v>
      </c>
      <c r="B192" s="78">
        <v>-1.1409500002628192E-2</v>
      </c>
      <c r="C192" s="78">
        <v>0.1</v>
      </c>
      <c r="D192" s="79">
        <f t="shared" si="30"/>
        <v>0.87309999999999999</v>
      </c>
      <c r="E192" s="79">
        <f t="shared" si="30"/>
        <v>-1.1409500002628192E-2</v>
      </c>
      <c r="F192" s="19">
        <f t="shared" si="31"/>
        <v>8.7309999999999999E-2</v>
      </c>
      <c r="G192" s="19">
        <f t="shared" si="31"/>
        <v>-1.1409500002628192E-3</v>
      </c>
      <c r="H192" s="19">
        <f t="shared" si="34"/>
        <v>7.6230360999999996E-2</v>
      </c>
      <c r="I192" s="19">
        <f t="shared" si="35"/>
        <v>6.6556728189099995E-2</v>
      </c>
      <c r="J192" s="19">
        <f t="shared" si="36"/>
        <v>5.8110679381903202E-2</v>
      </c>
      <c r="K192" s="19">
        <f t="shared" si="37"/>
        <v>-9.9616344522946744E-4</v>
      </c>
      <c r="L192" s="19">
        <f t="shared" si="38"/>
        <v>-8.6975030402984804E-4</v>
      </c>
      <c r="M192" s="19">
        <f t="shared" ca="1" si="32"/>
        <v>-7.2963573719527774E-3</v>
      </c>
      <c r="N192" s="19">
        <f t="shared" ca="1" si="39"/>
        <v>1.6917942300279473E-6</v>
      </c>
      <c r="O192" s="44">
        <f t="shared" ca="1" si="40"/>
        <v>10.163176719119013</v>
      </c>
      <c r="P192" s="19">
        <f t="shared" ca="1" si="41"/>
        <v>204.66368819043387</v>
      </c>
      <c r="Q192" s="19">
        <f t="shared" ca="1" si="42"/>
        <v>75.657985829665876</v>
      </c>
      <c r="R192" s="17">
        <f t="shared" ca="1" si="33"/>
        <v>-4.1131426306754149E-3</v>
      </c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</row>
    <row r="193" spans="1:35" x14ac:dyDescent="0.2">
      <c r="A193" s="78">
        <v>8739</v>
      </c>
      <c r="B193" s="78">
        <v>-5.605500002275221E-3</v>
      </c>
      <c r="C193" s="78">
        <v>0.1</v>
      </c>
      <c r="D193" s="79">
        <f t="shared" si="30"/>
        <v>0.87390000000000001</v>
      </c>
      <c r="E193" s="79">
        <f t="shared" si="30"/>
        <v>-5.605500002275221E-3</v>
      </c>
      <c r="F193" s="19">
        <f t="shared" si="31"/>
        <v>8.7390000000000009E-2</v>
      </c>
      <c r="G193" s="19">
        <f t="shared" si="31"/>
        <v>-5.6055000022752215E-4</v>
      </c>
      <c r="H193" s="19">
        <f t="shared" si="34"/>
        <v>7.6370121000000013E-2</v>
      </c>
      <c r="I193" s="19">
        <f t="shared" si="35"/>
        <v>6.6739848741900018E-2</v>
      </c>
      <c r="J193" s="19">
        <f t="shared" si="36"/>
        <v>5.8323953815546427E-2</v>
      </c>
      <c r="K193" s="19">
        <f t="shared" si="37"/>
        <v>-4.8986464519883166E-4</v>
      </c>
      <c r="L193" s="19">
        <f t="shared" si="38"/>
        <v>-4.2809271343925898E-4</v>
      </c>
      <c r="M193" s="19">
        <f t="shared" ca="1" si="32"/>
        <v>-7.3550250676536755E-3</v>
      </c>
      <c r="N193" s="19">
        <f t="shared" ca="1" si="39"/>
        <v>3.0608379543874856E-7</v>
      </c>
      <c r="O193" s="44">
        <f t="shared" ca="1" si="40"/>
        <v>10.170566342322156</v>
      </c>
      <c r="P193" s="19">
        <f t="shared" ca="1" si="41"/>
        <v>204.60956334634815</v>
      </c>
      <c r="Q193" s="19">
        <f t="shared" ca="1" si="42"/>
        <v>75.610096991108506</v>
      </c>
      <c r="R193" s="17">
        <f t="shared" ca="1" si="33"/>
        <v>1.7495250653784544E-3</v>
      </c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</row>
    <row r="194" spans="1:35" x14ac:dyDescent="0.2">
      <c r="A194" s="78">
        <v>8740</v>
      </c>
      <c r="B194" s="78">
        <v>-9.1299999985494651E-3</v>
      </c>
      <c r="C194" s="78">
        <v>0.1</v>
      </c>
      <c r="D194" s="79">
        <f t="shared" si="30"/>
        <v>0.874</v>
      </c>
      <c r="E194" s="79">
        <f t="shared" si="30"/>
        <v>-9.1299999985494651E-3</v>
      </c>
      <c r="F194" s="19">
        <f t="shared" si="31"/>
        <v>8.7400000000000005E-2</v>
      </c>
      <c r="G194" s="19">
        <f t="shared" si="31"/>
        <v>-9.1299999985494651E-4</v>
      </c>
      <c r="H194" s="19">
        <f t="shared" si="34"/>
        <v>7.63876E-2</v>
      </c>
      <c r="I194" s="19">
        <f t="shared" si="35"/>
        <v>6.6762762399999995E-2</v>
      </c>
      <c r="J194" s="19">
        <f t="shared" si="36"/>
        <v>5.8350654337599998E-2</v>
      </c>
      <c r="K194" s="19">
        <f t="shared" si="37"/>
        <v>-7.979619998732232E-4</v>
      </c>
      <c r="L194" s="19">
        <f t="shared" si="38"/>
        <v>-6.9741878788919702E-4</v>
      </c>
      <c r="M194" s="19">
        <f t="shared" ca="1" si="32"/>
        <v>-7.3623669757425653E-3</v>
      </c>
      <c r="N194" s="19">
        <f t="shared" ca="1" si="39"/>
        <v>3.1245265033174585E-7</v>
      </c>
      <c r="O194" s="44">
        <f t="shared" ca="1" si="40"/>
        <v>10.17147985016982</v>
      </c>
      <c r="P194" s="19">
        <f t="shared" ca="1" si="41"/>
        <v>204.60263148152578</v>
      </c>
      <c r="Q194" s="19">
        <f t="shared" ca="1" si="42"/>
        <v>75.604050843032567</v>
      </c>
      <c r="R194" s="17">
        <f t="shared" ca="1" si="33"/>
        <v>-1.7676330228068998E-3</v>
      </c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</row>
    <row r="195" spans="1:35" x14ac:dyDescent="0.2">
      <c r="A195" s="78">
        <v>8753</v>
      </c>
      <c r="B195" s="78">
        <v>-8.9484999989508651E-3</v>
      </c>
      <c r="C195" s="78">
        <v>0.1</v>
      </c>
      <c r="D195" s="79">
        <f t="shared" si="30"/>
        <v>0.87529999999999997</v>
      </c>
      <c r="E195" s="79">
        <f t="shared" si="30"/>
        <v>-8.9484999989508651E-3</v>
      </c>
      <c r="F195" s="19">
        <f t="shared" si="31"/>
        <v>8.7529999999999997E-2</v>
      </c>
      <c r="G195" s="19">
        <f t="shared" si="31"/>
        <v>-8.9484999989508651E-4</v>
      </c>
      <c r="H195" s="19">
        <f t="shared" si="34"/>
        <v>7.6615008999999998E-2</v>
      </c>
      <c r="I195" s="19">
        <f t="shared" si="35"/>
        <v>6.70611173777E-2</v>
      </c>
      <c r="J195" s="19">
        <f t="shared" si="36"/>
        <v>5.8698596040700809E-2</v>
      </c>
      <c r="K195" s="19">
        <f t="shared" si="37"/>
        <v>-7.8326220490816916E-4</v>
      </c>
      <c r="L195" s="19">
        <f t="shared" si="38"/>
        <v>-6.8558940795612039E-4</v>
      </c>
      <c r="M195" s="19">
        <f t="shared" ca="1" si="32"/>
        <v>-7.4579825803407218E-3</v>
      </c>
      <c r="N195" s="19">
        <f t="shared" ca="1" si="39"/>
        <v>2.2216421751802452E-7</v>
      </c>
      <c r="O195" s="44">
        <f t="shared" ca="1" si="40"/>
        <v>10.183149078769626</v>
      </c>
      <c r="P195" s="19">
        <f t="shared" ca="1" si="41"/>
        <v>204.50915637125223</v>
      </c>
      <c r="Q195" s="19">
        <f t="shared" ca="1" si="42"/>
        <v>75.524237800085643</v>
      </c>
      <c r="R195" s="17">
        <f t="shared" ca="1" si="33"/>
        <v>-1.4905174186101433E-3</v>
      </c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</row>
    <row r="196" spans="1:35" x14ac:dyDescent="0.2">
      <c r="A196" s="78">
        <v>8756</v>
      </c>
      <c r="B196" s="78">
        <v>-9.5220000002882443E-3</v>
      </c>
      <c r="C196" s="78">
        <v>0.1</v>
      </c>
      <c r="D196" s="79">
        <f t="shared" si="30"/>
        <v>0.87560000000000004</v>
      </c>
      <c r="E196" s="79">
        <f t="shared" si="30"/>
        <v>-9.5220000002882443E-3</v>
      </c>
      <c r="F196" s="19">
        <f t="shared" si="31"/>
        <v>8.7560000000000013E-2</v>
      </c>
      <c r="G196" s="19">
        <f t="shared" si="31"/>
        <v>-9.5220000002882443E-4</v>
      </c>
      <c r="H196" s="19">
        <f t="shared" si="34"/>
        <v>7.6667536000000008E-2</v>
      </c>
      <c r="I196" s="19">
        <f t="shared" si="35"/>
        <v>6.7130094521600014E-2</v>
      </c>
      <c r="J196" s="19">
        <f t="shared" si="36"/>
        <v>5.8779110763112978E-2</v>
      </c>
      <c r="K196" s="19">
        <f t="shared" si="37"/>
        <v>-8.3374632002523874E-4</v>
      </c>
      <c r="L196" s="19">
        <f t="shared" si="38"/>
        <v>-7.3002827781409906E-4</v>
      </c>
      <c r="M196" s="19">
        <f t="shared" ca="1" si="32"/>
        <v>-7.4800927658702082E-3</v>
      </c>
      <c r="N196" s="19">
        <f t="shared" ca="1" si="39"/>
        <v>4.1693851539687129E-7</v>
      </c>
      <c r="O196" s="44">
        <f t="shared" ca="1" si="40"/>
        <v>10.185787508045561</v>
      </c>
      <c r="P196" s="19">
        <f t="shared" ca="1" si="41"/>
        <v>204.48669907569379</v>
      </c>
      <c r="Q196" s="19">
        <f t="shared" ca="1" si="42"/>
        <v>75.505499687632167</v>
      </c>
      <c r="R196" s="17">
        <f t="shared" ca="1" si="33"/>
        <v>-2.0419072344180361E-3</v>
      </c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</row>
    <row r="197" spans="1:35" x14ac:dyDescent="0.2">
      <c r="A197" s="78">
        <v>8761</v>
      </c>
      <c r="B197" s="78">
        <v>-1.2144499996793456E-2</v>
      </c>
      <c r="C197" s="78">
        <v>0.1</v>
      </c>
      <c r="D197" s="79">
        <f t="shared" si="30"/>
        <v>0.87609999999999999</v>
      </c>
      <c r="E197" s="79">
        <f t="shared" si="30"/>
        <v>-1.2144499996793456E-2</v>
      </c>
      <c r="F197" s="19">
        <f t="shared" si="31"/>
        <v>8.7610000000000007E-2</v>
      </c>
      <c r="G197" s="19">
        <f t="shared" si="31"/>
        <v>-1.2144499996793456E-3</v>
      </c>
      <c r="H197" s="19">
        <f t="shared" si="34"/>
        <v>7.6755121000000009E-2</v>
      </c>
      <c r="I197" s="19">
        <f t="shared" si="35"/>
        <v>6.7245161508100004E-2</v>
      </c>
      <c r="J197" s="19">
        <f t="shared" si="36"/>
        <v>5.8913485997246412E-2</v>
      </c>
      <c r="K197" s="19">
        <f t="shared" si="37"/>
        <v>-1.0639796447190746E-3</v>
      </c>
      <c r="L197" s="19">
        <f t="shared" si="38"/>
        <v>-9.3215256673838127E-4</v>
      </c>
      <c r="M197" s="19">
        <f t="shared" ca="1" si="32"/>
        <v>-7.5169806134250117E-3</v>
      </c>
      <c r="N197" s="19">
        <f t="shared" ca="1" si="39"/>
        <v>2.1413935643450671E-6</v>
      </c>
      <c r="O197" s="44">
        <f t="shared" ca="1" si="40"/>
        <v>10.190139456719876</v>
      </c>
      <c r="P197" s="19">
        <f t="shared" ca="1" si="41"/>
        <v>204.44853210152485</v>
      </c>
      <c r="Q197" s="19">
        <f t="shared" ca="1" si="42"/>
        <v>75.474003303316351</v>
      </c>
      <c r="R197" s="17">
        <f t="shared" ca="1" si="33"/>
        <v>-4.6275193833684447E-3</v>
      </c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</row>
    <row r="198" spans="1:35" x14ac:dyDescent="0.2">
      <c r="A198" s="78">
        <v>8766</v>
      </c>
      <c r="B198" s="78">
        <v>-7.7670000027865171E-3</v>
      </c>
      <c r="C198" s="78">
        <v>0.1</v>
      </c>
      <c r="D198" s="79">
        <f t="shared" si="30"/>
        <v>0.87660000000000005</v>
      </c>
      <c r="E198" s="79">
        <f t="shared" si="30"/>
        <v>-7.7670000027865171E-3</v>
      </c>
      <c r="F198" s="19">
        <f t="shared" si="31"/>
        <v>8.7660000000000016E-2</v>
      </c>
      <c r="G198" s="19">
        <f t="shared" si="31"/>
        <v>-7.7670000027865174E-4</v>
      </c>
      <c r="H198" s="19">
        <f t="shared" si="34"/>
        <v>7.6842756000000012E-2</v>
      </c>
      <c r="I198" s="19">
        <f t="shared" si="35"/>
        <v>6.7360359909600015E-2</v>
      </c>
      <c r="J198" s="19">
        <f t="shared" si="36"/>
        <v>5.9048091496755377E-2</v>
      </c>
      <c r="K198" s="19">
        <f t="shared" si="37"/>
        <v>-6.8085522024426614E-4</v>
      </c>
      <c r="L198" s="19">
        <f t="shared" si="38"/>
        <v>-5.9683768606612374E-4</v>
      </c>
      <c r="M198" s="19">
        <f t="shared" ca="1" si="32"/>
        <v>-7.5539153839036116E-3</v>
      </c>
      <c r="N198" s="19">
        <f t="shared" ca="1" si="39"/>
        <v>4.5405054804473101E-9</v>
      </c>
      <c r="O198" s="44">
        <f t="shared" ca="1" si="40"/>
        <v>10.194434581560413</v>
      </c>
      <c r="P198" s="19">
        <f t="shared" ca="1" si="41"/>
        <v>204.40944266734746</v>
      </c>
      <c r="Q198" s="19">
        <f t="shared" ca="1" si="42"/>
        <v>75.442174357084667</v>
      </c>
      <c r="R198" s="17">
        <f t="shared" ca="1" si="33"/>
        <v>-2.1308461888290553E-4</v>
      </c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</row>
    <row r="199" spans="1:35" x14ac:dyDescent="0.2">
      <c r="A199" s="78">
        <v>8773</v>
      </c>
      <c r="B199" s="78">
        <v>-8.4385000009206124E-3</v>
      </c>
      <c r="C199" s="78">
        <v>0.1</v>
      </c>
      <c r="D199" s="79">
        <f t="shared" si="30"/>
        <v>0.87729999999999997</v>
      </c>
      <c r="E199" s="79">
        <f t="shared" si="30"/>
        <v>-8.4385000009206124E-3</v>
      </c>
      <c r="F199" s="19">
        <f t="shared" si="31"/>
        <v>8.7730000000000002E-2</v>
      </c>
      <c r="G199" s="19">
        <f t="shared" si="31"/>
        <v>-8.4385000009206128E-4</v>
      </c>
      <c r="H199" s="19">
        <f t="shared" si="34"/>
        <v>7.6965529000000005E-2</v>
      </c>
      <c r="I199" s="19">
        <f t="shared" si="35"/>
        <v>6.7521858591699999E-2</v>
      </c>
      <c r="J199" s="19">
        <f t="shared" si="36"/>
        <v>5.923692654249841E-2</v>
      </c>
      <c r="K199" s="19">
        <f t="shared" si="37"/>
        <v>-7.4030960508076531E-4</v>
      </c>
      <c r="L199" s="19">
        <f t="shared" si="38"/>
        <v>-6.4947361653735537E-4</v>
      </c>
      <c r="M199" s="19">
        <f t="shared" ca="1" si="32"/>
        <v>-7.6057028930855697E-3</v>
      </c>
      <c r="N199" s="19">
        <f t="shared" ca="1" si="39"/>
        <v>6.9355102281841175E-8</v>
      </c>
      <c r="O199" s="44">
        <f t="shared" ca="1" si="40"/>
        <v>10.200352222888521</v>
      </c>
      <c r="P199" s="19">
        <f t="shared" ca="1" si="41"/>
        <v>204.35316823360995</v>
      </c>
      <c r="Q199" s="19">
        <f t="shared" ca="1" si="42"/>
        <v>75.397055537368146</v>
      </c>
      <c r="R199" s="17">
        <f t="shared" ca="1" si="33"/>
        <v>-8.3279710783504268E-4</v>
      </c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</row>
    <row r="200" spans="1:35" x14ac:dyDescent="0.2">
      <c r="A200" s="78">
        <v>8783</v>
      </c>
      <c r="B200" s="78">
        <v>-8.6834999965503812E-3</v>
      </c>
      <c r="C200" s="78">
        <v>0.1</v>
      </c>
      <c r="D200" s="79">
        <f t="shared" si="30"/>
        <v>0.87829999999999997</v>
      </c>
      <c r="E200" s="79">
        <f t="shared" si="30"/>
        <v>-8.6834999965503812E-3</v>
      </c>
      <c r="F200" s="19">
        <f t="shared" si="31"/>
        <v>8.7830000000000005E-2</v>
      </c>
      <c r="G200" s="19">
        <f t="shared" si="31"/>
        <v>-8.6834999965503814E-4</v>
      </c>
      <c r="H200" s="19">
        <f t="shared" si="34"/>
        <v>7.7141088999999996E-2</v>
      </c>
      <c r="I200" s="19">
        <f t="shared" si="35"/>
        <v>6.7753018468699994E-2</v>
      </c>
      <c r="J200" s="19">
        <f t="shared" si="36"/>
        <v>5.9507476121059201E-2</v>
      </c>
      <c r="K200" s="19">
        <f t="shared" si="37"/>
        <v>-7.6267180469701999E-4</v>
      </c>
      <c r="L200" s="19">
        <f t="shared" si="38"/>
        <v>-6.6985464606539259E-4</v>
      </c>
      <c r="M200" s="19">
        <f t="shared" ca="1" si="32"/>
        <v>-7.6798445870006476E-3</v>
      </c>
      <c r="N200" s="19">
        <f t="shared" ca="1" si="39"/>
        <v>1.0073241811184435E-7</v>
      </c>
      <c r="O200" s="44">
        <f t="shared" ca="1" si="40"/>
        <v>10.20861247623254</v>
      </c>
      <c r="P200" s="19">
        <f t="shared" ca="1" si="41"/>
        <v>204.26964221733351</v>
      </c>
      <c r="Q200" s="19">
        <f t="shared" ca="1" si="42"/>
        <v>75.33147128456369</v>
      </c>
      <c r="R200" s="17">
        <f t="shared" ca="1" si="33"/>
        <v>-1.0036554095497335E-3</v>
      </c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</row>
    <row r="201" spans="1:35" x14ac:dyDescent="0.2">
      <c r="A201" s="78">
        <v>8794</v>
      </c>
      <c r="B201" s="78">
        <v>-6.4530000017839484E-3</v>
      </c>
      <c r="C201" s="78">
        <v>0.1</v>
      </c>
      <c r="D201" s="79">
        <f t="shared" si="30"/>
        <v>0.87939999999999996</v>
      </c>
      <c r="E201" s="79">
        <f t="shared" si="30"/>
        <v>-6.4530000017839484E-3</v>
      </c>
      <c r="F201" s="19">
        <f t="shared" si="31"/>
        <v>8.7940000000000004E-2</v>
      </c>
      <c r="G201" s="19">
        <f t="shared" si="31"/>
        <v>-6.4530000017839486E-4</v>
      </c>
      <c r="H201" s="19">
        <f t="shared" si="34"/>
        <v>7.7334436000000006E-2</v>
      </c>
      <c r="I201" s="19">
        <f t="shared" si="35"/>
        <v>6.8007903018399998E-2</v>
      </c>
      <c r="J201" s="19">
        <f t="shared" si="36"/>
        <v>5.9806149914380956E-2</v>
      </c>
      <c r="K201" s="19">
        <f t="shared" si="37"/>
        <v>-5.6747682015688037E-4</v>
      </c>
      <c r="L201" s="19">
        <f t="shared" si="38"/>
        <v>-4.9903911564596053E-4</v>
      </c>
      <c r="M201" s="19">
        <f t="shared" ca="1" si="32"/>
        <v>-7.7616172342150624E-3</v>
      </c>
      <c r="N201" s="19">
        <f t="shared" ca="1" si="39"/>
        <v>1.7124790610156685E-7</v>
      </c>
      <c r="O201" s="44">
        <f t="shared" ca="1" si="40"/>
        <v>10.217435493726629</v>
      </c>
      <c r="P201" s="19">
        <f t="shared" ca="1" si="41"/>
        <v>204.1735075487374</v>
      </c>
      <c r="Q201" s="19">
        <f t="shared" ca="1" si="42"/>
        <v>75.257796683636599</v>
      </c>
      <c r="R201" s="17">
        <f t="shared" ca="1" si="33"/>
        <v>1.3086172324311141E-3</v>
      </c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</row>
    <row r="202" spans="1:35" x14ac:dyDescent="0.2">
      <c r="A202" s="78">
        <v>8796</v>
      </c>
      <c r="B202" s="78">
        <v>-8.5019999969517812E-3</v>
      </c>
      <c r="C202" s="78">
        <v>0.1</v>
      </c>
      <c r="D202" s="79">
        <f t="shared" si="30"/>
        <v>0.87960000000000005</v>
      </c>
      <c r="E202" s="79">
        <f t="shared" si="30"/>
        <v>-8.5019999969517812E-3</v>
      </c>
      <c r="F202" s="19">
        <f t="shared" si="31"/>
        <v>8.796000000000001E-2</v>
      </c>
      <c r="G202" s="19">
        <f t="shared" si="31"/>
        <v>-8.5019999969517814E-4</v>
      </c>
      <c r="H202" s="19">
        <f t="shared" si="34"/>
        <v>7.7369616000000016E-2</v>
      </c>
      <c r="I202" s="19">
        <f t="shared" si="35"/>
        <v>6.8054314233600019E-2</v>
      </c>
      <c r="J202" s="19">
        <f t="shared" si="36"/>
        <v>5.9860574799874583E-2</v>
      </c>
      <c r="K202" s="19">
        <f t="shared" si="37"/>
        <v>-7.4783591973187874E-4</v>
      </c>
      <c r="L202" s="19">
        <f t="shared" si="38"/>
        <v>-6.5779647499616056E-4</v>
      </c>
      <c r="M202" s="19">
        <f t="shared" ca="1" si="32"/>
        <v>-7.7765093881744241E-3</v>
      </c>
      <c r="N202" s="19">
        <f t="shared" ca="1" si="39"/>
        <v>5.2633662342414033E-8</v>
      </c>
      <c r="O202" s="44">
        <f t="shared" ca="1" si="40"/>
        <v>10.219010020291748</v>
      </c>
      <c r="P202" s="19">
        <f t="shared" ca="1" si="41"/>
        <v>204.15554971693771</v>
      </c>
      <c r="Q202" s="19">
        <f t="shared" ca="1" si="42"/>
        <v>75.244229056925974</v>
      </c>
      <c r="R202" s="17">
        <f t="shared" ca="1" si="33"/>
        <v>-7.2549060877735716E-4</v>
      </c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</row>
    <row r="203" spans="1:35" x14ac:dyDescent="0.2">
      <c r="A203" s="78">
        <v>8812</v>
      </c>
      <c r="B203" s="78">
        <v>-6.8939999982831068E-3</v>
      </c>
      <c r="C203" s="78">
        <v>0.1</v>
      </c>
      <c r="D203" s="79">
        <f t="shared" si="30"/>
        <v>0.88119999999999998</v>
      </c>
      <c r="E203" s="79">
        <f t="shared" si="30"/>
        <v>-6.8939999982831068E-3</v>
      </c>
      <c r="F203" s="19">
        <f t="shared" si="31"/>
        <v>8.8120000000000004E-2</v>
      </c>
      <c r="G203" s="19">
        <f t="shared" si="31"/>
        <v>-6.8939999982831068E-4</v>
      </c>
      <c r="H203" s="19">
        <f t="shared" si="34"/>
        <v>7.7651343999999997E-2</v>
      </c>
      <c r="I203" s="19">
        <f t="shared" si="35"/>
        <v>6.8426364332799999E-2</v>
      </c>
      <c r="J203" s="19">
        <f t="shared" si="36"/>
        <v>6.0297312250063358E-2</v>
      </c>
      <c r="K203" s="19">
        <f t="shared" si="37"/>
        <v>-6.0749927984870731E-4</v>
      </c>
      <c r="L203" s="19">
        <f t="shared" si="38"/>
        <v>-5.3532836540268083E-4</v>
      </c>
      <c r="M203" s="19">
        <f t="shared" ca="1" si="32"/>
        <v>-7.8959168958901566E-3</v>
      </c>
      <c r="N203" s="19">
        <f t="shared" ca="1" si="39"/>
        <v>1.0038374697105354E-7</v>
      </c>
      <c r="O203" s="44">
        <f t="shared" ca="1" si="40"/>
        <v>10.231277337924508</v>
      </c>
      <c r="P203" s="19">
        <f t="shared" ca="1" si="41"/>
        <v>204.00658683592692</v>
      </c>
      <c r="Q203" s="19">
        <f t="shared" ca="1" si="42"/>
        <v>75.133782658224206</v>
      </c>
      <c r="R203" s="17">
        <f t="shared" ca="1" si="33"/>
        <v>1.0019168976070497E-3</v>
      </c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</row>
    <row r="204" spans="1:35" x14ac:dyDescent="0.2">
      <c r="A204" s="78">
        <v>8822</v>
      </c>
      <c r="B204" s="78">
        <v>-7.1390000011888333E-3</v>
      </c>
      <c r="C204" s="78">
        <v>0.1</v>
      </c>
      <c r="D204" s="79">
        <f t="shared" si="30"/>
        <v>0.88219999999999998</v>
      </c>
      <c r="E204" s="79">
        <f t="shared" si="30"/>
        <v>-7.1390000011888333E-3</v>
      </c>
      <c r="F204" s="19">
        <f t="shared" si="31"/>
        <v>8.8220000000000007E-2</v>
      </c>
      <c r="G204" s="19">
        <f t="shared" si="31"/>
        <v>-7.1390000011888337E-4</v>
      </c>
      <c r="H204" s="19">
        <f t="shared" si="34"/>
        <v>7.7827684000000008E-2</v>
      </c>
      <c r="I204" s="19">
        <f t="shared" si="35"/>
        <v>6.8659582824800003E-2</v>
      </c>
      <c r="J204" s="19">
        <f t="shared" si="36"/>
        <v>6.0571483968038561E-2</v>
      </c>
      <c r="K204" s="19">
        <f t="shared" si="37"/>
        <v>-6.298025801048789E-4</v>
      </c>
      <c r="L204" s="19">
        <f t="shared" si="38"/>
        <v>-5.556118361685242E-4</v>
      </c>
      <c r="M204" s="19">
        <f t="shared" ca="1" si="32"/>
        <v>-7.9707905874161072E-3</v>
      </c>
      <c r="N204" s="19">
        <f t="shared" ca="1" si="39"/>
        <v>6.9187557933631218E-8</v>
      </c>
      <c r="O204" s="44">
        <f t="shared" ca="1" si="40"/>
        <v>10.238647178620527</v>
      </c>
      <c r="P204" s="19">
        <f t="shared" ca="1" si="41"/>
        <v>203.90870320589806</v>
      </c>
      <c r="Q204" s="19">
        <f t="shared" ca="1" si="42"/>
        <v>75.063035791470682</v>
      </c>
      <c r="R204" s="17">
        <f t="shared" ca="1" si="33"/>
        <v>8.3179058622727398E-4</v>
      </c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</row>
    <row r="205" spans="1:35" x14ac:dyDescent="0.2">
      <c r="A205" s="78">
        <v>8857</v>
      </c>
      <c r="B205" s="78">
        <v>-5.4965000017546117E-3</v>
      </c>
      <c r="C205" s="78">
        <v>0.1</v>
      </c>
      <c r="D205" s="79">
        <f t="shared" ref="D205:E255" si="43">A205/A$18</f>
        <v>0.88570000000000004</v>
      </c>
      <c r="E205" s="79">
        <f t="shared" si="43"/>
        <v>-5.4965000017546117E-3</v>
      </c>
      <c r="F205" s="19">
        <f t="shared" ref="F205:G255" si="44">$C205*D205</f>
        <v>8.857000000000001E-2</v>
      </c>
      <c r="G205" s="19">
        <f t="shared" si="44"/>
        <v>-5.4965000017546115E-4</v>
      </c>
      <c r="H205" s="19">
        <f t="shared" si="34"/>
        <v>7.8446449000000015E-2</v>
      </c>
      <c r="I205" s="19">
        <f t="shared" si="35"/>
        <v>6.9480019879300012E-2</v>
      </c>
      <c r="J205" s="19">
        <f t="shared" si="36"/>
        <v>6.1538453607096026E-2</v>
      </c>
      <c r="K205" s="19">
        <f t="shared" si="37"/>
        <v>-4.8682500515540597E-4</v>
      </c>
      <c r="L205" s="19">
        <f t="shared" si="38"/>
        <v>-4.3118090706614309E-4</v>
      </c>
      <c r="M205" s="19">
        <f t="shared" ca="1" si="32"/>
        <v>-8.2343265798559134E-3</v>
      </c>
      <c r="N205" s="19">
        <f t="shared" ca="1" si="39"/>
        <v>7.4956943717578832E-7</v>
      </c>
      <c r="O205" s="44">
        <f t="shared" ca="1" si="40"/>
        <v>10.262637132467523</v>
      </c>
      <c r="P205" s="19">
        <f t="shared" ca="1" si="41"/>
        <v>203.53718706561594</v>
      </c>
      <c r="Q205" s="19">
        <f t="shared" ca="1" si="42"/>
        <v>74.80504634713644</v>
      </c>
      <c r="R205" s="17">
        <f t="shared" ca="1" si="33"/>
        <v>2.7378265781013017E-3</v>
      </c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</row>
    <row r="206" spans="1:35" x14ac:dyDescent="0.2">
      <c r="A206" s="78">
        <v>9503</v>
      </c>
      <c r="B206" s="78">
        <v>-1.3323500003025401E-2</v>
      </c>
      <c r="C206" s="78">
        <v>0.2</v>
      </c>
      <c r="D206" s="79">
        <f t="shared" si="43"/>
        <v>0.95030000000000003</v>
      </c>
      <c r="E206" s="79">
        <f t="shared" si="43"/>
        <v>-1.3323500003025401E-2</v>
      </c>
      <c r="F206" s="19">
        <f t="shared" si="44"/>
        <v>0.19006000000000001</v>
      </c>
      <c r="G206" s="19">
        <f t="shared" si="44"/>
        <v>-2.6647000006050805E-3</v>
      </c>
      <c r="H206" s="19">
        <f t="shared" si="34"/>
        <v>0.18061401800000002</v>
      </c>
      <c r="I206" s="19">
        <f t="shared" si="35"/>
        <v>0.17163750130540001</v>
      </c>
      <c r="J206" s="19">
        <f t="shared" si="36"/>
        <v>0.16310711749052165</v>
      </c>
      <c r="K206" s="19">
        <f t="shared" si="37"/>
        <v>-2.5322644105750082E-3</v>
      </c>
      <c r="L206" s="19">
        <f t="shared" si="38"/>
        <v>-2.4064108693694305E-3</v>
      </c>
      <c r="M206" s="19">
        <f t="shared" ca="1" si="32"/>
        <v>-1.35113003236111E-2</v>
      </c>
      <c r="N206" s="19">
        <f t="shared" ca="1" si="39"/>
        <v>7.0537920824182444E-9</v>
      </c>
      <c r="O206" s="44">
        <f t="shared" ca="1" si="40"/>
        <v>40.783803131716184</v>
      </c>
      <c r="P206" s="19">
        <f t="shared" ca="1" si="41"/>
        <v>755.31501659251808</v>
      </c>
      <c r="Q206" s="19">
        <f t="shared" ca="1" si="42"/>
        <v>269.10320155363877</v>
      </c>
      <c r="R206" s="17">
        <f t="shared" ca="1" si="33"/>
        <v>1.8780032058569873E-4</v>
      </c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</row>
    <row r="207" spans="1:35" x14ac:dyDescent="0.2">
      <c r="A207" s="78">
        <v>9599</v>
      </c>
      <c r="B207" s="78">
        <v>-1.6675500002747867E-2</v>
      </c>
      <c r="C207" s="78">
        <v>0.2</v>
      </c>
      <c r="D207" s="79">
        <f t="shared" si="43"/>
        <v>0.95989999999999998</v>
      </c>
      <c r="E207" s="79">
        <f t="shared" si="43"/>
        <v>-1.6675500002747867E-2</v>
      </c>
      <c r="F207" s="19">
        <f t="shared" si="44"/>
        <v>0.19198000000000001</v>
      </c>
      <c r="G207" s="19">
        <f t="shared" si="44"/>
        <v>-3.3351000005495735E-3</v>
      </c>
      <c r="H207" s="19">
        <f t="shared" si="34"/>
        <v>0.18428160200000002</v>
      </c>
      <c r="I207" s="19">
        <f t="shared" si="35"/>
        <v>0.17689190975980001</v>
      </c>
      <c r="J207" s="19">
        <f t="shared" si="36"/>
        <v>0.16979854417843204</v>
      </c>
      <c r="K207" s="19">
        <f t="shared" si="37"/>
        <v>-3.2013624905275354E-3</v>
      </c>
      <c r="L207" s="19">
        <f t="shared" si="38"/>
        <v>-3.072987854657381E-3</v>
      </c>
      <c r="M207" s="19">
        <f t="shared" ca="1" si="32"/>
        <v>-1.4362342838296308E-2</v>
      </c>
      <c r="N207" s="19">
        <f t="shared" ca="1" si="39"/>
        <v>1.070139213490716E-6</v>
      </c>
      <c r="O207" s="44">
        <f t="shared" ca="1" si="40"/>
        <v>40.415926041630833</v>
      </c>
      <c r="P207" s="19">
        <f t="shared" ca="1" si="41"/>
        <v>741.72564721312006</v>
      </c>
      <c r="Q207" s="19">
        <f t="shared" ca="1" si="42"/>
        <v>262.956812929134</v>
      </c>
      <c r="R207" s="17">
        <f t="shared" ca="1" si="33"/>
        <v>-2.3131571644515597E-3</v>
      </c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</row>
    <row r="208" spans="1:35" x14ac:dyDescent="0.2">
      <c r="A208" s="78">
        <v>10202</v>
      </c>
      <c r="B208" s="78">
        <v>-2.2648999998637009E-2</v>
      </c>
      <c r="C208" s="78">
        <v>0.5</v>
      </c>
      <c r="D208" s="79">
        <f t="shared" si="43"/>
        <v>1.0202</v>
      </c>
      <c r="E208" s="79">
        <f t="shared" si="43"/>
        <v>-2.2648999998637009E-2</v>
      </c>
      <c r="F208" s="19">
        <f t="shared" si="44"/>
        <v>0.5101</v>
      </c>
      <c r="G208" s="19">
        <f t="shared" si="44"/>
        <v>-1.1324499999318505E-2</v>
      </c>
      <c r="H208" s="19">
        <f t="shared" si="34"/>
        <v>0.52040401999999997</v>
      </c>
      <c r="I208" s="19">
        <f t="shared" si="35"/>
        <v>0.53091618120399997</v>
      </c>
      <c r="J208" s="19">
        <f t="shared" si="36"/>
        <v>0.54164068806432075</v>
      </c>
      <c r="K208" s="19">
        <f t="shared" si="37"/>
        <v>-1.1553254899304739E-2</v>
      </c>
      <c r="L208" s="19">
        <f t="shared" si="38"/>
        <v>-1.1786630648270695E-2</v>
      </c>
      <c r="M208" s="19">
        <f t="shared" ca="1" si="32"/>
        <v>-2.0103511065712537E-2</v>
      </c>
      <c r="N208" s="19">
        <f t="shared" ca="1" si="39"/>
        <v>3.2397569538204843E-6</v>
      </c>
      <c r="O208" s="44">
        <f t="shared" ca="1" si="40"/>
        <v>226.76932957815777</v>
      </c>
      <c r="P208" s="19">
        <f t="shared" ca="1" si="41"/>
        <v>3946.5600823227214</v>
      </c>
      <c r="Q208" s="19">
        <f t="shared" ca="1" si="42"/>
        <v>1351.1638482071489</v>
      </c>
      <c r="R208" s="17">
        <f t="shared" ca="1" si="33"/>
        <v>-2.5454889329244723E-3</v>
      </c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</row>
    <row r="209" spans="1:35" x14ac:dyDescent="0.2">
      <c r="A209" s="78">
        <v>10924</v>
      </c>
      <c r="B209" s="78">
        <v>-2.8138000001490582E-2</v>
      </c>
      <c r="C209" s="78">
        <v>0.2</v>
      </c>
      <c r="D209" s="79">
        <f t="shared" si="43"/>
        <v>1.0924</v>
      </c>
      <c r="E209" s="79">
        <f t="shared" si="43"/>
        <v>-2.8138000001490582E-2</v>
      </c>
      <c r="F209" s="19">
        <f t="shared" si="44"/>
        <v>0.21848000000000001</v>
      </c>
      <c r="G209" s="19">
        <f t="shared" si="44"/>
        <v>-5.6276000002981165E-3</v>
      </c>
      <c r="H209" s="19">
        <f t="shared" ref="H209:H260" si="45">C209*D209*D209</f>
        <v>0.23866755200000001</v>
      </c>
      <c r="I209" s="19">
        <f t="shared" ref="I209:I260" si="46">C209*D209*D209*D209</f>
        <v>0.26072043380480003</v>
      </c>
      <c r="J209" s="19">
        <f t="shared" ref="J209:J260" si="47">C209*D209*D209*D209*D209</f>
        <v>0.28481100188836356</v>
      </c>
      <c r="K209" s="19">
        <f t="shared" ref="K209:K260" si="48">C209*E209*D209</f>
        <v>-6.1475902403256627E-3</v>
      </c>
      <c r="L209" s="19">
        <f t="shared" ref="L209:L260" si="49">C209*E209*D209*D209</f>
        <v>-6.7156275785317538E-3</v>
      </c>
      <c r="M209" s="19">
        <f t="shared" ref="M209:M259" ca="1" si="50">+E$4+E$5*D209+E$6*D209^2</f>
        <v>-2.7875455625333251E-2</v>
      </c>
      <c r="N209" s="19">
        <f t="shared" ref="N209:N260" ca="1" si="51">C209*(M209-E209)^2</f>
        <v>1.3785909890368419E-8</v>
      </c>
      <c r="O209" s="44">
        <f t="shared" ref="O209:O260" ca="1" si="52">(C209*O$1-O$2*F209+O$3*H209)^2</f>
        <v>27.854969297700119</v>
      </c>
      <c r="P209" s="19">
        <f t="shared" ref="P209:P260" ca="1" si="53">(-C209*O$2+O$4*F209-O$5*H209)^2</f>
        <v>456.58455964571948</v>
      </c>
      <c r="Q209" s="19">
        <f t="shared" ref="Q209:Q260" ca="1" si="54">+(C209*O$3-F209*O$5+H209*O$6)^2</f>
        <v>147.50197617022627</v>
      </c>
      <c r="R209" s="17">
        <f t="shared" ref="R209:R259" ca="1" si="55">+E209-M209</f>
        <v>-2.6254437615733095E-4</v>
      </c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1:35" x14ac:dyDescent="0.2">
      <c r="A210" s="78">
        <v>11061</v>
      </c>
      <c r="B210" s="78">
        <v>-3.2194500003242865E-2</v>
      </c>
      <c r="C210" s="78">
        <v>1</v>
      </c>
      <c r="D210" s="79">
        <f t="shared" si="43"/>
        <v>1.1061000000000001</v>
      </c>
      <c r="E210" s="79">
        <f t="shared" si="43"/>
        <v>-3.2194500003242865E-2</v>
      </c>
      <c r="F210" s="19">
        <f t="shared" si="44"/>
        <v>1.1061000000000001</v>
      </c>
      <c r="G210" s="19">
        <f t="shared" si="44"/>
        <v>-3.2194500003242865E-2</v>
      </c>
      <c r="H210" s="19">
        <f t="shared" si="45"/>
        <v>1.2234572100000003</v>
      </c>
      <c r="I210" s="19">
        <f t="shared" si="46"/>
        <v>1.3532660199810005</v>
      </c>
      <c r="J210" s="19">
        <f t="shared" si="47"/>
        <v>1.4968475447009848</v>
      </c>
      <c r="K210" s="19">
        <f t="shared" si="48"/>
        <v>-3.5610336453586938E-2</v>
      </c>
      <c r="L210" s="19">
        <f t="shared" si="49"/>
        <v>-3.9388593151312518E-2</v>
      </c>
      <c r="M210" s="19">
        <f t="shared" ca="1" si="50"/>
        <v>-2.9460628096527192E-2</v>
      </c>
      <c r="N210" s="19">
        <f t="shared" ca="1" si="51"/>
        <v>7.4740556023291924E-6</v>
      </c>
      <c r="O210" s="44">
        <f t="shared" ca="1" si="52"/>
        <v>648.64398967114073</v>
      </c>
      <c r="P210" s="19">
        <f t="shared" ca="1" si="53"/>
        <v>10508.06995385259</v>
      </c>
      <c r="Q210" s="19">
        <f t="shared" ca="1" si="54"/>
        <v>3345.3006206517198</v>
      </c>
      <c r="R210" s="17">
        <f t="shared" ca="1" si="55"/>
        <v>-2.7338719067156736E-3</v>
      </c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1:35" x14ac:dyDescent="0.2">
      <c r="A211" s="78">
        <v>11660</v>
      </c>
      <c r="B211" s="78">
        <v>-3.4769999998388812E-2</v>
      </c>
      <c r="C211" s="78">
        <v>1</v>
      </c>
      <c r="D211" s="79">
        <f t="shared" si="43"/>
        <v>1.1659999999999999</v>
      </c>
      <c r="E211" s="79">
        <f t="shared" si="43"/>
        <v>-3.4769999998388812E-2</v>
      </c>
      <c r="F211" s="19">
        <f t="shared" si="44"/>
        <v>1.1659999999999999</v>
      </c>
      <c r="G211" s="19">
        <f t="shared" si="44"/>
        <v>-3.4769999998388812E-2</v>
      </c>
      <c r="H211" s="19">
        <f t="shared" si="45"/>
        <v>1.3595559999999998</v>
      </c>
      <c r="I211" s="19">
        <f t="shared" si="46"/>
        <v>1.5852422959999997</v>
      </c>
      <c r="J211" s="19">
        <f t="shared" si="47"/>
        <v>1.8483925171359994</v>
      </c>
      <c r="K211" s="19">
        <f t="shared" si="48"/>
        <v>-4.0541819998121349E-2</v>
      </c>
      <c r="L211" s="19">
        <f t="shared" si="49"/>
        <v>-4.7271762117809493E-2</v>
      </c>
      <c r="M211" s="19">
        <f t="shared" ca="1" si="50"/>
        <v>-3.6805151239603165E-2</v>
      </c>
      <c r="N211" s="19">
        <f t="shared" ca="1" si="51"/>
        <v>4.1418405746163214E-6</v>
      </c>
      <c r="O211" s="44">
        <f t="shared" ca="1" si="52"/>
        <v>426.28861166314664</v>
      </c>
      <c r="P211" s="19">
        <f t="shared" ca="1" si="53"/>
        <v>6515.7393073079247</v>
      </c>
      <c r="Q211" s="19">
        <f t="shared" ca="1" si="54"/>
        <v>1891.9163532837904</v>
      </c>
      <c r="R211" s="17">
        <f t="shared" ca="1" si="55"/>
        <v>2.035151241214353E-3</v>
      </c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1:35" x14ac:dyDescent="0.2">
      <c r="A212" s="78">
        <v>11737</v>
      </c>
      <c r="B212" s="78">
        <v>-3.8156500006152783E-2</v>
      </c>
      <c r="C212" s="78">
        <v>1</v>
      </c>
      <c r="D212" s="79">
        <f t="shared" si="43"/>
        <v>1.1737</v>
      </c>
      <c r="E212" s="79">
        <f t="shared" si="43"/>
        <v>-3.8156500006152783E-2</v>
      </c>
      <c r="F212" s="19">
        <f t="shared" si="44"/>
        <v>1.1737</v>
      </c>
      <c r="G212" s="19">
        <f t="shared" si="44"/>
        <v>-3.8156500006152783E-2</v>
      </c>
      <c r="H212" s="19">
        <f t="shared" si="45"/>
        <v>1.3775716899999999</v>
      </c>
      <c r="I212" s="19">
        <f t="shared" si="46"/>
        <v>1.6168558925529999</v>
      </c>
      <c r="J212" s="19">
        <f t="shared" si="47"/>
        <v>1.8977037610894558</v>
      </c>
      <c r="K212" s="19">
        <f t="shared" si="48"/>
        <v>-4.478428405722152E-2</v>
      </c>
      <c r="L212" s="19">
        <f t="shared" si="49"/>
        <v>-5.2563314197960898E-2</v>
      </c>
      <c r="M212" s="19">
        <f t="shared" ca="1" si="50"/>
        <v>-3.779812055131683E-2</v>
      </c>
      <c r="N212" s="19">
        <f t="shared" ca="1" si="51"/>
        <v>1.2843583364851458E-7</v>
      </c>
      <c r="O212" s="44">
        <f t="shared" ca="1" si="52"/>
        <v>397.31584979595232</v>
      </c>
      <c r="P212" s="19">
        <f t="shared" ca="1" si="53"/>
        <v>6018.9823302677451</v>
      </c>
      <c r="Q212" s="19">
        <f t="shared" ca="1" si="54"/>
        <v>1718.0401191070785</v>
      </c>
      <c r="R212" s="17">
        <f t="shared" ca="1" si="55"/>
        <v>-3.5837945483595257E-4</v>
      </c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1:35" x14ac:dyDescent="0.2">
      <c r="A213" s="78">
        <v>12099</v>
      </c>
      <c r="B213" s="78">
        <v>-4.1925500001525506E-2</v>
      </c>
      <c r="C213" s="78">
        <v>0.5</v>
      </c>
      <c r="D213" s="79">
        <f t="shared" si="43"/>
        <v>1.2099</v>
      </c>
      <c r="E213" s="79">
        <f t="shared" si="43"/>
        <v>-4.1925500001525506E-2</v>
      </c>
      <c r="F213" s="19">
        <f t="shared" si="44"/>
        <v>0.60494999999999999</v>
      </c>
      <c r="G213" s="19">
        <f t="shared" si="44"/>
        <v>-2.0962750000762753E-2</v>
      </c>
      <c r="H213" s="19">
        <f t="shared" si="45"/>
        <v>0.73192900500000002</v>
      </c>
      <c r="I213" s="19">
        <f t="shared" si="46"/>
        <v>0.88556090314949998</v>
      </c>
      <c r="J213" s="19">
        <f t="shared" si="47"/>
        <v>1.0714401367205799</v>
      </c>
      <c r="K213" s="19">
        <f t="shared" si="48"/>
        <v>-2.5362831225922856E-2</v>
      </c>
      <c r="L213" s="19">
        <f t="shared" si="49"/>
        <v>-3.0686489500244062E-2</v>
      </c>
      <c r="M213" s="19">
        <f t="shared" ca="1" si="50"/>
        <v>-4.2615503830915905E-2</v>
      </c>
      <c r="N213" s="19">
        <f t="shared" ca="1" si="51"/>
        <v>2.3805264228670685E-7</v>
      </c>
      <c r="O213" s="44">
        <f t="shared" ca="1" si="52"/>
        <v>66.33061336784229</v>
      </c>
      <c r="P213" s="19">
        <f t="shared" ca="1" si="53"/>
        <v>954.80955393715271</v>
      </c>
      <c r="Q213" s="19">
        <f t="shared" ca="1" si="54"/>
        <v>243.44717574611298</v>
      </c>
      <c r="R213" s="17">
        <f t="shared" ca="1" si="55"/>
        <v>6.9000382939039817E-4</v>
      </c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1:35" x14ac:dyDescent="0.2">
      <c r="A214" s="78">
        <v>12128</v>
      </c>
      <c r="B214" s="78">
        <v>-4.3235999997705221E-2</v>
      </c>
      <c r="C214" s="78">
        <v>1</v>
      </c>
      <c r="D214" s="79">
        <f t="shared" si="43"/>
        <v>1.2128000000000001</v>
      </c>
      <c r="E214" s="79">
        <f t="shared" si="43"/>
        <v>-4.3235999997705221E-2</v>
      </c>
      <c r="F214" s="19">
        <f t="shared" si="44"/>
        <v>1.2128000000000001</v>
      </c>
      <c r="G214" s="19">
        <f t="shared" si="44"/>
        <v>-4.3235999997705221E-2</v>
      </c>
      <c r="H214" s="19">
        <f t="shared" si="45"/>
        <v>1.4708838400000002</v>
      </c>
      <c r="I214" s="19">
        <f t="shared" si="46"/>
        <v>1.7838879211520005</v>
      </c>
      <c r="J214" s="19">
        <f t="shared" si="47"/>
        <v>2.1634992707731464</v>
      </c>
      <c r="K214" s="19">
        <f t="shared" si="48"/>
        <v>-5.24366207972169E-2</v>
      </c>
      <c r="L214" s="19">
        <f t="shared" si="49"/>
        <v>-6.3595133702864667E-2</v>
      </c>
      <c r="M214" s="19">
        <f t="shared" ca="1" si="50"/>
        <v>-4.3012067981482299E-2</v>
      </c>
      <c r="N214" s="19">
        <f t="shared" ca="1" si="51"/>
        <v>5.0145547889662966E-8</v>
      </c>
      <c r="O214" s="44">
        <f t="shared" ca="1" si="52"/>
        <v>255.24164686453986</v>
      </c>
      <c r="P214" s="19">
        <f t="shared" ca="1" si="53"/>
        <v>3655.681300593802</v>
      </c>
      <c r="Q214" s="19">
        <f t="shared" ca="1" si="54"/>
        <v>920.5574848168684</v>
      </c>
      <c r="R214" s="17">
        <f t="shared" ca="1" si="55"/>
        <v>-2.2393201622292191E-4</v>
      </c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1:35" x14ac:dyDescent="0.2">
      <c r="A215" s="78">
        <v>12717</v>
      </c>
      <c r="B215" s="78">
        <v>-5.0066499999957159E-2</v>
      </c>
      <c r="C215" s="78">
        <v>1</v>
      </c>
      <c r="D215" s="79">
        <f t="shared" si="43"/>
        <v>1.2717000000000001</v>
      </c>
      <c r="E215" s="79">
        <f t="shared" si="43"/>
        <v>-5.0066499999957159E-2</v>
      </c>
      <c r="F215" s="19">
        <f t="shared" si="44"/>
        <v>1.2717000000000001</v>
      </c>
      <c r="G215" s="19">
        <f t="shared" si="44"/>
        <v>-5.0066499999957159E-2</v>
      </c>
      <c r="H215" s="19">
        <f t="shared" si="45"/>
        <v>1.6172208900000002</v>
      </c>
      <c r="I215" s="19">
        <f t="shared" si="46"/>
        <v>2.0566198058130003</v>
      </c>
      <c r="J215" s="19">
        <f t="shared" si="47"/>
        <v>2.6154034070523924</v>
      </c>
      <c r="K215" s="19">
        <f t="shared" si="48"/>
        <v>-6.3669568049945516E-2</v>
      </c>
      <c r="L215" s="19">
        <f t="shared" si="49"/>
        <v>-8.0968589689115716E-2</v>
      </c>
      <c r="M215" s="19">
        <f t="shared" ca="1" si="50"/>
        <v>-5.1408023387745014E-2</v>
      </c>
      <c r="N215" s="19">
        <f t="shared" ca="1" si="51"/>
        <v>1.7996849999818027E-6</v>
      </c>
      <c r="O215" s="44">
        <f t="shared" ca="1" si="52"/>
        <v>80.499502753967363</v>
      </c>
      <c r="P215" s="19">
        <f t="shared" ca="1" si="53"/>
        <v>956.93331364488324</v>
      </c>
      <c r="Q215" s="19">
        <f t="shared" ca="1" si="54"/>
        <v>128.89267611085867</v>
      </c>
      <c r="R215" s="17">
        <f t="shared" ca="1" si="55"/>
        <v>1.3415233877878546E-3</v>
      </c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1:35" x14ac:dyDescent="0.2">
      <c r="A216" s="78">
        <v>12718</v>
      </c>
      <c r="B216" s="78">
        <v>-5.3591000003507361E-2</v>
      </c>
      <c r="C216" s="78">
        <v>1</v>
      </c>
      <c r="D216" s="79">
        <f t="shared" si="43"/>
        <v>1.2718</v>
      </c>
      <c r="E216" s="79">
        <f t="shared" si="43"/>
        <v>-5.3591000003507361E-2</v>
      </c>
      <c r="F216" s="19">
        <f t="shared" si="44"/>
        <v>1.2718</v>
      </c>
      <c r="G216" s="19">
        <f t="shared" si="44"/>
        <v>-5.3591000003507361E-2</v>
      </c>
      <c r="H216" s="19">
        <f t="shared" si="45"/>
        <v>1.6174752400000001</v>
      </c>
      <c r="I216" s="19">
        <f t="shared" si="46"/>
        <v>2.0571050102320001</v>
      </c>
      <c r="J216" s="19">
        <f t="shared" si="47"/>
        <v>2.6162261520130579</v>
      </c>
      <c r="K216" s="19">
        <f t="shared" si="48"/>
        <v>-6.8157033804460671E-2</v>
      </c>
      <c r="L216" s="19">
        <f t="shared" si="49"/>
        <v>-8.6682115592513084E-2</v>
      </c>
      <c r="M216" s="19">
        <f t="shared" ca="1" si="50"/>
        <v>-5.1422831671465011E-2</v>
      </c>
      <c r="N216" s="19">
        <f t="shared" ca="1" si="51"/>
        <v>4.7009539160713063E-6</v>
      </c>
      <c r="O216" s="44">
        <f t="shared" ca="1" si="52"/>
        <v>80.267134612079772</v>
      </c>
      <c r="P216" s="19">
        <f t="shared" ca="1" si="53"/>
        <v>953.59818407470084</v>
      </c>
      <c r="Q216" s="19">
        <f t="shared" ca="1" si="54"/>
        <v>128.10958296136101</v>
      </c>
      <c r="R216" s="17">
        <f t="shared" ca="1" si="55"/>
        <v>-2.16816833204235E-3</v>
      </c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1:35" x14ac:dyDescent="0.2">
      <c r="A217" s="78">
        <v>12718</v>
      </c>
      <c r="B217" s="78">
        <v>-4.9990999999863561E-2</v>
      </c>
      <c r="C217" s="78">
        <v>1</v>
      </c>
      <c r="D217" s="79">
        <f t="shared" si="43"/>
        <v>1.2718</v>
      </c>
      <c r="E217" s="79">
        <f t="shared" si="43"/>
        <v>-4.9990999999863561E-2</v>
      </c>
      <c r="F217" s="19">
        <f t="shared" si="44"/>
        <v>1.2718</v>
      </c>
      <c r="G217" s="19">
        <f t="shared" si="44"/>
        <v>-4.9990999999863561E-2</v>
      </c>
      <c r="H217" s="19">
        <f t="shared" si="45"/>
        <v>1.6174752400000001</v>
      </c>
      <c r="I217" s="19">
        <f t="shared" si="46"/>
        <v>2.0571050102320001</v>
      </c>
      <c r="J217" s="19">
        <f t="shared" si="47"/>
        <v>2.6162261520130579</v>
      </c>
      <c r="K217" s="19">
        <f t="shared" si="48"/>
        <v>-6.3578553799826479E-2</v>
      </c>
      <c r="L217" s="19">
        <f t="shared" si="49"/>
        <v>-8.0859204722619316E-2</v>
      </c>
      <c r="M217" s="19">
        <f t="shared" ca="1" si="50"/>
        <v>-5.1422831671465011E-2</v>
      </c>
      <c r="N217" s="19">
        <f t="shared" ca="1" si="51"/>
        <v>2.0501419358010012E-6</v>
      </c>
      <c r="O217" s="44">
        <f t="shared" ca="1" si="52"/>
        <v>80.267134612079772</v>
      </c>
      <c r="P217" s="19">
        <f t="shared" ca="1" si="53"/>
        <v>953.59818407470084</v>
      </c>
      <c r="Q217" s="19">
        <f t="shared" ca="1" si="54"/>
        <v>128.10958296136101</v>
      </c>
      <c r="R217" s="17">
        <f t="shared" ca="1" si="55"/>
        <v>1.4318316716014495E-3</v>
      </c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1:35" x14ac:dyDescent="0.2">
      <c r="A218" s="78">
        <v>12836</v>
      </c>
      <c r="B218" s="78">
        <v>-5.3482000002986751E-2</v>
      </c>
      <c r="C218" s="78">
        <v>1</v>
      </c>
      <c r="D218" s="79">
        <f t="shared" si="43"/>
        <v>1.2836000000000001</v>
      </c>
      <c r="E218" s="79">
        <f t="shared" si="43"/>
        <v>-5.3482000002986751E-2</v>
      </c>
      <c r="F218" s="19">
        <f t="shared" si="44"/>
        <v>1.2836000000000001</v>
      </c>
      <c r="G218" s="19">
        <f t="shared" si="44"/>
        <v>-5.3482000002986751E-2</v>
      </c>
      <c r="H218" s="19">
        <f t="shared" si="45"/>
        <v>1.6476289600000003</v>
      </c>
      <c r="I218" s="19">
        <f t="shared" si="46"/>
        <v>2.1148965330560006</v>
      </c>
      <c r="J218" s="19">
        <f t="shared" si="47"/>
        <v>2.7146811898306824</v>
      </c>
      <c r="K218" s="19">
        <f t="shared" si="48"/>
        <v>-6.8649495203833802E-2</v>
      </c>
      <c r="L218" s="19">
        <f t="shared" si="49"/>
        <v>-8.811849204364107E-2</v>
      </c>
      <c r="M218" s="19">
        <f t="shared" ca="1" si="50"/>
        <v>-5.3183386984339137E-2</v>
      </c>
      <c r="N218" s="19">
        <f t="shared" ca="1" si="51"/>
        <v>8.9169734905840484E-8</v>
      </c>
      <c r="O218" s="44">
        <f t="shared" ca="1" si="52"/>
        <v>54.82896926159458</v>
      </c>
      <c r="P218" s="19">
        <f t="shared" ca="1" si="53"/>
        <v>596.47833089669689</v>
      </c>
      <c r="Q218" s="19">
        <f t="shared" ca="1" si="54"/>
        <v>51.666302972607241</v>
      </c>
      <c r="R218" s="17">
        <f t="shared" ca="1" si="55"/>
        <v>-2.9861301864761436E-4</v>
      </c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1:35" x14ac:dyDescent="0.2">
      <c r="A219" s="78">
        <v>13191.5</v>
      </c>
      <c r="B219" s="78">
        <v>-5.234175000077812E-2</v>
      </c>
      <c r="C219" s="78">
        <v>1</v>
      </c>
      <c r="D219" s="79">
        <f t="shared" si="43"/>
        <v>1.31915</v>
      </c>
      <c r="E219" s="79">
        <f t="shared" si="43"/>
        <v>-5.234175000077812E-2</v>
      </c>
      <c r="F219" s="19">
        <f t="shared" si="44"/>
        <v>1.31915</v>
      </c>
      <c r="G219" s="19">
        <f t="shared" si="44"/>
        <v>-5.234175000077812E-2</v>
      </c>
      <c r="H219" s="19">
        <f t="shared" si="45"/>
        <v>1.7401567225000001</v>
      </c>
      <c r="I219" s="19">
        <f t="shared" si="46"/>
        <v>2.2955277404858752</v>
      </c>
      <c r="J219" s="19">
        <f t="shared" si="47"/>
        <v>3.0281454188619423</v>
      </c>
      <c r="K219" s="19">
        <f t="shared" si="48"/>
        <v>-6.9046619513526461E-2</v>
      </c>
      <c r="L219" s="19">
        <f t="shared" si="49"/>
        <v>-9.1082848131268435E-2</v>
      </c>
      <c r="M219" s="19">
        <f t="shared" ca="1" si="50"/>
        <v>-5.8645402874717201E-2</v>
      </c>
      <c r="N219" s="19">
        <f t="shared" ca="1" si="51"/>
        <v>3.973603955512043E-5</v>
      </c>
      <c r="O219" s="44">
        <f t="shared" ca="1" si="52"/>
        <v>5.8410103655795309</v>
      </c>
      <c r="P219" s="19">
        <f t="shared" ca="1" si="53"/>
        <v>15.039827690539772</v>
      </c>
      <c r="Q219" s="19">
        <f t="shared" ca="1" si="54"/>
        <v>34.971668369357431</v>
      </c>
      <c r="R219" s="17">
        <f t="shared" ca="1" si="55"/>
        <v>6.3036528739390807E-3</v>
      </c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1:35" x14ac:dyDescent="0.2">
      <c r="A220" s="78">
        <v>13532</v>
      </c>
      <c r="B220" s="78">
        <v>-6.3734000003023539E-2</v>
      </c>
      <c r="C220" s="78">
        <v>1</v>
      </c>
      <c r="D220" s="79">
        <f t="shared" si="43"/>
        <v>1.3532</v>
      </c>
      <c r="E220" s="79">
        <f t="shared" si="43"/>
        <v>-6.3734000003023539E-2</v>
      </c>
      <c r="F220" s="19">
        <f t="shared" si="44"/>
        <v>1.3532</v>
      </c>
      <c r="G220" s="19">
        <f t="shared" si="44"/>
        <v>-6.3734000003023539E-2</v>
      </c>
      <c r="H220" s="19">
        <f t="shared" si="45"/>
        <v>1.8311502399999999</v>
      </c>
      <c r="I220" s="19">
        <f t="shared" si="46"/>
        <v>2.4779125047679997</v>
      </c>
      <c r="J220" s="19">
        <f t="shared" si="47"/>
        <v>3.353111201452057</v>
      </c>
      <c r="K220" s="19">
        <f t="shared" si="48"/>
        <v>-8.6244848804091445E-2</v>
      </c>
      <c r="L220" s="19">
        <f t="shared" si="49"/>
        <v>-0.11670652940169654</v>
      </c>
      <c r="M220" s="19">
        <f t="shared" ca="1" si="50"/>
        <v>-6.4099357356786998E-2</v>
      </c>
      <c r="N220" s="19">
        <f t="shared" ca="1" si="51"/>
        <v>1.3348599594903783E-7</v>
      </c>
      <c r="O220" s="44">
        <f t="shared" ca="1" si="52"/>
        <v>7.7798203274619517</v>
      </c>
      <c r="P220" s="19">
        <f t="shared" ca="1" si="53"/>
        <v>300.4936637410654</v>
      </c>
      <c r="Q220" s="19">
        <f t="shared" ca="1" si="54"/>
        <v>375.8867329954619</v>
      </c>
      <c r="R220" s="17">
        <f t="shared" ca="1" si="55"/>
        <v>3.6535735376345968E-4</v>
      </c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1:35" x14ac:dyDescent="0.2">
      <c r="A221" s="78">
        <v>13555</v>
      </c>
      <c r="B221" s="78">
        <v>-6.4517500002693851E-2</v>
      </c>
      <c r="C221" s="78">
        <v>1</v>
      </c>
      <c r="D221" s="79">
        <f t="shared" si="43"/>
        <v>1.3554999999999999</v>
      </c>
      <c r="E221" s="79">
        <f t="shared" si="43"/>
        <v>-6.4517500002693851E-2</v>
      </c>
      <c r="F221" s="19">
        <f t="shared" si="44"/>
        <v>1.3554999999999999</v>
      </c>
      <c r="G221" s="19">
        <f t="shared" si="44"/>
        <v>-6.4517500002693851E-2</v>
      </c>
      <c r="H221" s="19">
        <f t="shared" si="45"/>
        <v>1.8373802499999998</v>
      </c>
      <c r="I221" s="19">
        <f t="shared" si="46"/>
        <v>2.4905689288749997</v>
      </c>
      <c r="J221" s="19">
        <f t="shared" si="47"/>
        <v>3.3759661830900618</v>
      </c>
      <c r="K221" s="19">
        <f t="shared" si="48"/>
        <v>-8.7453471253651507E-2</v>
      </c>
      <c r="L221" s="19">
        <f t="shared" si="49"/>
        <v>-0.11854318028432462</v>
      </c>
      <c r="M221" s="19">
        <f t="shared" ca="1" si="50"/>
        <v>-6.4475605550582488E-2</v>
      </c>
      <c r="N221" s="19">
        <f t="shared" ca="1" si="51"/>
        <v>1.7551451177112786E-9</v>
      </c>
      <c r="O221" s="44">
        <f t="shared" ca="1" si="52"/>
        <v>9.9604146353154057</v>
      </c>
      <c r="P221" s="19">
        <f t="shared" ca="1" si="53"/>
        <v>354.25959046646869</v>
      </c>
      <c r="Q221" s="19">
        <f t="shared" ca="1" si="54"/>
        <v>413.33279112059955</v>
      </c>
      <c r="R221" s="17">
        <f t="shared" ca="1" si="55"/>
        <v>-4.189445211136289E-5</v>
      </c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1:35" x14ac:dyDescent="0.2">
      <c r="A222" s="78">
        <v>13672</v>
      </c>
      <c r="B222" s="78">
        <v>-6.6264000000956003E-2</v>
      </c>
      <c r="C222" s="78">
        <v>1</v>
      </c>
      <c r="D222" s="79">
        <f t="shared" si="43"/>
        <v>1.3672</v>
      </c>
      <c r="E222" s="79">
        <f t="shared" si="43"/>
        <v>-6.6264000000956003E-2</v>
      </c>
      <c r="F222" s="19">
        <f t="shared" si="44"/>
        <v>1.3672</v>
      </c>
      <c r="G222" s="19">
        <f t="shared" si="44"/>
        <v>-6.6264000000956003E-2</v>
      </c>
      <c r="H222" s="19">
        <f t="shared" si="45"/>
        <v>1.86923584</v>
      </c>
      <c r="I222" s="19">
        <f t="shared" si="46"/>
        <v>2.5556192404479998</v>
      </c>
      <c r="J222" s="19">
        <f t="shared" si="47"/>
        <v>3.4940426255405055</v>
      </c>
      <c r="K222" s="19">
        <f t="shared" si="48"/>
        <v>-9.059614080130704E-2</v>
      </c>
      <c r="L222" s="19">
        <f t="shared" si="49"/>
        <v>-0.12386304370354698</v>
      </c>
      <c r="M222" s="19">
        <f t="shared" ca="1" si="50"/>
        <v>-6.6404935703631776E-2</v>
      </c>
      <c r="N222" s="19">
        <f t="shared" ca="1" si="51"/>
        <v>1.9862872288714025E-8</v>
      </c>
      <c r="O222" s="44">
        <f t="shared" ca="1" si="52"/>
        <v>25.516969487957589</v>
      </c>
      <c r="P222" s="19">
        <f t="shared" ca="1" si="53"/>
        <v>701.8443016880309</v>
      </c>
      <c r="Q222" s="19">
        <f t="shared" ca="1" si="54"/>
        <v>634.559752563252</v>
      </c>
      <c r="R222" s="17">
        <f t="shared" ca="1" si="55"/>
        <v>1.4093570267577349E-4</v>
      </c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1:35" x14ac:dyDescent="0.2">
      <c r="A223" s="78">
        <v>13674</v>
      </c>
      <c r="B223" s="78">
        <v>-6.6812999997637235E-2</v>
      </c>
      <c r="C223" s="78">
        <v>1</v>
      </c>
      <c r="D223" s="79">
        <f t="shared" si="43"/>
        <v>1.3673999999999999</v>
      </c>
      <c r="E223" s="79">
        <f t="shared" si="43"/>
        <v>-6.6812999997637235E-2</v>
      </c>
      <c r="F223" s="19">
        <f t="shared" si="44"/>
        <v>1.3673999999999999</v>
      </c>
      <c r="G223" s="19">
        <f t="shared" si="44"/>
        <v>-6.6812999997637235E-2</v>
      </c>
      <c r="H223" s="19">
        <f t="shared" si="45"/>
        <v>1.8697827599999999</v>
      </c>
      <c r="I223" s="19">
        <f t="shared" si="46"/>
        <v>2.5567409460239996</v>
      </c>
      <c r="J223" s="19">
        <f t="shared" si="47"/>
        <v>3.4960875695932168</v>
      </c>
      <c r="K223" s="19">
        <f t="shared" si="48"/>
        <v>-9.1360096196769144E-2</v>
      </c>
      <c r="L223" s="19">
        <f t="shared" si="49"/>
        <v>-0.12492579553946212</v>
      </c>
      <c r="M223" s="19">
        <f t="shared" ca="1" si="50"/>
        <v>-6.6438139059365173E-2</v>
      </c>
      <c r="N223" s="19">
        <f t="shared" ca="1" si="51"/>
        <v>1.4052072304221061E-7</v>
      </c>
      <c r="O223" s="44">
        <f t="shared" ca="1" si="52"/>
        <v>25.849732890236361</v>
      </c>
      <c r="P223" s="19">
        <f t="shared" ca="1" si="53"/>
        <v>708.8909654290544</v>
      </c>
      <c r="Q223" s="19">
        <f t="shared" ca="1" si="54"/>
        <v>638.79901810438969</v>
      </c>
      <c r="R223" s="17">
        <f t="shared" ca="1" si="55"/>
        <v>-3.7486093827206191E-4</v>
      </c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1:35" x14ac:dyDescent="0.2">
      <c r="A224" s="78">
        <v>13675</v>
      </c>
      <c r="B224" s="78">
        <v>-6.6937499999767169E-2</v>
      </c>
      <c r="C224" s="78">
        <v>1</v>
      </c>
      <c r="D224" s="79">
        <f t="shared" si="43"/>
        <v>1.3674999999999999</v>
      </c>
      <c r="E224" s="79">
        <f t="shared" si="43"/>
        <v>-6.6937499999767169E-2</v>
      </c>
      <c r="F224" s="19">
        <f t="shared" si="44"/>
        <v>1.3674999999999999</v>
      </c>
      <c r="G224" s="19">
        <f t="shared" si="44"/>
        <v>-6.6937499999767169E-2</v>
      </c>
      <c r="H224" s="19">
        <f t="shared" si="45"/>
        <v>1.8700562499999998</v>
      </c>
      <c r="I224" s="19">
        <f t="shared" si="46"/>
        <v>2.5573019218749997</v>
      </c>
      <c r="J224" s="19">
        <f t="shared" si="47"/>
        <v>3.497110378164062</v>
      </c>
      <c r="K224" s="19">
        <f t="shared" si="48"/>
        <v>-9.15370312496816E-2</v>
      </c>
      <c r="L224" s="19">
        <f t="shared" si="49"/>
        <v>-0.12517689023393958</v>
      </c>
      <c r="M224" s="19">
        <f t="shared" ca="1" si="50"/>
        <v>-6.645474355260729E-2</v>
      </c>
      <c r="N224" s="19">
        <f t="shared" ca="1" si="51"/>
        <v>2.3305378727442945E-7</v>
      </c>
      <c r="O224" s="44">
        <f t="shared" ca="1" si="52"/>
        <v>26.01697834663986</v>
      </c>
      <c r="P224" s="19">
        <f t="shared" ca="1" si="53"/>
        <v>712.42853401176103</v>
      </c>
      <c r="Q224" s="19">
        <f t="shared" ca="1" si="54"/>
        <v>640.92453648437174</v>
      </c>
      <c r="R224" s="17">
        <f t="shared" ca="1" si="55"/>
        <v>-4.8275644715987942E-4</v>
      </c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1:35" x14ac:dyDescent="0.2">
      <c r="A225" s="78">
        <v>13994.5</v>
      </c>
      <c r="B225" s="78">
        <v>-7.1715250000124797E-2</v>
      </c>
      <c r="C225" s="78">
        <v>1</v>
      </c>
      <c r="D225" s="79">
        <f t="shared" si="43"/>
        <v>1.3994500000000001</v>
      </c>
      <c r="E225" s="79">
        <f t="shared" si="43"/>
        <v>-7.1715250000124797E-2</v>
      </c>
      <c r="F225" s="19">
        <f t="shared" si="44"/>
        <v>1.3994500000000001</v>
      </c>
      <c r="G225" s="19">
        <f t="shared" si="44"/>
        <v>-7.1715250000124797E-2</v>
      </c>
      <c r="H225" s="19">
        <f t="shared" si="45"/>
        <v>1.9584603025000002</v>
      </c>
      <c r="I225" s="19">
        <f t="shared" si="46"/>
        <v>2.7407672703336257</v>
      </c>
      <c r="J225" s="19">
        <f t="shared" si="47"/>
        <v>3.8355667564683928</v>
      </c>
      <c r="K225" s="19">
        <f t="shared" si="48"/>
        <v>-0.10036190661267465</v>
      </c>
      <c r="L225" s="19">
        <f t="shared" si="49"/>
        <v>-0.14045147020910753</v>
      </c>
      <c r="M225" s="19">
        <f t="shared" ca="1" si="50"/>
        <v>-7.1855977056743375E-2</v>
      </c>
      <c r="N225" s="19">
        <f t="shared" ca="1" si="51"/>
        <v>1.9804104464528485E-8</v>
      </c>
      <c r="O225" s="44">
        <f t="shared" ca="1" si="52"/>
        <v>110.93075570229476</v>
      </c>
      <c r="P225" s="19">
        <f t="shared" ca="1" si="53"/>
        <v>2357.4507986436533</v>
      </c>
      <c r="Q225" s="19">
        <f t="shared" ca="1" si="54"/>
        <v>1531.9170672249786</v>
      </c>
      <c r="R225" s="17">
        <f t="shared" ca="1" si="55"/>
        <v>1.4072705661857809E-4</v>
      </c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1:35" x14ac:dyDescent="0.2">
      <c r="A226" s="78">
        <v>14237</v>
      </c>
      <c r="B226" s="78">
        <v>-7.9306500003440306E-2</v>
      </c>
      <c r="C226" s="78">
        <v>1</v>
      </c>
      <c r="D226" s="79">
        <f t="shared" si="43"/>
        <v>1.4237</v>
      </c>
      <c r="E226" s="79">
        <f t="shared" si="43"/>
        <v>-7.9306500003440306E-2</v>
      </c>
      <c r="F226" s="19">
        <f t="shared" si="44"/>
        <v>1.4237</v>
      </c>
      <c r="G226" s="19">
        <f t="shared" si="44"/>
        <v>-7.9306500003440306E-2</v>
      </c>
      <c r="H226" s="19">
        <f t="shared" si="45"/>
        <v>2.02692169</v>
      </c>
      <c r="I226" s="19">
        <f t="shared" si="46"/>
        <v>2.8857284100529998</v>
      </c>
      <c r="J226" s="19">
        <f t="shared" si="47"/>
        <v>4.1084115373924561</v>
      </c>
      <c r="K226" s="19">
        <f t="shared" si="48"/>
        <v>-0.11290866405489797</v>
      </c>
      <c r="L226" s="19">
        <f t="shared" si="49"/>
        <v>-0.16074806501495822</v>
      </c>
      <c r="M226" s="19">
        <f t="shared" ca="1" si="50"/>
        <v>-7.6083402647082216E-2</v>
      </c>
      <c r="N226" s="19">
        <f t="shared" ca="1" si="51"/>
        <v>1.0388356568562509E-5</v>
      </c>
      <c r="O226" s="44">
        <f t="shared" ca="1" si="52"/>
        <v>222.05531843409929</v>
      </c>
      <c r="P226" s="19">
        <f t="shared" ca="1" si="53"/>
        <v>4359.9207710450955</v>
      </c>
      <c r="Q226" s="19">
        <f t="shared" ca="1" si="54"/>
        <v>2516.3906201483596</v>
      </c>
      <c r="R226" s="17">
        <f t="shared" ca="1" si="55"/>
        <v>-3.22309735635809E-3</v>
      </c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1:35" x14ac:dyDescent="0.2">
      <c r="A227" s="78">
        <v>14261</v>
      </c>
      <c r="B227" s="78">
        <v>-7.7594500005943701E-2</v>
      </c>
      <c r="C227" s="78">
        <v>1</v>
      </c>
      <c r="D227" s="79">
        <f t="shared" si="43"/>
        <v>1.4260999999999999</v>
      </c>
      <c r="E227" s="79">
        <f t="shared" si="43"/>
        <v>-7.7594500005943701E-2</v>
      </c>
      <c r="F227" s="19">
        <f t="shared" si="44"/>
        <v>1.4260999999999999</v>
      </c>
      <c r="G227" s="19">
        <f t="shared" si="44"/>
        <v>-7.7594500005943701E-2</v>
      </c>
      <c r="H227" s="19">
        <f t="shared" si="45"/>
        <v>2.0337612099999998</v>
      </c>
      <c r="I227" s="19">
        <f t="shared" si="46"/>
        <v>2.9003468615809993</v>
      </c>
      <c r="J227" s="19">
        <f t="shared" si="47"/>
        <v>4.136184659300663</v>
      </c>
      <c r="K227" s="19">
        <f t="shared" si="48"/>
        <v>-0.11065751645847631</v>
      </c>
      <c r="L227" s="19">
        <f t="shared" si="49"/>
        <v>-0.15780868422143307</v>
      </c>
      <c r="M227" s="19">
        <f t="shared" ca="1" si="50"/>
        <v>-7.650778941581371E-2</v>
      </c>
      <c r="N227" s="19">
        <f t="shared" ca="1" si="51"/>
        <v>1.1809399067006736E-6</v>
      </c>
      <c r="O227" s="44">
        <f t="shared" ca="1" si="52"/>
        <v>235.48439958485972</v>
      </c>
      <c r="P227" s="19">
        <f t="shared" ca="1" si="53"/>
        <v>4596.9372271483517</v>
      </c>
      <c r="Q227" s="19">
        <f t="shared" ca="1" si="54"/>
        <v>2629.6013919180591</v>
      </c>
      <c r="R227" s="17">
        <f t="shared" ca="1" si="55"/>
        <v>-1.0867105901299912E-3</v>
      </c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1:35" x14ac:dyDescent="0.2">
      <c r="A228" s="78">
        <v>14261</v>
      </c>
      <c r="B228" s="78">
        <v>-7.7594500005943701E-2</v>
      </c>
      <c r="C228" s="78">
        <v>1</v>
      </c>
      <c r="D228" s="79">
        <f t="shared" si="43"/>
        <v>1.4260999999999999</v>
      </c>
      <c r="E228" s="79">
        <f t="shared" si="43"/>
        <v>-7.7594500005943701E-2</v>
      </c>
      <c r="F228" s="19">
        <f t="shared" si="44"/>
        <v>1.4260999999999999</v>
      </c>
      <c r="G228" s="19">
        <f t="shared" si="44"/>
        <v>-7.7594500005943701E-2</v>
      </c>
      <c r="H228" s="19">
        <f t="shared" si="45"/>
        <v>2.0337612099999998</v>
      </c>
      <c r="I228" s="19">
        <f t="shared" si="46"/>
        <v>2.9003468615809993</v>
      </c>
      <c r="J228" s="19">
        <f t="shared" si="47"/>
        <v>4.136184659300663</v>
      </c>
      <c r="K228" s="19">
        <f t="shared" si="48"/>
        <v>-0.11065751645847631</v>
      </c>
      <c r="L228" s="19">
        <f t="shared" si="49"/>
        <v>-0.15780868422143307</v>
      </c>
      <c r="M228" s="19">
        <f t="shared" ca="1" si="50"/>
        <v>-7.650778941581371E-2</v>
      </c>
      <c r="N228" s="19">
        <f t="shared" ca="1" si="51"/>
        <v>1.1809399067006736E-6</v>
      </c>
      <c r="O228" s="44">
        <f t="shared" ca="1" si="52"/>
        <v>235.48439958485972</v>
      </c>
      <c r="P228" s="19">
        <f t="shared" ca="1" si="53"/>
        <v>4596.9372271483517</v>
      </c>
      <c r="Q228" s="19">
        <f t="shared" ca="1" si="54"/>
        <v>2629.6013919180591</v>
      </c>
      <c r="R228" s="17">
        <f t="shared" ca="1" si="55"/>
        <v>-1.0867105901299912E-3</v>
      </c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1:35" x14ac:dyDescent="0.2">
      <c r="A229" s="78">
        <v>14328</v>
      </c>
      <c r="B229" s="78">
        <v>-7.9136000000289641E-2</v>
      </c>
      <c r="C229" s="78">
        <v>1</v>
      </c>
      <c r="D229" s="79">
        <f t="shared" si="43"/>
        <v>1.4328000000000001</v>
      </c>
      <c r="E229" s="79">
        <f t="shared" si="43"/>
        <v>-7.9136000000289641E-2</v>
      </c>
      <c r="F229" s="19">
        <f t="shared" si="44"/>
        <v>1.4328000000000001</v>
      </c>
      <c r="G229" s="19">
        <f t="shared" si="44"/>
        <v>-7.9136000000289641E-2</v>
      </c>
      <c r="H229" s="19">
        <f t="shared" si="45"/>
        <v>2.0529158400000003</v>
      </c>
      <c r="I229" s="19">
        <f t="shared" si="46"/>
        <v>2.9414178155520005</v>
      </c>
      <c r="J229" s="19">
        <f t="shared" si="47"/>
        <v>4.2144634461229069</v>
      </c>
      <c r="K229" s="19">
        <f t="shared" si="48"/>
        <v>-0.11338606080041501</v>
      </c>
      <c r="L229" s="19">
        <f t="shared" si="49"/>
        <v>-0.16245954791483463</v>
      </c>
      <c r="M229" s="19">
        <f t="shared" ca="1" si="50"/>
        <v>-7.769825759318108E-2</v>
      </c>
      <c r="N229" s="19">
        <f t="shared" ca="1" si="51"/>
        <v>2.067103229198319E-6</v>
      </c>
      <c r="O229" s="44">
        <f t="shared" ca="1" si="52"/>
        <v>275.42636195307227</v>
      </c>
      <c r="P229" s="19">
        <f t="shared" ca="1" si="53"/>
        <v>5297.5553343044985</v>
      </c>
      <c r="Q229" s="19">
        <f t="shared" ca="1" si="54"/>
        <v>2961.4217632116988</v>
      </c>
      <c r="R229" s="17">
        <f t="shared" ca="1" si="55"/>
        <v>-1.4377424071085609E-3</v>
      </c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1:35" x14ac:dyDescent="0.2">
      <c r="A230" s="78">
        <v>14648.5</v>
      </c>
      <c r="B230" s="78">
        <v>-8.3438249996106606E-2</v>
      </c>
      <c r="C230" s="78">
        <v>1</v>
      </c>
      <c r="D230" s="79">
        <f t="shared" si="43"/>
        <v>1.46485</v>
      </c>
      <c r="E230" s="79">
        <f t="shared" si="43"/>
        <v>-8.3438249996106606E-2</v>
      </c>
      <c r="F230" s="19">
        <f t="shared" si="44"/>
        <v>1.46485</v>
      </c>
      <c r="G230" s="19">
        <f t="shared" si="44"/>
        <v>-8.3438249996106606E-2</v>
      </c>
      <c r="H230" s="19">
        <f t="shared" si="45"/>
        <v>2.1457855224999998</v>
      </c>
      <c r="I230" s="19">
        <f t="shared" si="46"/>
        <v>3.1432539226341247</v>
      </c>
      <c r="J230" s="19">
        <f t="shared" si="47"/>
        <v>4.6043955085705974</v>
      </c>
      <c r="K230" s="19">
        <f t="shared" si="48"/>
        <v>-0.12222452050679676</v>
      </c>
      <c r="L230" s="19">
        <f t="shared" si="49"/>
        <v>-0.17904058886438123</v>
      </c>
      <c r="M230" s="19">
        <f t="shared" ca="1" si="50"/>
        <v>-8.3509510521909469E-2</v>
      </c>
      <c r="N230" s="19">
        <f t="shared" ca="1" si="51"/>
        <v>5.0780625377005217E-9</v>
      </c>
      <c r="O230" s="44">
        <f t="shared" ca="1" si="52"/>
        <v>519.94761762406711</v>
      </c>
      <c r="P230" s="19">
        <f t="shared" ca="1" si="53"/>
        <v>9492.2375716985407</v>
      </c>
      <c r="Q230" s="19">
        <f t="shared" ca="1" si="54"/>
        <v>4888.9452173979225</v>
      </c>
      <c r="R230" s="17">
        <f t="shared" ca="1" si="55"/>
        <v>7.1260525802863128E-5</v>
      </c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1:35" x14ac:dyDescent="0.2">
      <c r="A231" s="78">
        <v>14648.5</v>
      </c>
      <c r="B231" s="78">
        <v>-8.1728249999287073E-2</v>
      </c>
      <c r="C231" s="78">
        <v>1</v>
      </c>
      <c r="D231" s="79">
        <f t="shared" si="43"/>
        <v>1.46485</v>
      </c>
      <c r="E231" s="79">
        <f t="shared" si="43"/>
        <v>-8.1728249999287073E-2</v>
      </c>
      <c r="F231" s="19">
        <f t="shared" si="44"/>
        <v>1.46485</v>
      </c>
      <c r="G231" s="19">
        <f t="shared" si="44"/>
        <v>-8.1728249999287073E-2</v>
      </c>
      <c r="H231" s="19">
        <f t="shared" si="45"/>
        <v>2.1457855224999998</v>
      </c>
      <c r="I231" s="19">
        <f t="shared" si="46"/>
        <v>3.1432539226341247</v>
      </c>
      <c r="J231" s="19">
        <f t="shared" si="47"/>
        <v>4.6043955085705974</v>
      </c>
      <c r="K231" s="19">
        <f t="shared" si="48"/>
        <v>-0.11971962701145566</v>
      </c>
      <c r="L231" s="19">
        <f t="shared" si="49"/>
        <v>-0.17537129562773082</v>
      </c>
      <c r="M231" s="19">
        <f t="shared" ca="1" si="50"/>
        <v>-8.3509510521909469E-2</v>
      </c>
      <c r="N231" s="19">
        <f t="shared" ca="1" si="51"/>
        <v>3.1728890494530133E-6</v>
      </c>
      <c r="O231" s="44">
        <f t="shared" ca="1" si="52"/>
        <v>519.94761762406711</v>
      </c>
      <c r="P231" s="19">
        <f t="shared" ca="1" si="53"/>
        <v>9492.2375716985407</v>
      </c>
      <c r="Q231" s="19">
        <f t="shared" ca="1" si="54"/>
        <v>4888.9452173979225</v>
      </c>
      <c r="R231" s="17">
        <f t="shared" ca="1" si="55"/>
        <v>1.7812605226223965E-3</v>
      </c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1:35" x14ac:dyDescent="0.2">
      <c r="A232" s="78"/>
      <c r="B232" s="78"/>
      <c r="C232" s="78"/>
      <c r="D232" s="79">
        <f t="shared" si="43"/>
        <v>0</v>
      </c>
      <c r="E232" s="79">
        <f t="shared" si="43"/>
        <v>0</v>
      </c>
      <c r="F232" s="19">
        <f t="shared" si="44"/>
        <v>0</v>
      </c>
      <c r="G232" s="19">
        <f t="shared" si="44"/>
        <v>0</v>
      </c>
      <c r="H232" s="19">
        <f t="shared" si="45"/>
        <v>0</v>
      </c>
      <c r="I232" s="19">
        <f t="shared" si="46"/>
        <v>0</v>
      </c>
      <c r="J232" s="19">
        <f t="shared" si="47"/>
        <v>0</v>
      </c>
      <c r="K232" s="19">
        <f t="shared" si="48"/>
        <v>0</v>
      </c>
      <c r="L232" s="19">
        <f t="shared" si="49"/>
        <v>0</v>
      </c>
      <c r="M232" s="19">
        <f t="shared" ca="1" si="50"/>
        <v>-1.487247879520576E-2</v>
      </c>
      <c r="N232" s="19">
        <f t="shared" ca="1" si="51"/>
        <v>0</v>
      </c>
      <c r="O232" s="44">
        <f t="shared" ca="1" si="52"/>
        <v>0</v>
      </c>
      <c r="P232" s="19">
        <f t="shared" ca="1" si="53"/>
        <v>0</v>
      </c>
      <c r="Q232" s="19">
        <f t="shared" ca="1" si="54"/>
        <v>0</v>
      </c>
      <c r="R232" s="17">
        <f t="shared" ca="1" si="55"/>
        <v>1.487247879520576E-2</v>
      </c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1:35" x14ac:dyDescent="0.2">
      <c r="A233" s="78"/>
      <c r="B233" s="78"/>
      <c r="C233" s="78"/>
      <c r="D233" s="79">
        <f t="shared" si="43"/>
        <v>0</v>
      </c>
      <c r="E233" s="79">
        <f t="shared" si="43"/>
        <v>0</v>
      </c>
      <c r="F233" s="19">
        <f t="shared" si="44"/>
        <v>0</v>
      </c>
      <c r="G233" s="19">
        <f t="shared" si="44"/>
        <v>0</v>
      </c>
      <c r="H233" s="19">
        <f t="shared" si="45"/>
        <v>0</v>
      </c>
      <c r="I233" s="19">
        <f t="shared" si="46"/>
        <v>0</v>
      </c>
      <c r="J233" s="19">
        <f t="shared" si="47"/>
        <v>0</v>
      </c>
      <c r="K233" s="19">
        <f t="shared" si="48"/>
        <v>0</v>
      </c>
      <c r="L233" s="19">
        <f t="shared" si="49"/>
        <v>0</v>
      </c>
      <c r="M233" s="19">
        <f t="shared" ca="1" si="50"/>
        <v>-1.487247879520576E-2</v>
      </c>
      <c r="N233" s="19">
        <f t="shared" ca="1" si="51"/>
        <v>0</v>
      </c>
      <c r="O233" s="44">
        <f t="shared" ca="1" si="52"/>
        <v>0</v>
      </c>
      <c r="P233" s="19">
        <f t="shared" ca="1" si="53"/>
        <v>0</v>
      </c>
      <c r="Q233" s="19">
        <f t="shared" ca="1" si="54"/>
        <v>0</v>
      </c>
      <c r="R233" s="17">
        <f t="shared" ca="1" si="55"/>
        <v>1.487247879520576E-2</v>
      </c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  <row r="234" spans="1:35" x14ac:dyDescent="0.2">
      <c r="A234" s="78"/>
      <c r="B234" s="78"/>
      <c r="C234" s="78"/>
      <c r="D234" s="79">
        <f t="shared" si="43"/>
        <v>0</v>
      </c>
      <c r="E234" s="79">
        <f t="shared" si="43"/>
        <v>0</v>
      </c>
      <c r="F234" s="19">
        <f t="shared" si="44"/>
        <v>0</v>
      </c>
      <c r="G234" s="19">
        <f t="shared" si="44"/>
        <v>0</v>
      </c>
      <c r="H234" s="19">
        <f t="shared" si="45"/>
        <v>0</v>
      </c>
      <c r="I234" s="19">
        <f t="shared" si="46"/>
        <v>0</v>
      </c>
      <c r="J234" s="19">
        <f t="shared" si="47"/>
        <v>0</v>
      </c>
      <c r="K234" s="19">
        <f t="shared" si="48"/>
        <v>0</v>
      </c>
      <c r="L234" s="19">
        <f t="shared" si="49"/>
        <v>0</v>
      </c>
      <c r="M234" s="19">
        <f t="shared" ca="1" si="50"/>
        <v>-1.487247879520576E-2</v>
      </c>
      <c r="N234" s="19">
        <f t="shared" ca="1" si="51"/>
        <v>0</v>
      </c>
      <c r="O234" s="44">
        <f t="shared" ca="1" si="52"/>
        <v>0</v>
      </c>
      <c r="P234" s="19">
        <f t="shared" ca="1" si="53"/>
        <v>0</v>
      </c>
      <c r="Q234" s="19">
        <f t="shared" ca="1" si="54"/>
        <v>0</v>
      </c>
      <c r="R234" s="17">
        <f t="shared" ca="1" si="55"/>
        <v>1.487247879520576E-2</v>
      </c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</row>
    <row r="235" spans="1:35" x14ac:dyDescent="0.2">
      <c r="A235" s="78"/>
      <c r="B235" s="78"/>
      <c r="C235" s="78"/>
      <c r="D235" s="79">
        <f t="shared" si="43"/>
        <v>0</v>
      </c>
      <c r="E235" s="79">
        <f t="shared" si="43"/>
        <v>0</v>
      </c>
      <c r="F235" s="19">
        <f t="shared" si="44"/>
        <v>0</v>
      </c>
      <c r="G235" s="19">
        <f t="shared" si="44"/>
        <v>0</v>
      </c>
      <c r="H235" s="19">
        <f t="shared" si="45"/>
        <v>0</v>
      </c>
      <c r="I235" s="19">
        <f t="shared" si="46"/>
        <v>0</v>
      </c>
      <c r="J235" s="19">
        <f t="shared" si="47"/>
        <v>0</v>
      </c>
      <c r="K235" s="19">
        <f t="shared" si="48"/>
        <v>0</v>
      </c>
      <c r="L235" s="19">
        <f t="shared" si="49"/>
        <v>0</v>
      </c>
      <c r="M235" s="19">
        <f t="shared" ca="1" si="50"/>
        <v>-1.487247879520576E-2</v>
      </c>
      <c r="N235" s="19">
        <f t="shared" ca="1" si="51"/>
        <v>0</v>
      </c>
      <c r="O235" s="44">
        <f t="shared" ca="1" si="52"/>
        <v>0</v>
      </c>
      <c r="P235" s="19">
        <f t="shared" ca="1" si="53"/>
        <v>0</v>
      </c>
      <c r="Q235" s="19">
        <f t="shared" ca="1" si="54"/>
        <v>0</v>
      </c>
      <c r="R235" s="17">
        <f t="shared" ca="1" si="55"/>
        <v>1.487247879520576E-2</v>
      </c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</row>
    <row r="236" spans="1:35" x14ac:dyDescent="0.2">
      <c r="A236" s="78"/>
      <c r="B236" s="78"/>
      <c r="C236" s="78"/>
      <c r="D236" s="79">
        <f t="shared" si="43"/>
        <v>0</v>
      </c>
      <c r="E236" s="79">
        <f t="shared" si="43"/>
        <v>0</v>
      </c>
      <c r="F236" s="19">
        <f t="shared" si="44"/>
        <v>0</v>
      </c>
      <c r="G236" s="19">
        <f t="shared" si="44"/>
        <v>0</v>
      </c>
      <c r="H236" s="19">
        <f t="shared" si="45"/>
        <v>0</v>
      </c>
      <c r="I236" s="19">
        <f t="shared" si="46"/>
        <v>0</v>
      </c>
      <c r="J236" s="19">
        <f t="shared" si="47"/>
        <v>0</v>
      </c>
      <c r="K236" s="19">
        <f t="shared" si="48"/>
        <v>0</v>
      </c>
      <c r="L236" s="19">
        <f t="shared" si="49"/>
        <v>0</v>
      </c>
      <c r="M236" s="19">
        <f t="shared" ca="1" si="50"/>
        <v>-1.487247879520576E-2</v>
      </c>
      <c r="N236" s="19">
        <f t="shared" ca="1" si="51"/>
        <v>0</v>
      </c>
      <c r="O236" s="44">
        <f t="shared" ca="1" si="52"/>
        <v>0</v>
      </c>
      <c r="P236" s="19">
        <f t="shared" ca="1" si="53"/>
        <v>0</v>
      </c>
      <c r="Q236" s="19">
        <f t="shared" ca="1" si="54"/>
        <v>0</v>
      </c>
      <c r="R236" s="17">
        <f t="shared" ca="1" si="55"/>
        <v>1.487247879520576E-2</v>
      </c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</row>
    <row r="237" spans="1:35" x14ac:dyDescent="0.2">
      <c r="A237" s="78"/>
      <c r="B237" s="78"/>
      <c r="C237" s="78"/>
      <c r="D237" s="79">
        <f t="shared" si="43"/>
        <v>0</v>
      </c>
      <c r="E237" s="79">
        <f t="shared" si="43"/>
        <v>0</v>
      </c>
      <c r="F237" s="19">
        <f t="shared" si="44"/>
        <v>0</v>
      </c>
      <c r="G237" s="19">
        <f t="shared" si="44"/>
        <v>0</v>
      </c>
      <c r="H237" s="19">
        <f t="shared" si="45"/>
        <v>0</v>
      </c>
      <c r="I237" s="19">
        <f t="shared" si="46"/>
        <v>0</v>
      </c>
      <c r="J237" s="19">
        <f t="shared" si="47"/>
        <v>0</v>
      </c>
      <c r="K237" s="19">
        <f t="shared" si="48"/>
        <v>0</v>
      </c>
      <c r="L237" s="19">
        <f t="shared" si="49"/>
        <v>0</v>
      </c>
      <c r="M237" s="19">
        <f t="shared" ca="1" si="50"/>
        <v>-1.487247879520576E-2</v>
      </c>
      <c r="N237" s="19">
        <f t="shared" ca="1" si="51"/>
        <v>0</v>
      </c>
      <c r="O237" s="44">
        <f t="shared" ca="1" si="52"/>
        <v>0</v>
      </c>
      <c r="P237" s="19">
        <f t="shared" ca="1" si="53"/>
        <v>0</v>
      </c>
      <c r="Q237" s="19">
        <f t="shared" ca="1" si="54"/>
        <v>0</v>
      </c>
      <c r="R237" s="17">
        <f t="shared" ca="1" si="55"/>
        <v>1.487247879520576E-2</v>
      </c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</row>
    <row r="238" spans="1:35" x14ac:dyDescent="0.2">
      <c r="A238" s="78"/>
      <c r="B238" s="78"/>
      <c r="C238" s="78"/>
      <c r="D238" s="79">
        <f t="shared" si="43"/>
        <v>0</v>
      </c>
      <c r="E238" s="79">
        <f t="shared" si="43"/>
        <v>0</v>
      </c>
      <c r="F238" s="19">
        <f t="shared" si="44"/>
        <v>0</v>
      </c>
      <c r="G238" s="19">
        <f t="shared" si="44"/>
        <v>0</v>
      </c>
      <c r="H238" s="19">
        <f t="shared" si="45"/>
        <v>0</v>
      </c>
      <c r="I238" s="19">
        <f t="shared" si="46"/>
        <v>0</v>
      </c>
      <c r="J238" s="19">
        <f t="shared" si="47"/>
        <v>0</v>
      </c>
      <c r="K238" s="19">
        <f t="shared" si="48"/>
        <v>0</v>
      </c>
      <c r="L238" s="19">
        <f t="shared" si="49"/>
        <v>0</v>
      </c>
      <c r="M238" s="19">
        <f t="shared" ca="1" si="50"/>
        <v>-1.487247879520576E-2</v>
      </c>
      <c r="N238" s="19">
        <f t="shared" ca="1" si="51"/>
        <v>0</v>
      </c>
      <c r="O238" s="44">
        <f t="shared" ca="1" si="52"/>
        <v>0</v>
      </c>
      <c r="P238" s="19">
        <f t="shared" ca="1" si="53"/>
        <v>0</v>
      </c>
      <c r="Q238" s="19">
        <f t="shared" ca="1" si="54"/>
        <v>0</v>
      </c>
      <c r="R238" s="17">
        <f t="shared" ca="1" si="55"/>
        <v>1.487247879520576E-2</v>
      </c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</row>
    <row r="239" spans="1:35" x14ac:dyDescent="0.2">
      <c r="A239" s="78"/>
      <c r="B239" s="78"/>
      <c r="C239" s="78"/>
      <c r="D239" s="79">
        <f t="shared" si="43"/>
        <v>0</v>
      </c>
      <c r="E239" s="79">
        <f t="shared" si="43"/>
        <v>0</v>
      </c>
      <c r="F239" s="19">
        <f t="shared" si="44"/>
        <v>0</v>
      </c>
      <c r="G239" s="19">
        <f t="shared" si="44"/>
        <v>0</v>
      </c>
      <c r="H239" s="19">
        <f t="shared" si="45"/>
        <v>0</v>
      </c>
      <c r="I239" s="19">
        <f t="shared" si="46"/>
        <v>0</v>
      </c>
      <c r="J239" s="19">
        <f t="shared" si="47"/>
        <v>0</v>
      </c>
      <c r="K239" s="19">
        <f t="shared" si="48"/>
        <v>0</v>
      </c>
      <c r="L239" s="19">
        <f t="shared" si="49"/>
        <v>0</v>
      </c>
      <c r="M239" s="19">
        <f t="shared" ca="1" si="50"/>
        <v>-1.487247879520576E-2</v>
      </c>
      <c r="N239" s="19">
        <f t="shared" ca="1" si="51"/>
        <v>0</v>
      </c>
      <c r="O239" s="44">
        <f t="shared" ca="1" si="52"/>
        <v>0</v>
      </c>
      <c r="P239" s="19">
        <f t="shared" ca="1" si="53"/>
        <v>0</v>
      </c>
      <c r="Q239" s="19">
        <f t="shared" ca="1" si="54"/>
        <v>0</v>
      </c>
      <c r="R239" s="17">
        <f t="shared" ca="1" si="55"/>
        <v>1.487247879520576E-2</v>
      </c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</row>
    <row r="240" spans="1:35" x14ac:dyDescent="0.2">
      <c r="A240" s="78"/>
      <c r="B240" s="78"/>
      <c r="C240" s="78"/>
      <c r="D240" s="79">
        <f t="shared" si="43"/>
        <v>0</v>
      </c>
      <c r="E240" s="79">
        <f t="shared" si="43"/>
        <v>0</v>
      </c>
      <c r="F240" s="19">
        <f t="shared" si="44"/>
        <v>0</v>
      </c>
      <c r="G240" s="19">
        <f t="shared" si="44"/>
        <v>0</v>
      </c>
      <c r="H240" s="19">
        <f t="shared" si="45"/>
        <v>0</v>
      </c>
      <c r="I240" s="19">
        <f t="shared" si="46"/>
        <v>0</v>
      </c>
      <c r="J240" s="19">
        <f t="shared" si="47"/>
        <v>0</v>
      </c>
      <c r="K240" s="19">
        <f t="shared" si="48"/>
        <v>0</v>
      </c>
      <c r="L240" s="19">
        <f t="shared" si="49"/>
        <v>0</v>
      </c>
      <c r="M240" s="19">
        <f t="shared" ca="1" si="50"/>
        <v>-1.487247879520576E-2</v>
      </c>
      <c r="N240" s="19">
        <f t="shared" ca="1" si="51"/>
        <v>0</v>
      </c>
      <c r="O240" s="44">
        <f t="shared" ca="1" si="52"/>
        <v>0</v>
      </c>
      <c r="P240" s="19">
        <f t="shared" ca="1" si="53"/>
        <v>0</v>
      </c>
      <c r="Q240" s="19">
        <f t="shared" ca="1" si="54"/>
        <v>0</v>
      </c>
      <c r="R240" s="17">
        <f t="shared" ca="1" si="55"/>
        <v>1.487247879520576E-2</v>
      </c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</row>
    <row r="241" spans="1:35" x14ac:dyDescent="0.2">
      <c r="A241" s="78"/>
      <c r="B241" s="78"/>
      <c r="C241" s="78"/>
      <c r="D241" s="79">
        <f t="shared" si="43"/>
        <v>0</v>
      </c>
      <c r="E241" s="79">
        <f t="shared" si="43"/>
        <v>0</v>
      </c>
      <c r="F241" s="19">
        <f t="shared" si="44"/>
        <v>0</v>
      </c>
      <c r="G241" s="19">
        <f t="shared" si="44"/>
        <v>0</v>
      </c>
      <c r="H241" s="19">
        <f t="shared" si="45"/>
        <v>0</v>
      </c>
      <c r="I241" s="19">
        <f t="shared" si="46"/>
        <v>0</v>
      </c>
      <c r="J241" s="19">
        <f t="shared" si="47"/>
        <v>0</v>
      </c>
      <c r="K241" s="19">
        <f t="shared" si="48"/>
        <v>0</v>
      </c>
      <c r="L241" s="19">
        <f t="shared" si="49"/>
        <v>0</v>
      </c>
      <c r="M241" s="19">
        <f t="shared" ca="1" si="50"/>
        <v>-1.487247879520576E-2</v>
      </c>
      <c r="N241" s="19">
        <f t="shared" ca="1" si="51"/>
        <v>0</v>
      </c>
      <c r="O241" s="44">
        <f t="shared" ca="1" si="52"/>
        <v>0</v>
      </c>
      <c r="P241" s="19">
        <f t="shared" ca="1" si="53"/>
        <v>0</v>
      </c>
      <c r="Q241" s="19">
        <f t="shared" ca="1" si="54"/>
        <v>0</v>
      </c>
      <c r="R241" s="17">
        <f t="shared" ca="1" si="55"/>
        <v>1.487247879520576E-2</v>
      </c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</row>
    <row r="242" spans="1:35" x14ac:dyDescent="0.2">
      <c r="A242" s="78"/>
      <c r="B242" s="78"/>
      <c r="C242" s="78"/>
      <c r="D242" s="79">
        <f t="shared" si="43"/>
        <v>0</v>
      </c>
      <c r="E242" s="79">
        <f t="shared" si="43"/>
        <v>0</v>
      </c>
      <c r="F242" s="19">
        <f t="shared" si="44"/>
        <v>0</v>
      </c>
      <c r="G242" s="19">
        <f t="shared" si="44"/>
        <v>0</v>
      </c>
      <c r="H242" s="19">
        <f t="shared" si="45"/>
        <v>0</v>
      </c>
      <c r="I242" s="19">
        <f t="shared" si="46"/>
        <v>0</v>
      </c>
      <c r="J242" s="19">
        <f t="shared" si="47"/>
        <v>0</v>
      </c>
      <c r="K242" s="19">
        <f t="shared" si="48"/>
        <v>0</v>
      </c>
      <c r="L242" s="19">
        <f t="shared" si="49"/>
        <v>0</v>
      </c>
      <c r="M242" s="19">
        <f t="shared" ca="1" si="50"/>
        <v>-1.487247879520576E-2</v>
      </c>
      <c r="N242" s="19">
        <f t="shared" ca="1" si="51"/>
        <v>0</v>
      </c>
      <c r="O242" s="44">
        <f t="shared" ca="1" si="52"/>
        <v>0</v>
      </c>
      <c r="P242" s="19">
        <f t="shared" ca="1" si="53"/>
        <v>0</v>
      </c>
      <c r="Q242" s="19">
        <f t="shared" ca="1" si="54"/>
        <v>0</v>
      </c>
      <c r="R242" s="17">
        <f t="shared" ca="1" si="55"/>
        <v>1.487247879520576E-2</v>
      </c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</row>
    <row r="243" spans="1:35" x14ac:dyDescent="0.2">
      <c r="A243" s="78"/>
      <c r="B243" s="78"/>
      <c r="C243" s="78"/>
      <c r="D243" s="79">
        <f t="shared" si="43"/>
        <v>0</v>
      </c>
      <c r="E243" s="79">
        <f t="shared" si="43"/>
        <v>0</v>
      </c>
      <c r="F243" s="19">
        <f t="shared" si="44"/>
        <v>0</v>
      </c>
      <c r="G243" s="19">
        <f t="shared" si="44"/>
        <v>0</v>
      </c>
      <c r="H243" s="19">
        <f t="shared" si="45"/>
        <v>0</v>
      </c>
      <c r="I243" s="19">
        <f t="shared" si="46"/>
        <v>0</v>
      </c>
      <c r="J243" s="19">
        <f t="shared" si="47"/>
        <v>0</v>
      </c>
      <c r="K243" s="19">
        <f t="shared" si="48"/>
        <v>0</v>
      </c>
      <c r="L243" s="19">
        <f t="shared" si="49"/>
        <v>0</v>
      </c>
      <c r="M243" s="19">
        <f t="shared" ca="1" si="50"/>
        <v>-1.487247879520576E-2</v>
      </c>
      <c r="N243" s="19">
        <f t="shared" ca="1" si="51"/>
        <v>0</v>
      </c>
      <c r="O243" s="44">
        <f t="shared" ca="1" si="52"/>
        <v>0</v>
      </c>
      <c r="P243" s="19">
        <f t="shared" ca="1" si="53"/>
        <v>0</v>
      </c>
      <c r="Q243" s="19">
        <f t="shared" ca="1" si="54"/>
        <v>0</v>
      </c>
      <c r="R243" s="17">
        <f t="shared" ca="1" si="55"/>
        <v>1.487247879520576E-2</v>
      </c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</row>
    <row r="244" spans="1:35" x14ac:dyDescent="0.2">
      <c r="A244" s="78"/>
      <c r="B244" s="78"/>
      <c r="C244" s="78"/>
      <c r="D244" s="79">
        <f t="shared" si="43"/>
        <v>0</v>
      </c>
      <c r="E244" s="79">
        <f t="shared" si="43"/>
        <v>0</v>
      </c>
      <c r="F244" s="19">
        <f t="shared" si="44"/>
        <v>0</v>
      </c>
      <c r="G244" s="19">
        <f t="shared" si="44"/>
        <v>0</v>
      </c>
      <c r="H244" s="19">
        <f t="shared" si="45"/>
        <v>0</v>
      </c>
      <c r="I244" s="19">
        <f t="shared" si="46"/>
        <v>0</v>
      </c>
      <c r="J244" s="19">
        <f t="shared" si="47"/>
        <v>0</v>
      </c>
      <c r="K244" s="19">
        <f t="shared" si="48"/>
        <v>0</v>
      </c>
      <c r="L244" s="19">
        <f t="shared" si="49"/>
        <v>0</v>
      </c>
      <c r="M244" s="19">
        <f t="shared" ca="1" si="50"/>
        <v>-1.487247879520576E-2</v>
      </c>
      <c r="N244" s="19">
        <f t="shared" ca="1" si="51"/>
        <v>0</v>
      </c>
      <c r="O244" s="44">
        <f t="shared" ca="1" si="52"/>
        <v>0</v>
      </c>
      <c r="P244" s="19">
        <f t="shared" ca="1" si="53"/>
        <v>0</v>
      </c>
      <c r="Q244" s="19">
        <f t="shared" ca="1" si="54"/>
        <v>0</v>
      </c>
      <c r="R244" s="17">
        <f t="shared" ca="1" si="55"/>
        <v>1.487247879520576E-2</v>
      </c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</row>
    <row r="245" spans="1:35" x14ac:dyDescent="0.2">
      <c r="A245" s="78"/>
      <c r="B245" s="78"/>
      <c r="C245" s="78"/>
      <c r="D245" s="79">
        <f t="shared" si="43"/>
        <v>0</v>
      </c>
      <c r="E245" s="79">
        <f t="shared" si="43"/>
        <v>0</v>
      </c>
      <c r="F245" s="19">
        <f t="shared" si="44"/>
        <v>0</v>
      </c>
      <c r="G245" s="19">
        <f t="shared" si="44"/>
        <v>0</v>
      </c>
      <c r="H245" s="19">
        <f t="shared" si="45"/>
        <v>0</v>
      </c>
      <c r="I245" s="19">
        <f t="shared" si="46"/>
        <v>0</v>
      </c>
      <c r="J245" s="19">
        <f t="shared" si="47"/>
        <v>0</v>
      </c>
      <c r="K245" s="19">
        <f t="shared" si="48"/>
        <v>0</v>
      </c>
      <c r="L245" s="19">
        <f t="shared" si="49"/>
        <v>0</v>
      </c>
      <c r="M245" s="19">
        <f t="shared" ca="1" si="50"/>
        <v>-1.487247879520576E-2</v>
      </c>
      <c r="N245" s="19">
        <f t="shared" ca="1" si="51"/>
        <v>0</v>
      </c>
      <c r="O245" s="44">
        <f t="shared" ca="1" si="52"/>
        <v>0</v>
      </c>
      <c r="P245" s="19">
        <f t="shared" ca="1" si="53"/>
        <v>0</v>
      </c>
      <c r="Q245" s="19">
        <f t="shared" ca="1" si="54"/>
        <v>0</v>
      </c>
      <c r="R245" s="17">
        <f t="shared" ca="1" si="55"/>
        <v>1.487247879520576E-2</v>
      </c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</row>
    <row r="246" spans="1:35" x14ac:dyDescent="0.2">
      <c r="A246" s="78"/>
      <c r="B246" s="78"/>
      <c r="C246" s="78"/>
      <c r="D246" s="79">
        <f t="shared" si="43"/>
        <v>0</v>
      </c>
      <c r="E246" s="79">
        <f t="shared" si="43"/>
        <v>0</v>
      </c>
      <c r="F246" s="19">
        <f t="shared" si="44"/>
        <v>0</v>
      </c>
      <c r="G246" s="19">
        <f t="shared" si="44"/>
        <v>0</v>
      </c>
      <c r="H246" s="19">
        <f t="shared" si="45"/>
        <v>0</v>
      </c>
      <c r="I246" s="19">
        <f t="shared" si="46"/>
        <v>0</v>
      </c>
      <c r="J246" s="19">
        <f t="shared" si="47"/>
        <v>0</v>
      </c>
      <c r="K246" s="19">
        <f t="shared" si="48"/>
        <v>0</v>
      </c>
      <c r="L246" s="19">
        <f t="shared" si="49"/>
        <v>0</v>
      </c>
      <c r="M246" s="19">
        <f t="shared" ca="1" si="50"/>
        <v>-1.487247879520576E-2</v>
      </c>
      <c r="N246" s="19">
        <f t="shared" ca="1" si="51"/>
        <v>0</v>
      </c>
      <c r="O246" s="44">
        <f t="shared" ca="1" si="52"/>
        <v>0</v>
      </c>
      <c r="P246" s="19">
        <f t="shared" ca="1" si="53"/>
        <v>0</v>
      </c>
      <c r="Q246" s="19">
        <f t="shared" ca="1" si="54"/>
        <v>0</v>
      </c>
      <c r="R246" s="17">
        <f t="shared" ca="1" si="55"/>
        <v>1.487247879520576E-2</v>
      </c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</row>
    <row r="247" spans="1:35" x14ac:dyDescent="0.2">
      <c r="A247" s="78"/>
      <c r="B247" s="78"/>
      <c r="C247" s="78"/>
      <c r="D247" s="79">
        <f t="shared" si="43"/>
        <v>0</v>
      </c>
      <c r="E247" s="79">
        <f t="shared" si="43"/>
        <v>0</v>
      </c>
      <c r="F247" s="19">
        <f t="shared" si="44"/>
        <v>0</v>
      </c>
      <c r="G247" s="19">
        <f t="shared" si="44"/>
        <v>0</v>
      </c>
      <c r="H247" s="19">
        <f t="shared" si="45"/>
        <v>0</v>
      </c>
      <c r="I247" s="19">
        <f t="shared" si="46"/>
        <v>0</v>
      </c>
      <c r="J247" s="19">
        <f t="shared" si="47"/>
        <v>0</v>
      </c>
      <c r="K247" s="19">
        <f t="shared" si="48"/>
        <v>0</v>
      </c>
      <c r="L247" s="19">
        <f t="shared" si="49"/>
        <v>0</v>
      </c>
      <c r="M247" s="19">
        <f t="shared" ca="1" si="50"/>
        <v>-1.487247879520576E-2</v>
      </c>
      <c r="N247" s="19">
        <f t="shared" ca="1" si="51"/>
        <v>0</v>
      </c>
      <c r="O247" s="44">
        <f t="shared" ca="1" si="52"/>
        <v>0</v>
      </c>
      <c r="P247" s="19">
        <f t="shared" ca="1" si="53"/>
        <v>0</v>
      </c>
      <c r="Q247" s="19">
        <f t="shared" ca="1" si="54"/>
        <v>0</v>
      </c>
      <c r="R247" s="17">
        <f t="shared" ca="1" si="55"/>
        <v>1.487247879520576E-2</v>
      </c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</row>
    <row r="248" spans="1:35" x14ac:dyDescent="0.2">
      <c r="A248" s="78"/>
      <c r="B248" s="78"/>
      <c r="C248" s="78"/>
      <c r="D248" s="79">
        <f t="shared" si="43"/>
        <v>0</v>
      </c>
      <c r="E248" s="79">
        <f t="shared" si="43"/>
        <v>0</v>
      </c>
      <c r="F248" s="19">
        <f t="shared" si="44"/>
        <v>0</v>
      </c>
      <c r="G248" s="19">
        <f t="shared" si="44"/>
        <v>0</v>
      </c>
      <c r="H248" s="19">
        <f t="shared" si="45"/>
        <v>0</v>
      </c>
      <c r="I248" s="19">
        <f t="shared" si="46"/>
        <v>0</v>
      </c>
      <c r="J248" s="19">
        <f t="shared" si="47"/>
        <v>0</v>
      </c>
      <c r="K248" s="19">
        <f t="shared" si="48"/>
        <v>0</v>
      </c>
      <c r="L248" s="19">
        <f t="shared" si="49"/>
        <v>0</v>
      </c>
      <c r="M248" s="19">
        <f t="shared" ca="1" si="50"/>
        <v>-1.487247879520576E-2</v>
      </c>
      <c r="N248" s="19">
        <f t="shared" ca="1" si="51"/>
        <v>0</v>
      </c>
      <c r="O248" s="44">
        <f t="shared" ca="1" si="52"/>
        <v>0</v>
      </c>
      <c r="P248" s="19">
        <f t="shared" ca="1" si="53"/>
        <v>0</v>
      </c>
      <c r="Q248" s="19">
        <f t="shared" ca="1" si="54"/>
        <v>0</v>
      </c>
      <c r="R248" s="17">
        <f t="shared" ca="1" si="55"/>
        <v>1.487247879520576E-2</v>
      </c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</row>
    <row r="249" spans="1:35" x14ac:dyDescent="0.2">
      <c r="A249" s="78"/>
      <c r="B249" s="78"/>
      <c r="C249" s="78"/>
      <c r="D249" s="79">
        <f t="shared" si="43"/>
        <v>0</v>
      </c>
      <c r="E249" s="79">
        <f t="shared" si="43"/>
        <v>0</v>
      </c>
      <c r="F249" s="19">
        <f t="shared" si="44"/>
        <v>0</v>
      </c>
      <c r="G249" s="19">
        <f t="shared" si="44"/>
        <v>0</v>
      </c>
      <c r="H249" s="19">
        <f t="shared" si="45"/>
        <v>0</v>
      </c>
      <c r="I249" s="19">
        <f t="shared" si="46"/>
        <v>0</v>
      </c>
      <c r="J249" s="19">
        <f t="shared" si="47"/>
        <v>0</v>
      </c>
      <c r="K249" s="19">
        <f t="shared" si="48"/>
        <v>0</v>
      </c>
      <c r="L249" s="19">
        <f t="shared" si="49"/>
        <v>0</v>
      </c>
      <c r="M249" s="19">
        <f t="shared" ca="1" si="50"/>
        <v>-1.487247879520576E-2</v>
      </c>
      <c r="N249" s="19">
        <f t="shared" ca="1" si="51"/>
        <v>0</v>
      </c>
      <c r="O249" s="44">
        <f t="shared" ca="1" si="52"/>
        <v>0</v>
      </c>
      <c r="P249" s="19">
        <f t="shared" ca="1" si="53"/>
        <v>0</v>
      </c>
      <c r="Q249" s="19">
        <f t="shared" ca="1" si="54"/>
        <v>0</v>
      </c>
      <c r="R249" s="17">
        <f t="shared" ca="1" si="55"/>
        <v>1.487247879520576E-2</v>
      </c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</row>
    <row r="250" spans="1:35" x14ac:dyDescent="0.2">
      <c r="A250" s="78"/>
      <c r="B250" s="78"/>
      <c r="C250" s="78"/>
      <c r="D250" s="79">
        <f t="shared" si="43"/>
        <v>0</v>
      </c>
      <c r="E250" s="79">
        <f t="shared" si="43"/>
        <v>0</v>
      </c>
      <c r="F250" s="19">
        <f t="shared" si="44"/>
        <v>0</v>
      </c>
      <c r="G250" s="19">
        <f t="shared" si="44"/>
        <v>0</v>
      </c>
      <c r="H250" s="19">
        <f t="shared" si="45"/>
        <v>0</v>
      </c>
      <c r="I250" s="19">
        <f t="shared" si="46"/>
        <v>0</v>
      </c>
      <c r="J250" s="19">
        <f t="shared" si="47"/>
        <v>0</v>
      </c>
      <c r="K250" s="19">
        <f t="shared" si="48"/>
        <v>0</v>
      </c>
      <c r="L250" s="19">
        <f t="shared" si="49"/>
        <v>0</v>
      </c>
      <c r="M250" s="19">
        <f t="shared" ca="1" si="50"/>
        <v>-1.487247879520576E-2</v>
      </c>
      <c r="N250" s="19">
        <f t="shared" ca="1" si="51"/>
        <v>0</v>
      </c>
      <c r="O250" s="44">
        <f t="shared" ca="1" si="52"/>
        <v>0</v>
      </c>
      <c r="P250" s="19">
        <f t="shared" ca="1" si="53"/>
        <v>0</v>
      </c>
      <c r="Q250" s="19">
        <f t="shared" ca="1" si="54"/>
        <v>0</v>
      </c>
      <c r="R250" s="17">
        <f t="shared" ca="1" si="55"/>
        <v>1.487247879520576E-2</v>
      </c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</row>
    <row r="251" spans="1:35" x14ac:dyDescent="0.2">
      <c r="A251" s="78"/>
      <c r="B251" s="78"/>
      <c r="C251" s="78"/>
      <c r="D251" s="79">
        <f t="shared" si="43"/>
        <v>0</v>
      </c>
      <c r="E251" s="79">
        <f t="shared" si="43"/>
        <v>0</v>
      </c>
      <c r="F251" s="19">
        <f t="shared" si="44"/>
        <v>0</v>
      </c>
      <c r="G251" s="19">
        <f t="shared" si="44"/>
        <v>0</v>
      </c>
      <c r="H251" s="19">
        <f t="shared" si="45"/>
        <v>0</v>
      </c>
      <c r="I251" s="19">
        <f t="shared" si="46"/>
        <v>0</v>
      </c>
      <c r="J251" s="19">
        <f t="shared" si="47"/>
        <v>0</v>
      </c>
      <c r="K251" s="19">
        <f t="shared" si="48"/>
        <v>0</v>
      </c>
      <c r="L251" s="19">
        <f t="shared" si="49"/>
        <v>0</v>
      </c>
      <c r="M251" s="19">
        <f t="shared" ca="1" si="50"/>
        <v>-1.487247879520576E-2</v>
      </c>
      <c r="N251" s="19">
        <f t="shared" ca="1" si="51"/>
        <v>0</v>
      </c>
      <c r="O251" s="44">
        <f t="shared" ca="1" si="52"/>
        <v>0</v>
      </c>
      <c r="P251" s="19">
        <f t="shared" ca="1" si="53"/>
        <v>0</v>
      </c>
      <c r="Q251" s="19">
        <f t="shared" ca="1" si="54"/>
        <v>0</v>
      </c>
      <c r="R251" s="17">
        <f t="shared" ca="1" si="55"/>
        <v>1.487247879520576E-2</v>
      </c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</row>
    <row r="252" spans="1:35" x14ac:dyDescent="0.2">
      <c r="A252" s="78"/>
      <c r="B252" s="78"/>
      <c r="C252" s="78"/>
      <c r="D252" s="79">
        <f t="shared" si="43"/>
        <v>0</v>
      </c>
      <c r="E252" s="79">
        <f t="shared" si="43"/>
        <v>0</v>
      </c>
      <c r="F252" s="19">
        <f t="shared" si="44"/>
        <v>0</v>
      </c>
      <c r="G252" s="19">
        <f t="shared" si="44"/>
        <v>0</v>
      </c>
      <c r="H252" s="19">
        <f t="shared" si="45"/>
        <v>0</v>
      </c>
      <c r="I252" s="19">
        <f t="shared" si="46"/>
        <v>0</v>
      </c>
      <c r="J252" s="19">
        <f t="shared" si="47"/>
        <v>0</v>
      </c>
      <c r="K252" s="19">
        <f t="shared" si="48"/>
        <v>0</v>
      </c>
      <c r="L252" s="19">
        <f t="shared" si="49"/>
        <v>0</v>
      </c>
      <c r="M252" s="19">
        <f t="shared" ca="1" si="50"/>
        <v>-1.487247879520576E-2</v>
      </c>
      <c r="N252" s="19">
        <f t="shared" ca="1" si="51"/>
        <v>0</v>
      </c>
      <c r="O252" s="44">
        <f t="shared" ca="1" si="52"/>
        <v>0</v>
      </c>
      <c r="P252" s="19">
        <f t="shared" ca="1" si="53"/>
        <v>0</v>
      </c>
      <c r="Q252" s="19">
        <f t="shared" ca="1" si="54"/>
        <v>0</v>
      </c>
      <c r="R252" s="17">
        <f t="shared" ca="1" si="55"/>
        <v>1.487247879520576E-2</v>
      </c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</row>
    <row r="253" spans="1:35" x14ac:dyDescent="0.2">
      <c r="A253" s="78"/>
      <c r="B253" s="78"/>
      <c r="C253" s="78"/>
      <c r="D253" s="79">
        <f t="shared" si="43"/>
        <v>0</v>
      </c>
      <c r="E253" s="79">
        <f t="shared" si="43"/>
        <v>0</v>
      </c>
      <c r="F253" s="19">
        <f t="shared" si="44"/>
        <v>0</v>
      </c>
      <c r="G253" s="19">
        <f t="shared" si="44"/>
        <v>0</v>
      </c>
      <c r="H253" s="19">
        <f t="shared" si="45"/>
        <v>0</v>
      </c>
      <c r="I253" s="19">
        <f t="shared" si="46"/>
        <v>0</v>
      </c>
      <c r="J253" s="19">
        <f t="shared" si="47"/>
        <v>0</v>
      </c>
      <c r="K253" s="19">
        <f t="shared" si="48"/>
        <v>0</v>
      </c>
      <c r="L253" s="19">
        <f t="shared" si="49"/>
        <v>0</v>
      </c>
      <c r="M253" s="19">
        <f t="shared" ca="1" si="50"/>
        <v>-1.487247879520576E-2</v>
      </c>
      <c r="N253" s="19">
        <f t="shared" ca="1" si="51"/>
        <v>0</v>
      </c>
      <c r="O253" s="44">
        <f t="shared" ca="1" si="52"/>
        <v>0</v>
      </c>
      <c r="P253" s="19">
        <f t="shared" ca="1" si="53"/>
        <v>0</v>
      </c>
      <c r="Q253" s="19">
        <f t="shared" ca="1" si="54"/>
        <v>0</v>
      </c>
      <c r="R253" s="17">
        <f t="shared" ca="1" si="55"/>
        <v>1.487247879520576E-2</v>
      </c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</row>
    <row r="254" spans="1:35" x14ac:dyDescent="0.2">
      <c r="A254" s="78"/>
      <c r="B254" s="78"/>
      <c r="C254" s="78"/>
      <c r="D254" s="79">
        <f t="shared" si="43"/>
        <v>0</v>
      </c>
      <c r="E254" s="79">
        <f t="shared" si="43"/>
        <v>0</v>
      </c>
      <c r="F254" s="19">
        <f t="shared" si="44"/>
        <v>0</v>
      </c>
      <c r="G254" s="19">
        <f t="shared" si="44"/>
        <v>0</v>
      </c>
      <c r="H254" s="19">
        <f t="shared" si="45"/>
        <v>0</v>
      </c>
      <c r="I254" s="19">
        <f t="shared" si="46"/>
        <v>0</v>
      </c>
      <c r="J254" s="19">
        <f t="shared" si="47"/>
        <v>0</v>
      </c>
      <c r="K254" s="19">
        <f t="shared" si="48"/>
        <v>0</v>
      </c>
      <c r="L254" s="19">
        <f t="shared" si="49"/>
        <v>0</v>
      </c>
      <c r="M254" s="19">
        <f t="shared" ca="1" si="50"/>
        <v>-1.487247879520576E-2</v>
      </c>
      <c r="N254" s="19">
        <f t="shared" ca="1" si="51"/>
        <v>0</v>
      </c>
      <c r="O254" s="44">
        <f t="shared" ca="1" si="52"/>
        <v>0</v>
      </c>
      <c r="P254" s="19">
        <f t="shared" ca="1" si="53"/>
        <v>0</v>
      </c>
      <c r="Q254" s="19">
        <f t="shared" ca="1" si="54"/>
        <v>0</v>
      </c>
      <c r="R254" s="17">
        <f t="shared" ca="1" si="55"/>
        <v>1.487247879520576E-2</v>
      </c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</row>
    <row r="255" spans="1:35" x14ac:dyDescent="0.2">
      <c r="A255" s="78"/>
      <c r="B255" s="78"/>
      <c r="C255" s="78"/>
      <c r="D255" s="79">
        <f t="shared" si="43"/>
        <v>0</v>
      </c>
      <c r="E255" s="79">
        <f t="shared" si="43"/>
        <v>0</v>
      </c>
      <c r="F255" s="19">
        <f t="shared" si="44"/>
        <v>0</v>
      </c>
      <c r="G255" s="19">
        <f t="shared" si="44"/>
        <v>0</v>
      </c>
      <c r="H255" s="19">
        <f t="shared" si="45"/>
        <v>0</v>
      </c>
      <c r="I255" s="19">
        <f t="shared" si="46"/>
        <v>0</v>
      </c>
      <c r="J255" s="19">
        <f t="shared" si="47"/>
        <v>0</v>
      </c>
      <c r="K255" s="19">
        <f t="shared" si="48"/>
        <v>0</v>
      </c>
      <c r="L255" s="19">
        <f t="shared" si="49"/>
        <v>0</v>
      </c>
      <c r="M255" s="19">
        <f t="shared" ca="1" si="50"/>
        <v>-1.487247879520576E-2</v>
      </c>
      <c r="N255" s="19">
        <f t="shared" ca="1" si="51"/>
        <v>0</v>
      </c>
      <c r="O255" s="44">
        <f t="shared" ca="1" si="52"/>
        <v>0</v>
      </c>
      <c r="P255" s="19">
        <f t="shared" ca="1" si="53"/>
        <v>0</v>
      </c>
      <c r="Q255" s="19">
        <f t="shared" ca="1" si="54"/>
        <v>0</v>
      </c>
      <c r="R255" s="17">
        <f t="shared" ca="1" si="55"/>
        <v>1.487247879520576E-2</v>
      </c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</row>
    <row r="256" spans="1:35" x14ac:dyDescent="0.2">
      <c r="A256" s="78"/>
      <c r="B256" s="78"/>
      <c r="C256" s="78"/>
      <c r="D256" s="79">
        <f t="shared" ref="D256:E319" si="56">A256/A$18</f>
        <v>0</v>
      </c>
      <c r="E256" s="79">
        <f t="shared" si="56"/>
        <v>0</v>
      </c>
      <c r="F256" s="19">
        <f t="shared" ref="F256:G319" si="57">$C256*D256</f>
        <v>0</v>
      </c>
      <c r="G256" s="19">
        <f t="shared" si="57"/>
        <v>0</v>
      </c>
      <c r="H256" s="19">
        <f t="shared" si="45"/>
        <v>0</v>
      </c>
      <c r="I256" s="19">
        <f t="shared" si="46"/>
        <v>0</v>
      </c>
      <c r="J256" s="19">
        <f t="shared" si="47"/>
        <v>0</v>
      </c>
      <c r="K256" s="19">
        <f t="shared" si="48"/>
        <v>0</v>
      </c>
      <c r="L256" s="19">
        <f t="shared" si="49"/>
        <v>0</v>
      </c>
      <c r="M256" s="19">
        <f t="shared" ca="1" si="50"/>
        <v>-1.487247879520576E-2</v>
      </c>
      <c r="N256" s="19">
        <f t="shared" ca="1" si="51"/>
        <v>0</v>
      </c>
      <c r="O256" s="44">
        <f t="shared" ca="1" si="52"/>
        <v>0</v>
      </c>
      <c r="P256" s="19">
        <f t="shared" ca="1" si="53"/>
        <v>0</v>
      </c>
      <c r="Q256" s="19">
        <f t="shared" ca="1" si="54"/>
        <v>0</v>
      </c>
      <c r="R256" s="17">
        <f t="shared" ca="1" si="55"/>
        <v>1.487247879520576E-2</v>
      </c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</row>
    <row r="257" spans="1:35" x14ac:dyDescent="0.2">
      <c r="A257" s="78"/>
      <c r="B257" s="78"/>
      <c r="C257" s="78"/>
      <c r="D257" s="79">
        <f t="shared" si="56"/>
        <v>0</v>
      </c>
      <c r="E257" s="79">
        <f t="shared" si="56"/>
        <v>0</v>
      </c>
      <c r="F257" s="19">
        <f t="shared" si="57"/>
        <v>0</v>
      </c>
      <c r="G257" s="19">
        <f t="shared" si="57"/>
        <v>0</v>
      </c>
      <c r="H257" s="19">
        <f t="shared" si="45"/>
        <v>0</v>
      </c>
      <c r="I257" s="19">
        <f t="shared" si="46"/>
        <v>0</v>
      </c>
      <c r="J257" s="19">
        <f t="shared" si="47"/>
        <v>0</v>
      </c>
      <c r="K257" s="19">
        <f t="shared" si="48"/>
        <v>0</v>
      </c>
      <c r="L257" s="19">
        <f t="shared" si="49"/>
        <v>0</v>
      </c>
      <c r="M257" s="19">
        <f t="shared" ca="1" si="50"/>
        <v>-1.487247879520576E-2</v>
      </c>
      <c r="N257" s="19">
        <f t="shared" ca="1" si="51"/>
        <v>0</v>
      </c>
      <c r="O257" s="44">
        <f t="shared" ca="1" si="52"/>
        <v>0</v>
      </c>
      <c r="P257" s="19">
        <f t="shared" ca="1" si="53"/>
        <v>0</v>
      </c>
      <c r="Q257" s="19">
        <f t="shared" ca="1" si="54"/>
        <v>0</v>
      </c>
      <c r="R257" s="17">
        <f t="shared" ca="1" si="55"/>
        <v>1.487247879520576E-2</v>
      </c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</row>
    <row r="258" spans="1:35" x14ac:dyDescent="0.2">
      <c r="A258" s="78"/>
      <c r="B258" s="78"/>
      <c r="C258" s="78"/>
      <c r="D258" s="79">
        <f t="shared" si="56"/>
        <v>0</v>
      </c>
      <c r="E258" s="79">
        <f t="shared" si="56"/>
        <v>0</v>
      </c>
      <c r="F258" s="19">
        <f t="shared" si="57"/>
        <v>0</v>
      </c>
      <c r="G258" s="19">
        <f t="shared" si="57"/>
        <v>0</v>
      </c>
      <c r="H258" s="19">
        <f t="shared" si="45"/>
        <v>0</v>
      </c>
      <c r="I258" s="19">
        <f t="shared" si="46"/>
        <v>0</v>
      </c>
      <c r="J258" s="19">
        <f t="shared" si="47"/>
        <v>0</v>
      </c>
      <c r="K258" s="19">
        <f t="shared" si="48"/>
        <v>0</v>
      </c>
      <c r="L258" s="19">
        <f t="shared" si="49"/>
        <v>0</v>
      </c>
      <c r="M258" s="19">
        <f t="shared" ca="1" si="50"/>
        <v>-1.487247879520576E-2</v>
      </c>
      <c r="N258" s="19">
        <f t="shared" ca="1" si="51"/>
        <v>0</v>
      </c>
      <c r="O258" s="44">
        <f t="shared" ca="1" si="52"/>
        <v>0</v>
      </c>
      <c r="P258" s="19">
        <f t="shared" ca="1" si="53"/>
        <v>0</v>
      </c>
      <c r="Q258" s="19">
        <f t="shared" ca="1" si="54"/>
        <v>0</v>
      </c>
      <c r="R258" s="17">
        <f t="shared" ca="1" si="55"/>
        <v>1.487247879520576E-2</v>
      </c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</row>
    <row r="259" spans="1:35" x14ac:dyDescent="0.2">
      <c r="A259" s="78"/>
      <c r="B259" s="78"/>
      <c r="C259" s="78"/>
      <c r="D259" s="79">
        <f t="shared" si="56"/>
        <v>0</v>
      </c>
      <c r="E259" s="79">
        <f t="shared" si="56"/>
        <v>0</v>
      </c>
      <c r="F259" s="19">
        <f t="shared" si="57"/>
        <v>0</v>
      </c>
      <c r="G259" s="19">
        <f t="shared" si="57"/>
        <v>0</v>
      </c>
      <c r="H259" s="19">
        <f t="shared" si="45"/>
        <v>0</v>
      </c>
      <c r="I259" s="19">
        <f t="shared" si="46"/>
        <v>0</v>
      </c>
      <c r="J259" s="19">
        <f t="shared" si="47"/>
        <v>0</v>
      </c>
      <c r="K259" s="19">
        <f t="shared" si="48"/>
        <v>0</v>
      </c>
      <c r="L259" s="19">
        <f t="shared" si="49"/>
        <v>0</v>
      </c>
      <c r="M259" s="19">
        <f t="shared" ca="1" si="50"/>
        <v>-1.487247879520576E-2</v>
      </c>
      <c r="N259" s="19">
        <f t="shared" ca="1" si="51"/>
        <v>0</v>
      </c>
      <c r="O259" s="44">
        <f t="shared" ca="1" si="52"/>
        <v>0</v>
      </c>
      <c r="P259" s="19">
        <f t="shared" ca="1" si="53"/>
        <v>0</v>
      </c>
      <c r="Q259" s="19">
        <f t="shared" ca="1" si="54"/>
        <v>0</v>
      </c>
      <c r="R259" s="17">
        <f t="shared" ca="1" si="55"/>
        <v>1.487247879520576E-2</v>
      </c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</row>
    <row r="260" spans="1:35" x14ac:dyDescent="0.2">
      <c r="A260" s="78"/>
      <c r="B260" s="78"/>
      <c r="C260" s="78"/>
      <c r="D260" s="79">
        <f t="shared" si="56"/>
        <v>0</v>
      </c>
      <c r="E260" s="79">
        <f t="shared" si="56"/>
        <v>0</v>
      </c>
      <c r="F260" s="19">
        <f t="shared" si="57"/>
        <v>0</v>
      </c>
      <c r="G260" s="19">
        <f t="shared" si="57"/>
        <v>0</v>
      </c>
      <c r="H260" s="19">
        <f t="shared" si="45"/>
        <v>0</v>
      </c>
      <c r="I260" s="19">
        <f t="shared" si="46"/>
        <v>0</v>
      </c>
      <c r="J260" s="19">
        <f t="shared" si="47"/>
        <v>0</v>
      </c>
      <c r="K260" s="19">
        <f t="shared" si="48"/>
        <v>0</v>
      </c>
      <c r="L260" s="19">
        <f t="shared" si="49"/>
        <v>0</v>
      </c>
      <c r="M260" s="19">
        <f t="shared" ref="M260:M320" ca="1" si="58">+E$4+E$5*D260+E$6*D260^2</f>
        <v>-1.487247879520576E-2</v>
      </c>
      <c r="N260" s="19">
        <f t="shared" ca="1" si="51"/>
        <v>0</v>
      </c>
      <c r="O260" s="44">
        <f t="shared" ca="1" si="52"/>
        <v>0</v>
      </c>
      <c r="P260" s="19">
        <f t="shared" ca="1" si="53"/>
        <v>0</v>
      </c>
      <c r="Q260" s="19">
        <f t="shared" ca="1" si="54"/>
        <v>0</v>
      </c>
      <c r="R260" s="17">
        <f t="shared" ref="R260:R320" ca="1" si="59">+E260-M260</f>
        <v>1.487247879520576E-2</v>
      </c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</row>
    <row r="261" spans="1:35" x14ac:dyDescent="0.2">
      <c r="A261" s="78"/>
      <c r="B261" s="78"/>
      <c r="C261" s="78"/>
      <c r="D261" s="79">
        <f t="shared" si="56"/>
        <v>0</v>
      </c>
      <c r="E261" s="79">
        <f t="shared" si="56"/>
        <v>0</v>
      </c>
      <c r="F261" s="19">
        <f t="shared" si="57"/>
        <v>0</v>
      </c>
      <c r="G261" s="19">
        <f t="shared" si="57"/>
        <v>0</v>
      </c>
      <c r="H261" s="19">
        <f t="shared" ref="H261:H319" si="60">C261*D261*D261</f>
        <v>0</v>
      </c>
      <c r="I261" s="19">
        <f t="shared" ref="I261:I319" si="61">C261*D261*D261*D261</f>
        <v>0</v>
      </c>
      <c r="J261" s="19">
        <f t="shared" ref="J261:J319" si="62">C261*D261*D261*D261*D261</f>
        <v>0</v>
      </c>
      <c r="K261" s="19">
        <f t="shared" ref="K261:K319" si="63">C261*E261*D261</f>
        <v>0</v>
      </c>
      <c r="L261" s="19">
        <f t="shared" ref="L261:L319" si="64">C261*E261*D261*D261</f>
        <v>0</v>
      </c>
      <c r="M261" s="19">
        <f t="shared" ca="1" si="58"/>
        <v>-1.487247879520576E-2</v>
      </c>
      <c r="N261" s="19">
        <f t="shared" ref="N261:N319" ca="1" si="65">C261*(M261-E261)^2</f>
        <v>0</v>
      </c>
      <c r="O261" s="44">
        <f t="shared" ref="O261:O319" ca="1" si="66">(C261*O$1-O$2*F261+O$3*H261)^2</f>
        <v>0</v>
      </c>
      <c r="P261" s="19">
        <f t="shared" ref="P261:P319" ca="1" si="67">(-C261*O$2+O$4*F261-O$5*H261)^2</f>
        <v>0</v>
      </c>
      <c r="Q261" s="19">
        <f t="shared" ref="Q261:Q319" ca="1" si="68">+(C261*O$3-F261*O$5+H261*O$6)^2</f>
        <v>0</v>
      </c>
      <c r="R261" s="17">
        <f t="shared" ca="1" si="59"/>
        <v>1.487247879520576E-2</v>
      </c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</row>
    <row r="262" spans="1:35" x14ac:dyDescent="0.2">
      <c r="A262" s="78"/>
      <c r="B262" s="78"/>
      <c r="C262" s="78"/>
      <c r="D262" s="79">
        <f t="shared" si="56"/>
        <v>0</v>
      </c>
      <c r="E262" s="79">
        <f t="shared" si="56"/>
        <v>0</v>
      </c>
      <c r="F262" s="19">
        <f t="shared" si="57"/>
        <v>0</v>
      </c>
      <c r="G262" s="19">
        <f t="shared" si="57"/>
        <v>0</v>
      </c>
      <c r="H262" s="19">
        <f t="shared" si="60"/>
        <v>0</v>
      </c>
      <c r="I262" s="19">
        <f t="shared" si="61"/>
        <v>0</v>
      </c>
      <c r="J262" s="19">
        <f t="shared" si="62"/>
        <v>0</v>
      </c>
      <c r="K262" s="19">
        <f t="shared" si="63"/>
        <v>0</v>
      </c>
      <c r="L262" s="19">
        <f t="shared" si="64"/>
        <v>0</v>
      </c>
      <c r="M262" s="19">
        <f t="shared" ca="1" si="58"/>
        <v>-1.487247879520576E-2</v>
      </c>
      <c r="N262" s="19">
        <f t="shared" ca="1" si="65"/>
        <v>0</v>
      </c>
      <c r="O262" s="44">
        <f t="shared" ca="1" si="66"/>
        <v>0</v>
      </c>
      <c r="P262" s="19">
        <f t="shared" ca="1" si="67"/>
        <v>0</v>
      </c>
      <c r="Q262" s="19">
        <f t="shared" ca="1" si="68"/>
        <v>0</v>
      </c>
      <c r="R262" s="17">
        <f t="shared" ca="1" si="59"/>
        <v>1.487247879520576E-2</v>
      </c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</row>
    <row r="263" spans="1:35" x14ac:dyDescent="0.2">
      <c r="A263" s="78"/>
      <c r="B263" s="78"/>
      <c r="C263" s="78"/>
      <c r="D263" s="79">
        <f t="shared" si="56"/>
        <v>0</v>
      </c>
      <c r="E263" s="79">
        <f t="shared" si="56"/>
        <v>0</v>
      </c>
      <c r="F263" s="19">
        <f t="shared" si="57"/>
        <v>0</v>
      </c>
      <c r="G263" s="19">
        <f t="shared" si="57"/>
        <v>0</v>
      </c>
      <c r="H263" s="19">
        <f t="shared" si="60"/>
        <v>0</v>
      </c>
      <c r="I263" s="19">
        <f t="shared" si="61"/>
        <v>0</v>
      </c>
      <c r="J263" s="19">
        <f t="shared" si="62"/>
        <v>0</v>
      </c>
      <c r="K263" s="19">
        <f t="shared" si="63"/>
        <v>0</v>
      </c>
      <c r="L263" s="19">
        <f t="shared" si="64"/>
        <v>0</v>
      </c>
      <c r="M263" s="19">
        <f t="shared" ca="1" si="58"/>
        <v>-1.487247879520576E-2</v>
      </c>
      <c r="N263" s="19">
        <f t="shared" ca="1" si="65"/>
        <v>0</v>
      </c>
      <c r="O263" s="44">
        <f t="shared" ca="1" si="66"/>
        <v>0</v>
      </c>
      <c r="P263" s="19">
        <f t="shared" ca="1" si="67"/>
        <v>0</v>
      </c>
      <c r="Q263" s="19">
        <f t="shared" ca="1" si="68"/>
        <v>0</v>
      </c>
      <c r="R263" s="17">
        <f t="shared" ca="1" si="59"/>
        <v>1.487247879520576E-2</v>
      </c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</row>
    <row r="264" spans="1:35" x14ac:dyDescent="0.2">
      <c r="A264" s="78"/>
      <c r="B264" s="78"/>
      <c r="C264" s="78"/>
      <c r="D264" s="79">
        <f t="shared" si="56"/>
        <v>0</v>
      </c>
      <c r="E264" s="79">
        <f t="shared" si="56"/>
        <v>0</v>
      </c>
      <c r="F264" s="19">
        <f t="shared" si="57"/>
        <v>0</v>
      </c>
      <c r="G264" s="19">
        <f t="shared" si="57"/>
        <v>0</v>
      </c>
      <c r="H264" s="19">
        <f t="shared" si="60"/>
        <v>0</v>
      </c>
      <c r="I264" s="19">
        <f t="shared" si="61"/>
        <v>0</v>
      </c>
      <c r="J264" s="19">
        <f t="shared" si="62"/>
        <v>0</v>
      </c>
      <c r="K264" s="19">
        <f t="shared" si="63"/>
        <v>0</v>
      </c>
      <c r="L264" s="19">
        <f t="shared" si="64"/>
        <v>0</v>
      </c>
      <c r="M264" s="19">
        <f t="shared" ca="1" si="58"/>
        <v>-1.487247879520576E-2</v>
      </c>
      <c r="N264" s="19">
        <f t="shared" ca="1" si="65"/>
        <v>0</v>
      </c>
      <c r="O264" s="44">
        <f t="shared" ca="1" si="66"/>
        <v>0</v>
      </c>
      <c r="P264" s="19">
        <f t="shared" ca="1" si="67"/>
        <v>0</v>
      </c>
      <c r="Q264" s="19">
        <f t="shared" ca="1" si="68"/>
        <v>0</v>
      </c>
      <c r="R264" s="17">
        <f t="shared" ca="1" si="59"/>
        <v>1.487247879520576E-2</v>
      </c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</row>
    <row r="265" spans="1:35" x14ac:dyDescent="0.2">
      <c r="A265" s="78"/>
      <c r="B265" s="78"/>
      <c r="C265" s="78"/>
      <c r="D265" s="79">
        <f t="shared" si="56"/>
        <v>0</v>
      </c>
      <c r="E265" s="79">
        <f t="shared" si="56"/>
        <v>0</v>
      </c>
      <c r="F265" s="19">
        <f t="shared" si="57"/>
        <v>0</v>
      </c>
      <c r="G265" s="19">
        <f t="shared" si="57"/>
        <v>0</v>
      </c>
      <c r="H265" s="19">
        <f t="shared" si="60"/>
        <v>0</v>
      </c>
      <c r="I265" s="19">
        <f t="shared" si="61"/>
        <v>0</v>
      </c>
      <c r="J265" s="19">
        <f t="shared" si="62"/>
        <v>0</v>
      </c>
      <c r="K265" s="19">
        <f t="shared" si="63"/>
        <v>0</v>
      </c>
      <c r="L265" s="19">
        <f t="shared" si="64"/>
        <v>0</v>
      </c>
      <c r="M265" s="19">
        <f t="shared" ca="1" si="58"/>
        <v>-1.487247879520576E-2</v>
      </c>
      <c r="N265" s="19">
        <f t="shared" ca="1" si="65"/>
        <v>0</v>
      </c>
      <c r="O265" s="44">
        <f t="shared" ca="1" si="66"/>
        <v>0</v>
      </c>
      <c r="P265" s="19">
        <f t="shared" ca="1" si="67"/>
        <v>0</v>
      </c>
      <c r="Q265" s="19">
        <f t="shared" ca="1" si="68"/>
        <v>0</v>
      </c>
      <c r="R265" s="17">
        <f t="shared" ca="1" si="59"/>
        <v>1.487247879520576E-2</v>
      </c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</row>
    <row r="266" spans="1:35" x14ac:dyDescent="0.2">
      <c r="A266" s="78"/>
      <c r="B266" s="78"/>
      <c r="C266" s="78"/>
      <c r="D266" s="79">
        <f t="shared" si="56"/>
        <v>0</v>
      </c>
      <c r="E266" s="79">
        <f t="shared" si="56"/>
        <v>0</v>
      </c>
      <c r="F266" s="19">
        <f t="shared" si="57"/>
        <v>0</v>
      </c>
      <c r="G266" s="19">
        <f t="shared" si="57"/>
        <v>0</v>
      </c>
      <c r="H266" s="19">
        <f t="shared" si="60"/>
        <v>0</v>
      </c>
      <c r="I266" s="19">
        <f t="shared" si="61"/>
        <v>0</v>
      </c>
      <c r="J266" s="19">
        <f t="shared" si="62"/>
        <v>0</v>
      </c>
      <c r="K266" s="19">
        <f t="shared" si="63"/>
        <v>0</v>
      </c>
      <c r="L266" s="19">
        <f t="shared" si="64"/>
        <v>0</v>
      </c>
      <c r="M266" s="19">
        <f t="shared" ca="1" si="58"/>
        <v>-1.487247879520576E-2</v>
      </c>
      <c r="N266" s="19">
        <f t="shared" ca="1" si="65"/>
        <v>0</v>
      </c>
      <c r="O266" s="44">
        <f t="shared" ca="1" si="66"/>
        <v>0</v>
      </c>
      <c r="P266" s="19">
        <f t="shared" ca="1" si="67"/>
        <v>0</v>
      </c>
      <c r="Q266" s="19">
        <f t="shared" ca="1" si="68"/>
        <v>0</v>
      </c>
      <c r="R266" s="17">
        <f t="shared" ca="1" si="59"/>
        <v>1.487247879520576E-2</v>
      </c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</row>
    <row r="267" spans="1:35" x14ac:dyDescent="0.2">
      <c r="A267" s="78"/>
      <c r="B267" s="78"/>
      <c r="C267" s="78"/>
      <c r="D267" s="79">
        <f t="shared" si="56"/>
        <v>0</v>
      </c>
      <c r="E267" s="79">
        <f t="shared" si="56"/>
        <v>0</v>
      </c>
      <c r="F267" s="19">
        <f t="shared" si="57"/>
        <v>0</v>
      </c>
      <c r="G267" s="19">
        <f t="shared" si="57"/>
        <v>0</v>
      </c>
      <c r="H267" s="19">
        <f t="shared" si="60"/>
        <v>0</v>
      </c>
      <c r="I267" s="19">
        <f t="shared" si="61"/>
        <v>0</v>
      </c>
      <c r="J267" s="19">
        <f t="shared" si="62"/>
        <v>0</v>
      </c>
      <c r="K267" s="19">
        <f t="shared" si="63"/>
        <v>0</v>
      </c>
      <c r="L267" s="19">
        <f t="shared" si="64"/>
        <v>0</v>
      </c>
      <c r="M267" s="19">
        <f t="shared" ca="1" si="58"/>
        <v>-1.487247879520576E-2</v>
      </c>
      <c r="N267" s="19">
        <f t="shared" ca="1" si="65"/>
        <v>0</v>
      </c>
      <c r="O267" s="44">
        <f t="shared" ca="1" si="66"/>
        <v>0</v>
      </c>
      <c r="P267" s="19">
        <f t="shared" ca="1" si="67"/>
        <v>0</v>
      </c>
      <c r="Q267" s="19">
        <f t="shared" ca="1" si="68"/>
        <v>0</v>
      </c>
      <c r="R267" s="17">
        <f t="shared" ca="1" si="59"/>
        <v>1.487247879520576E-2</v>
      </c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x14ac:dyDescent="0.2">
      <c r="A268" s="78"/>
      <c r="B268" s="78"/>
      <c r="C268" s="78"/>
      <c r="D268" s="79">
        <f t="shared" si="56"/>
        <v>0</v>
      </c>
      <c r="E268" s="79">
        <f t="shared" si="56"/>
        <v>0</v>
      </c>
      <c r="F268" s="19">
        <f t="shared" si="57"/>
        <v>0</v>
      </c>
      <c r="G268" s="19">
        <f t="shared" si="57"/>
        <v>0</v>
      </c>
      <c r="H268" s="19">
        <f t="shared" si="60"/>
        <v>0</v>
      </c>
      <c r="I268" s="19">
        <f t="shared" si="61"/>
        <v>0</v>
      </c>
      <c r="J268" s="19">
        <f t="shared" si="62"/>
        <v>0</v>
      </c>
      <c r="K268" s="19">
        <f t="shared" si="63"/>
        <v>0</v>
      </c>
      <c r="L268" s="19">
        <f t="shared" si="64"/>
        <v>0</v>
      </c>
      <c r="M268" s="19">
        <f t="shared" ca="1" si="58"/>
        <v>-1.487247879520576E-2</v>
      </c>
      <c r="N268" s="19">
        <f t="shared" ca="1" si="65"/>
        <v>0</v>
      </c>
      <c r="O268" s="44">
        <f t="shared" ca="1" si="66"/>
        <v>0</v>
      </c>
      <c r="P268" s="19">
        <f t="shared" ca="1" si="67"/>
        <v>0</v>
      </c>
      <c r="Q268" s="19">
        <f t="shared" ca="1" si="68"/>
        <v>0</v>
      </c>
      <c r="R268" s="17">
        <f t="shared" ca="1" si="59"/>
        <v>1.487247879520576E-2</v>
      </c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x14ac:dyDescent="0.2">
      <c r="A269" s="78"/>
      <c r="B269" s="78"/>
      <c r="C269" s="78"/>
      <c r="D269" s="79">
        <f t="shared" si="56"/>
        <v>0</v>
      </c>
      <c r="E269" s="79">
        <f t="shared" si="56"/>
        <v>0</v>
      </c>
      <c r="F269" s="19">
        <f t="shared" si="57"/>
        <v>0</v>
      </c>
      <c r="G269" s="19">
        <f t="shared" si="57"/>
        <v>0</v>
      </c>
      <c r="H269" s="19">
        <f t="shared" si="60"/>
        <v>0</v>
      </c>
      <c r="I269" s="19">
        <f t="shared" si="61"/>
        <v>0</v>
      </c>
      <c r="J269" s="19">
        <f t="shared" si="62"/>
        <v>0</v>
      </c>
      <c r="K269" s="19">
        <f t="shared" si="63"/>
        <v>0</v>
      </c>
      <c r="L269" s="19">
        <f t="shared" si="64"/>
        <v>0</v>
      </c>
      <c r="M269" s="19">
        <f t="shared" ca="1" si="58"/>
        <v>-1.487247879520576E-2</v>
      </c>
      <c r="N269" s="19">
        <f t="shared" ca="1" si="65"/>
        <v>0</v>
      </c>
      <c r="O269" s="44">
        <f t="shared" ca="1" si="66"/>
        <v>0</v>
      </c>
      <c r="P269" s="19">
        <f t="shared" ca="1" si="67"/>
        <v>0</v>
      </c>
      <c r="Q269" s="19">
        <f t="shared" ca="1" si="68"/>
        <v>0</v>
      </c>
      <c r="R269" s="17">
        <f t="shared" ca="1" si="59"/>
        <v>1.487247879520576E-2</v>
      </c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x14ac:dyDescent="0.2">
      <c r="A270" s="78"/>
      <c r="B270" s="78"/>
      <c r="C270" s="78"/>
      <c r="D270" s="79">
        <f t="shared" si="56"/>
        <v>0</v>
      </c>
      <c r="E270" s="79">
        <f t="shared" si="56"/>
        <v>0</v>
      </c>
      <c r="F270" s="19">
        <f t="shared" si="57"/>
        <v>0</v>
      </c>
      <c r="G270" s="19">
        <f t="shared" si="57"/>
        <v>0</v>
      </c>
      <c r="H270" s="19">
        <f t="shared" si="60"/>
        <v>0</v>
      </c>
      <c r="I270" s="19">
        <f t="shared" si="61"/>
        <v>0</v>
      </c>
      <c r="J270" s="19">
        <f t="shared" si="62"/>
        <v>0</v>
      </c>
      <c r="K270" s="19">
        <f t="shared" si="63"/>
        <v>0</v>
      </c>
      <c r="L270" s="19">
        <f t="shared" si="64"/>
        <v>0</v>
      </c>
      <c r="M270" s="19">
        <f t="shared" ca="1" si="58"/>
        <v>-1.487247879520576E-2</v>
      </c>
      <c r="N270" s="19">
        <f t="shared" ca="1" si="65"/>
        <v>0</v>
      </c>
      <c r="O270" s="44">
        <f t="shared" ca="1" si="66"/>
        <v>0</v>
      </c>
      <c r="P270" s="19">
        <f t="shared" ca="1" si="67"/>
        <v>0</v>
      </c>
      <c r="Q270" s="19">
        <f t="shared" ca="1" si="68"/>
        <v>0</v>
      </c>
      <c r="R270" s="17">
        <f t="shared" ca="1" si="59"/>
        <v>1.487247879520576E-2</v>
      </c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x14ac:dyDescent="0.2">
      <c r="A271" s="78"/>
      <c r="B271" s="78"/>
      <c r="C271" s="78"/>
      <c r="D271" s="79">
        <f t="shared" si="56"/>
        <v>0</v>
      </c>
      <c r="E271" s="79">
        <f t="shared" si="56"/>
        <v>0</v>
      </c>
      <c r="F271" s="19">
        <f t="shared" si="57"/>
        <v>0</v>
      </c>
      <c r="G271" s="19">
        <f t="shared" si="57"/>
        <v>0</v>
      </c>
      <c r="H271" s="19">
        <f t="shared" si="60"/>
        <v>0</v>
      </c>
      <c r="I271" s="19">
        <f t="shared" si="61"/>
        <v>0</v>
      </c>
      <c r="J271" s="19">
        <f t="shared" si="62"/>
        <v>0</v>
      </c>
      <c r="K271" s="19">
        <f t="shared" si="63"/>
        <v>0</v>
      </c>
      <c r="L271" s="19">
        <f t="shared" si="64"/>
        <v>0</v>
      </c>
      <c r="M271" s="19">
        <f t="shared" ca="1" si="58"/>
        <v>-1.487247879520576E-2</v>
      </c>
      <c r="N271" s="19">
        <f t="shared" ca="1" si="65"/>
        <v>0</v>
      </c>
      <c r="O271" s="44">
        <f t="shared" ca="1" si="66"/>
        <v>0</v>
      </c>
      <c r="P271" s="19">
        <f t="shared" ca="1" si="67"/>
        <v>0</v>
      </c>
      <c r="Q271" s="19">
        <f t="shared" ca="1" si="68"/>
        <v>0</v>
      </c>
      <c r="R271" s="17">
        <f t="shared" ca="1" si="59"/>
        <v>1.487247879520576E-2</v>
      </c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x14ac:dyDescent="0.2">
      <c r="A272" s="78"/>
      <c r="B272" s="78"/>
      <c r="C272" s="78"/>
      <c r="D272" s="79">
        <f t="shared" si="56"/>
        <v>0</v>
      </c>
      <c r="E272" s="79">
        <f t="shared" si="56"/>
        <v>0</v>
      </c>
      <c r="F272" s="19">
        <f t="shared" si="57"/>
        <v>0</v>
      </c>
      <c r="G272" s="19">
        <f t="shared" si="57"/>
        <v>0</v>
      </c>
      <c r="H272" s="19">
        <f t="shared" si="60"/>
        <v>0</v>
      </c>
      <c r="I272" s="19">
        <f t="shared" si="61"/>
        <v>0</v>
      </c>
      <c r="J272" s="19">
        <f t="shared" si="62"/>
        <v>0</v>
      </c>
      <c r="K272" s="19">
        <f t="shared" si="63"/>
        <v>0</v>
      </c>
      <c r="L272" s="19">
        <f t="shared" si="64"/>
        <v>0</v>
      </c>
      <c r="M272" s="19">
        <f t="shared" ca="1" si="58"/>
        <v>-1.487247879520576E-2</v>
      </c>
      <c r="N272" s="19">
        <f t="shared" ca="1" si="65"/>
        <v>0</v>
      </c>
      <c r="O272" s="44">
        <f t="shared" ca="1" si="66"/>
        <v>0</v>
      </c>
      <c r="P272" s="19">
        <f t="shared" ca="1" si="67"/>
        <v>0</v>
      </c>
      <c r="Q272" s="19">
        <f t="shared" ca="1" si="68"/>
        <v>0</v>
      </c>
      <c r="R272" s="17">
        <f t="shared" ca="1" si="59"/>
        <v>1.487247879520576E-2</v>
      </c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x14ac:dyDescent="0.2">
      <c r="A273" s="78"/>
      <c r="B273" s="78"/>
      <c r="C273" s="78"/>
      <c r="D273" s="79">
        <f t="shared" si="56"/>
        <v>0</v>
      </c>
      <c r="E273" s="79">
        <f t="shared" si="56"/>
        <v>0</v>
      </c>
      <c r="F273" s="19">
        <f t="shared" si="57"/>
        <v>0</v>
      </c>
      <c r="G273" s="19">
        <f t="shared" si="57"/>
        <v>0</v>
      </c>
      <c r="H273" s="19">
        <f t="shared" si="60"/>
        <v>0</v>
      </c>
      <c r="I273" s="19">
        <f t="shared" si="61"/>
        <v>0</v>
      </c>
      <c r="J273" s="19">
        <f t="shared" si="62"/>
        <v>0</v>
      </c>
      <c r="K273" s="19">
        <f t="shared" si="63"/>
        <v>0</v>
      </c>
      <c r="L273" s="19">
        <f t="shared" si="64"/>
        <v>0</v>
      </c>
      <c r="M273" s="19">
        <f t="shared" ca="1" si="58"/>
        <v>-1.487247879520576E-2</v>
      </c>
      <c r="N273" s="19">
        <f t="shared" ca="1" si="65"/>
        <v>0</v>
      </c>
      <c r="O273" s="44">
        <f t="shared" ca="1" si="66"/>
        <v>0</v>
      </c>
      <c r="P273" s="19">
        <f t="shared" ca="1" si="67"/>
        <v>0</v>
      </c>
      <c r="Q273" s="19">
        <f t="shared" ca="1" si="68"/>
        <v>0</v>
      </c>
      <c r="R273" s="17">
        <f t="shared" ca="1" si="59"/>
        <v>1.487247879520576E-2</v>
      </c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x14ac:dyDescent="0.2">
      <c r="A274" s="78"/>
      <c r="B274" s="78"/>
      <c r="C274" s="78"/>
      <c r="D274" s="79">
        <f t="shared" si="56"/>
        <v>0</v>
      </c>
      <c r="E274" s="79">
        <f t="shared" si="56"/>
        <v>0</v>
      </c>
      <c r="F274" s="19">
        <f t="shared" si="57"/>
        <v>0</v>
      </c>
      <c r="G274" s="19">
        <f t="shared" si="57"/>
        <v>0</v>
      </c>
      <c r="H274" s="19">
        <f t="shared" si="60"/>
        <v>0</v>
      </c>
      <c r="I274" s="19">
        <f t="shared" si="61"/>
        <v>0</v>
      </c>
      <c r="J274" s="19">
        <f t="shared" si="62"/>
        <v>0</v>
      </c>
      <c r="K274" s="19">
        <f t="shared" si="63"/>
        <v>0</v>
      </c>
      <c r="L274" s="19">
        <f t="shared" si="64"/>
        <v>0</v>
      </c>
      <c r="M274" s="19">
        <f t="shared" ca="1" si="58"/>
        <v>-1.487247879520576E-2</v>
      </c>
      <c r="N274" s="19">
        <f t="shared" ca="1" si="65"/>
        <v>0</v>
      </c>
      <c r="O274" s="44">
        <f t="shared" ca="1" si="66"/>
        <v>0</v>
      </c>
      <c r="P274" s="19">
        <f t="shared" ca="1" si="67"/>
        <v>0</v>
      </c>
      <c r="Q274" s="19">
        <f t="shared" ca="1" si="68"/>
        <v>0</v>
      </c>
      <c r="R274" s="17">
        <f t="shared" ca="1" si="59"/>
        <v>1.487247879520576E-2</v>
      </c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x14ac:dyDescent="0.2">
      <c r="A275" s="78"/>
      <c r="B275" s="78"/>
      <c r="C275" s="78"/>
      <c r="D275" s="79">
        <f t="shared" si="56"/>
        <v>0</v>
      </c>
      <c r="E275" s="79">
        <f t="shared" si="56"/>
        <v>0</v>
      </c>
      <c r="F275" s="19">
        <f t="shared" si="57"/>
        <v>0</v>
      </c>
      <c r="G275" s="19">
        <f t="shared" si="57"/>
        <v>0</v>
      </c>
      <c r="H275" s="19">
        <f t="shared" si="60"/>
        <v>0</v>
      </c>
      <c r="I275" s="19">
        <f t="shared" si="61"/>
        <v>0</v>
      </c>
      <c r="J275" s="19">
        <f t="shared" si="62"/>
        <v>0</v>
      </c>
      <c r="K275" s="19">
        <f t="shared" si="63"/>
        <v>0</v>
      </c>
      <c r="L275" s="19">
        <f t="shared" si="64"/>
        <v>0</v>
      </c>
      <c r="M275" s="19">
        <f t="shared" ca="1" si="58"/>
        <v>-1.487247879520576E-2</v>
      </c>
      <c r="N275" s="19">
        <f t="shared" ca="1" si="65"/>
        <v>0</v>
      </c>
      <c r="O275" s="44">
        <f t="shared" ca="1" si="66"/>
        <v>0</v>
      </c>
      <c r="P275" s="19">
        <f t="shared" ca="1" si="67"/>
        <v>0</v>
      </c>
      <c r="Q275" s="19">
        <f t="shared" ca="1" si="68"/>
        <v>0</v>
      </c>
      <c r="R275" s="17">
        <f t="shared" ca="1" si="59"/>
        <v>1.487247879520576E-2</v>
      </c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x14ac:dyDescent="0.2">
      <c r="A276" s="78"/>
      <c r="B276" s="78"/>
      <c r="C276" s="78"/>
      <c r="D276" s="79">
        <f t="shared" si="56"/>
        <v>0</v>
      </c>
      <c r="E276" s="79">
        <f t="shared" si="56"/>
        <v>0</v>
      </c>
      <c r="F276" s="19">
        <f t="shared" si="57"/>
        <v>0</v>
      </c>
      <c r="G276" s="19">
        <f t="shared" si="57"/>
        <v>0</v>
      </c>
      <c r="H276" s="19">
        <f t="shared" si="60"/>
        <v>0</v>
      </c>
      <c r="I276" s="19">
        <f t="shared" si="61"/>
        <v>0</v>
      </c>
      <c r="J276" s="19">
        <f t="shared" si="62"/>
        <v>0</v>
      </c>
      <c r="K276" s="19">
        <f t="shared" si="63"/>
        <v>0</v>
      </c>
      <c r="L276" s="19">
        <f t="shared" si="64"/>
        <v>0</v>
      </c>
      <c r="M276" s="19">
        <f t="shared" ca="1" si="58"/>
        <v>-1.487247879520576E-2</v>
      </c>
      <c r="N276" s="19">
        <f t="shared" ca="1" si="65"/>
        <v>0</v>
      </c>
      <c r="O276" s="44">
        <f t="shared" ca="1" si="66"/>
        <v>0</v>
      </c>
      <c r="P276" s="19">
        <f t="shared" ca="1" si="67"/>
        <v>0</v>
      </c>
      <c r="Q276" s="19">
        <f t="shared" ca="1" si="68"/>
        <v>0</v>
      </c>
      <c r="R276" s="17">
        <f t="shared" ca="1" si="59"/>
        <v>1.487247879520576E-2</v>
      </c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x14ac:dyDescent="0.2">
      <c r="A277" s="78"/>
      <c r="B277" s="78"/>
      <c r="C277" s="78"/>
      <c r="D277" s="79">
        <f t="shared" si="56"/>
        <v>0</v>
      </c>
      <c r="E277" s="79">
        <f t="shared" si="56"/>
        <v>0</v>
      </c>
      <c r="F277" s="19">
        <f t="shared" si="57"/>
        <v>0</v>
      </c>
      <c r="G277" s="19">
        <f t="shared" si="57"/>
        <v>0</v>
      </c>
      <c r="H277" s="19">
        <f t="shared" si="60"/>
        <v>0</v>
      </c>
      <c r="I277" s="19">
        <f t="shared" si="61"/>
        <v>0</v>
      </c>
      <c r="J277" s="19">
        <f t="shared" si="62"/>
        <v>0</v>
      </c>
      <c r="K277" s="19">
        <f t="shared" si="63"/>
        <v>0</v>
      </c>
      <c r="L277" s="19">
        <f t="shared" si="64"/>
        <v>0</v>
      </c>
      <c r="M277" s="19">
        <f t="shared" ca="1" si="58"/>
        <v>-1.487247879520576E-2</v>
      </c>
      <c r="N277" s="19">
        <f t="shared" ca="1" si="65"/>
        <v>0</v>
      </c>
      <c r="O277" s="44">
        <f t="shared" ca="1" si="66"/>
        <v>0</v>
      </c>
      <c r="P277" s="19">
        <f t="shared" ca="1" si="67"/>
        <v>0</v>
      </c>
      <c r="Q277" s="19">
        <f t="shared" ca="1" si="68"/>
        <v>0</v>
      </c>
      <c r="R277" s="17">
        <f t="shared" ca="1" si="59"/>
        <v>1.487247879520576E-2</v>
      </c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x14ac:dyDescent="0.2">
      <c r="A278" s="78"/>
      <c r="B278" s="78"/>
      <c r="C278" s="78"/>
      <c r="D278" s="79">
        <f t="shared" si="56"/>
        <v>0</v>
      </c>
      <c r="E278" s="79">
        <f t="shared" si="56"/>
        <v>0</v>
      </c>
      <c r="F278" s="19">
        <f t="shared" si="57"/>
        <v>0</v>
      </c>
      <c r="G278" s="19">
        <f t="shared" si="57"/>
        <v>0</v>
      </c>
      <c r="H278" s="19">
        <f t="shared" si="60"/>
        <v>0</v>
      </c>
      <c r="I278" s="19">
        <f t="shared" si="61"/>
        <v>0</v>
      </c>
      <c r="J278" s="19">
        <f t="shared" si="62"/>
        <v>0</v>
      </c>
      <c r="K278" s="19">
        <f t="shared" si="63"/>
        <v>0</v>
      </c>
      <c r="L278" s="19">
        <f t="shared" si="64"/>
        <v>0</v>
      </c>
      <c r="M278" s="19">
        <f t="shared" ca="1" si="58"/>
        <v>-1.487247879520576E-2</v>
      </c>
      <c r="N278" s="19">
        <f t="shared" ca="1" si="65"/>
        <v>0</v>
      </c>
      <c r="O278" s="44">
        <f t="shared" ca="1" si="66"/>
        <v>0</v>
      </c>
      <c r="P278" s="19">
        <f t="shared" ca="1" si="67"/>
        <v>0</v>
      </c>
      <c r="Q278" s="19">
        <f t="shared" ca="1" si="68"/>
        <v>0</v>
      </c>
      <c r="R278" s="17">
        <f t="shared" ca="1" si="59"/>
        <v>1.487247879520576E-2</v>
      </c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x14ac:dyDescent="0.2">
      <c r="A279" s="78"/>
      <c r="B279" s="78"/>
      <c r="C279" s="78"/>
      <c r="D279" s="79">
        <f t="shared" si="56"/>
        <v>0</v>
      </c>
      <c r="E279" s="79">
        <f t="shared" si="56"/>
        <v>0</v>
      </c>
      <c r="F279" s="19">
        <f t="shared" si="57"/>
        <v>0</v>
      </c>
      <c r="G279" s="19">
        <f t="shared" si="57"/>
        <v>0</v>
      </c>
      <c r="H279" s="19">
        <f t="shared" si="60"/>
        <v>0</v>
      </c>
      <c r="I279" s="19">
        <f t="shared" si="61"/>
        <v>0</v>
      </c>
      <c r="J279" s="19">
        <f t="shared" si="62"/>
        <v>0</v>
      </c>
      <c r="K279" s="19">
        <f t="shared" si="63"/>
        <v>0</v>
      </c>
      <c r="L279" s="19">
        <f t="shared" si="64"/>
        <v>0</v>
      </c>
      <c r="M279" s="19">
        <f t="shared" ca="1" si="58"/>
        <v>-1.487247879520576E-2</v>
      </c>
      <c r="N279" s="19">
        <f t="shared" ca="1" si="65"/>
        <v>0</v>
      </c>
      <c r="O279" s="44">
        <f t="shared" ca="1" si="66"/>
        <v>0</v>
      </c>
      <c r="P279" s="19">
        <f t="shared" ca="1" si="67"/>
        <v>0</v>
      </c>
      <c r="Q279" s="19">
        <f t="shared" ca="1" si="68"/>
        <v>0</v>
      </c>
      <c r="R279" s="17">
        <f t="shared" ca="1" si="59"/>
        <v>1.487247879520576E-2</v>
      </c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x14ac:dyDescent="0.2">
      <c r="A280" s="78"/>
      <c r="B280" s="78"/>
      <c r="C280" s="78"/>
      <c r="D280" s="79">
        <f t="shared" si="56"/>
        <v>0</v>
      </c>
      <c r="E280" s="79">
        <f t="shared" si="56"/>
        <v>0</v>
      </c>
      <c r="F280" s="19">
        <f t="shared" si="57"/>
        <v>0</v>
      </c>
      <c r="G280" s="19">
        <f t="shared" si="57"/>
        <v>0</v>
      </c>
      <c r="H280" s="19">
        <f t="shared" si="60"/>
        <v>0</v>
      </c>
      <c r="I280" s="19">
        <f t="shared" si="61"/>
        <v>0</v>
      </c>
      <c r="J280" s="19">
        <f t="shared" si="62"/>
        <v>0</v>
      </c>
      <c r="K280" s="19">
        <f t="shared" si="63"/>
        <v>0</v>
      </c>
      <c r="L280" s="19">
        <f t="shared" si="64"/>
        <v>0</v>
      </c>
      <c r="M280" s="19">
        <f t="shared" ca="1" si="58"/>
        <v>-1.487247879520576E-2</v>
      </c>
      <c r="N280" s="19">
        <f t="shared" ca="1" si="65"/>
        <v>0</v>
      </c>
      <c r="O280" s="44">
        <f t="shared" ca="1" si="66"/>
        <v>0</v>
      </c>
      <c r="P280" s="19">
        <f t="shared" ca="1" si="67"/>
        <v>0</v>
      </c>
      <c r="Q280" s="19">
        <f t="shared" ca="1" si="68"/>
        <v>0</v>
      </c>
      <c r="R280" s="17">
        <f t="shared" ca="1" si="59"/>
        <v>1.487247879520576E-2</v>
      </c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x14ac:dyDescent="0.2">
      <c r="A281" s="78"/>
      <c r="B281" s="78"/>
      <c r="C281" s="78"/>
      <c r="D281" s="79">
        <f t="shared" si="56"/>
        <v>0</v>
      </c>
      <c r="E281" s="79">
        <f t="shared" si="56"/>
        <v>0</v>
      </c>
      <c r="F281" s="19">
        <f t="shared" si="57"/>
        <v>0</v>
      </c>
      <c r="G281" s="19">
        <f t="shared" si="57"/>
        <v>0</v>
      </c>
      <c r="H281" s="19">
        <f t="shared" si="60"/>
        <v>0</v>
      </c>
      <c r="I281" s="19">
        <f t="shared" si="61"/>
        <v>0</v>
      </c>
      <c r="J281" s="19">
        <f t="shared" si="62"/>
        <v>0</v>
      </c>
      <c r="K281" s="19">
        <f t="shared" si="63"/>
        <v>0</v>
      </c>
      <c r="L281" s="19">
        <f t="shared" si="64"/>
        <v>0</v>
      </c>
      <c r="M281" s="19">
        <f t="shared" ca="1" si="58"/>
        <v>-1.487247879520576E-2</v>
      </c>
      <c r="N281" s="19">
        <f t="shared" ca="1" si="65"/>
        <v>0</v>
      </c>
      <c r="O281" s="44">
        <f t="shared" ca="1" si="66"/>
        <v>0</v>
      </c>
      <c r="P281" s="19">
        <f t="shared" ca="1" si="67"/>
        <v>0</v>
      </c>
      <c r="Q281" s="19">
        <f t="shared" ca="1" si="68"/>
        <v>0</v>
      </c>
      <c r="R281" s="17">
        <f t="shared" ca="1" si="59"/>
        <v>1.487247879520576E-2</v>
      </c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x14ac:dyDescent="0.2">
      <c r="A282" s="78"/>
      <c r="B282" s="78"/>
      <c r="C282" s="78"/>
      <c r="D282" s="79">
        <f t="shared" si="56"/>
        <v>0</v>
      </c>
      <c r="E282" s="79">
        <f t="shared" si="56"/>
        <v>0</v>
      </c>
      <c r="F282" s="19">
        <f t="shared" si="57"/>
        <v>0</v>
      </c>
      <c r="G282" s="19">
        <f t="shared" si="57"/>
        <v>0</v>
      </c>
      <c r="H282" s="19">
        <f t="shared" si="60"/>
        <v>0</v>
      </c>
      <c r="I282" s="19">
        <f t="shared" si="61"/>
        <v>0</v>
      </c>
      <c r="J282" s="19">
        <f t="shared" si="62"/>
        <v>0</v>
      </c>
      <c r="K282" s="19">
        <f t="shared" si="63"/>
        <v>0</v>
      </c>
      <c r="L282" s="19">
        <f t="shared" si="64"/>
        <v>0</v>
      </c>
      <c r="M282" s="19">
        <f t="shared" ca="1" si="58"/>
        <v>-1.487247879520576E-2</v>
      </c>
      <c r="N282" s="19">
        <f t="shared" ca="1" si="65"/>
        <v>0</v>
      </c>
      <c r="O282" s="44">
        <f t="shared" ca="1" si="66"/>
        <v>0</v>
      </c>
      <c r="P282" s="19">
        <f t="shared" ca="1" si="67"/>
        <v>0</v>
      </c>
      <c r="Q282" s="19">
        <f t="shared" ca="1" si="68"/>
        <v>0</v>
      </c>
      <c r="R282" s="17">
        <f t="shared" ca="1" si="59"/>
        <v>1.487247879520576E-2</v>
      </c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x14ac:dyDescent="0.2">
      <c r="A283" s="78"/>
      <c r="B283" s="78"/>
      <c r="C283" s="78"/>
      <c r="D283" s="79">
        <f t="shared" si="56"/>
        <v>0</v>
      </c>
      <c r="E283" s="79">
        <f t="shared" si="56"/>
        <v>0</v>
      </c>
      <c r="F283" s="19">
        <f t="shared" si="57"/>
        <v>0</v>
      </c>
      <c r="G283" s="19">
        <f t="shared" si="57"/>
        <v>0</v>
      </c>
      <c r="H283" s="19">
        <f t="shared" si="60"/>
        <v>0</v>
      </c>
      <c r="I283" s="19">
        <f t="shared" si="61"/>
        <v>0</v>
      </c>
      <c r="J283" s="19">
        <f t="shared" si="62"/>
        <v>0</v>
      </c>
      <c r="K283" s="19">
        <f t="shared" si="63"/>
        <v>0</v>
      </c>
      <c r="L283" s="19">
        <f t="shared" si="64"/>
        <v>0</v>
      </c>
      <c r="M283" s="19">
        <f t="shared" ca="1" si="58"/>
        <v>-1.487247879520576E-2</v>
      </c>
      <c r="N283" s="19">
        <f t="shared" ca="1" si="65"/>
        <v>0</v>
      </c>
      <c r="O283" s="44">
        <f t="shared" ca="1" si="66"/>
        <v>0</v>
      </c>
      <c r="P283" s="19">
        <f t="shared" ca="1" si="67"/>
        <v>0</v>
      </c>
      <c r="Q283" s="19">
        <f t="shared" ca="1" si="68"/>
        <v>0</v>
      </c>
      <c r="R283" s="17">
        <f t="shared" ca="1" si="59"/>
        <v>1.487247879520576E-2</v>
      </c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x14ac:dyDescent="0.2">
      <c r="A284" s="78"/>
      <c r="B284" s="78"/>
      <c r="C284" s="78"/>
      <c r="D284" s="79">
        <f t="shared" si="56"/>
        <v>0</v>
      </c>
      <c r="E284" s="79">
        <f t="shared" si="56"/>
        <v>0</v>
      </c>
      <c r="F284" s="19">
        <f t="shared" si="57"/>
        <v>0</v>
      </c>
      <c r="G284" s="19">
        <f t="shared" si="57"/>
        <v>0</v>
      </c>
      <c r="H284" s="19">
        <f t="shared" si="60"/>
        <v>0</v>
      </c>
      <c r="I284" s="19">
        <f t="shared" si="61"/>
        <v>0</v>
      </c>
      <c r="J284" s="19">
        <f t="shared" si="62"/>
        <v>0</v>
      </c>
      <c r="K284" s="19">
        <f t="shared" si="63"/>
        <v>0</v>
      </c>
      <c r="L284" s="19">
        <f t="shared" si="64"/>
        <v>0</v>
      </c>
      <c r="M284" s="19">
        <f t="shared" ca="1" si="58"/>
        <v>-1.487247879520576E-2</v>
      </c>
      <c r="N284" s="19">
        <f t="shared" ca="1" si="65"/>
        <v>0</v>
      </c>
      <c r="O284" s="44">
        <f t="shared" ca="1" si="66"/>
        <v>0</v>
      </c>
      <c r="P284" s="19">
        <f t="shared" ca="1" si="67"/>
        <v>0</v>
      </c>
      <c r="Q284" s="19">
        <f t="shared" ca="1" si="68"/>
        <v>0</v>
      </c>
      <c r="R284" s="17">
        <f t="shared" ca="1" si="59"/>
        <v>1.487247879520576E-2</v>
      </c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x14ac:dyDescent="0.2">
      <c r="A285" s="78"/>
      <c r="B285" s="78"/>
      <c r="C285" s="78"/>
      <c r="D285" s="79">
        <f t="shared" si="56"/>
        <v>0</v>
      </c>
      <c r="E285" s="79">
        <f t="shared" si="56"/>
        <v>0</v>
      </c>
      <c r="F285" s="19">
        <f t="shared" si="57"/>
        <v>0</v>
      </c>
      <c r="G285" s="19">
        <f t="shared" si="57"/>
        <v>0</v>
      </c>
      <c r="H285" s="19">
        <f t="shared" si="60"/>
        <v>0</v>
      </c>
      <c r="I285" s="19">
        <f t="shared" si="61"/>
        <v>0</v>
      </c>
      <c r="J285" s="19">
        <f t="shared" si="62"/>
        <v>0</v>
      </c>
      <c r="K285" s="19">
        <f t="shared" si="63"/>
        <v>0</v>
      </c>
      <c r="L285" s="19">
        <f t="shared" si="64"/>
        <v>0</v>
      </c>
      <c r="M285" s="19">
        <f t="shared" ca="1" si="58"/>
        <v>-1.487247879520576E-2</v>
      </c>
      <c r="N285" s="19">
        <f t="shared" ca="1" si="65"/>
        <v>0</v>
      </c>
      <c r="O285" s="44">
        <f t="shared" ca="1" si="66"/>
        <v>0</v>
      </c>
      <c r="P285" s="19">
        <f t="shared" ca="1" si="67"/>
        <v>0</v>
      </c>
      <c r="Q285" s="19">
        <f t="shared" ca="1" si="68"/>
        <v>0</v>
      </c>
      <c r="R285" s="17">
        <f t="shared" ca="1" si="59"/>
        <v>1.487247879520576E-2</v>
      </c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x14ac:dyDescent="0.2">
      <c r="A286" s="78"/>
      <c r="B286" s="78"/>
      <c r="C286" s="78"/>
      <c r="D286" s="79">
        <f t="shared" si="56"/>
        <v>0</v>
      </c>
      <c r="E286" s="79">
        <f t="shared" si="56"/>
        <v>0</v>
      </c>
      <c r="F286" s="19">
        <f t="shared" si="57"/>
        <v>0</v>
      </c>
      <c r="G286" s="19">
        <f t="shared" si="57"/>
        <v>0</v>
      </c>
      <c r="H286" s="19">
        <f t="shared" si="60"/>
        <v>0</v>
      </c>
      <c r="I286" s="19">
        <f t="shared" si="61"/>
        <v>0</v>
      </c>
      <c r="J286" s="19">
        <f t="shared" si="62"/>
        <v>0</v>
      </c>
      <c r="K286" s="19">
        <f t="shared" si="63"/>
        <v>0</v>
      </c>
      <c r="L286" s="19">
        <f t="shared" si="64"/>
        <v>0</v>
      </c>
      <c r="M286" s="19">
        <f t="shared" ca="1" si="58"/>
        <v>-1.487247879520576E-2</v>
      </c>
      <c r="N286" s="19">
        <f t="shared" ca="1" si="65"/>
        <v>0</v>
      </c>
      <c r="O286" s="44">
        <f t="shared" ca="1" si="66"/>
        <v>0</v>
      </c>
      <c r="P286" s="19">
        <f t="shared" ca="1" si="67"/>
        <v>0</v>
      </c>
      <c r="Q286" s="19">
        <f t="shared" ca="1" si="68"/>
        <v>0</v>
      </c>
      <c r="R286" s="17">
        <f t="shared" ca="1" si="59"/>
        <v>1.487247879520576E-2</v>
      </c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x14ac:dyDescent="0.2">
      <c r="A287" s="78"/>
      <c r="B287" s="78"/>
      <c r="C287" s="78"/>
      <c r="D287" s="79">
        <f t="shared" si="56"/>
        <v>0</v>
      </c>
      <c r="E287" s="79">
        <f t="shared" si="56"/>
        <v>0</v>
      </c>
      <c r="F287" s="19">
        <f t="shared" si="57"/>
        <v>0</v>
      </c>
      <c r="G287" s="19">
        <f t="shared" si="57"/>
        <v>0</v>
      </c>
      <c r="H287" s="19">
        <f t="shared" si="60"/>
        <v>0</v>
      </c>
      <c r="I287" s="19">
        <f t="shared" si="61"/>
        <v>0</v>
      </c>
      <c r="J287" s="19">
        <f t="shared" si="62"/>
        <v>0</v>
      </c>
      <c r="K287" s="19">
        <f t="shared" si="63"/>
        <v>0</v>
      </c>
      <c r="L287" s="19">
        <f t="shared" si="64"/>
        <v>0</v>
      </c>
      <c r="M287" s="19">
        <f t="shared" ca="1" si="58"/>
        <v>-1.487247879520576E-2</v>
      </c>
      <c r="N287" s="19">
        <f t="shared" ca="1" si="65"/>
        <v>0</v>
      </c>
      <c r="O287" s="44">
        <f t="shared" ca="1" si="66"/>
        <v>0</v>
      </c>
      <c r="P287" s="19">
        <f t="shared" ca="1" si="67"/>
        <v>0</v>
      </c>
      <c r="Q287" s="19">
        <f t="shared" ca="1" si="68"/>
        <v>0</v>
      </c>
      <c r="R287" s="17">
        <f t="shared" ca="1" si="59"/>
        <v>1.487247879520576E-2</v>
      </c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x14ac:dyDescent="0.2">
      <c r="A288" s="78"/>
      <c r="B288" s="78"/>
      <c r="C288" s="78"/>
      <c r="D288" s="79">
        <f t="shared" si="56"/>
        <v>0</v>
      </c>
      <c r="E288" s="79">
        <f t="shared" si="56"/>
        <v>0</v>
      </c>
      <c r="F288" s="19">
        <f t="shared" si="57"/>
        <v>0</v>
      </c>
      <c r="G288" s="19">
        <f t="shared" si="57"/>
        <v>0</v>
      </c>
      <c r="H288" s="19">
        <f t="shared" si="60"/>
        <v>0</v>
      </c>
      <c r="I288" s="19">
        <f t="shared" si="61"/>
        <v>0</v>
      </c>
      <c r="J288" s="19">
        <f t="shared" si="62"/>
        <v>0</v>
      </c>
      <c r="K288" s="19">
        <f t="shared" si="63"/>
        <v>0</v>
      </c>
      <c r="L288" s="19">
        <f t="shared" si="64"/>
        <v>0</v>
      </c>
      <c r="M288" s="19">
        <f t="shared" ca="1" si="58"/>
        <v>-1.487247879520576E-2</v>
      </c>
      <c r="N288" s="19">
        <f t="shared" ca="1" si="65"/>
        <v>0</v>
      </c>
      <c r="O288" s="44">
        <f t="shared" ca="1" si="66"/>
        <v>0</v>
      </c>
      <c r="P288" s="19">
        <f t="shared" ca="1" si="67"/>
        <v>0</v>
      </c>
      <c r="Q288" s="19">
        <f t="shared" ca="1" si="68"/>
        <v>0</v>
      </c>
      <c r="R288" s="17">
        <f t="shared" ca="1" si="59"/>
        <v>1.487247879520576E-2</v>
      </c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x14ac:dyDescent="0.2">
      <c r="A289" s="78"/>
      <c r="B289" s="78"/>
      <c r="C289" s="78"/>
      <c r="D289" s="79">
        <f t="shared" si="56"/>
        <v>0</v>
      </c>
      <c r="E289" s="79">
        <f t="shared" si="56"/>
        <v>0</v>
      </c>
      <c r="F289" s="19">
        <f t="shared" si="57"/>
        <v>0</v>
      </c>
      <c r="G289" s="19">
        <f t="shared" si="57"/>
        <v>0</v>
      </c>
      <c r="H289" s="19">
        <f t="shared" si="60"/>
        <v>0</v>
      </c>
      <c r="I289" s="19">
        <f t="shared" si="61"/>
        <v>0</v>
      </c>
      <c r="J289" s="19">
        <f t="shared" si="62"/>
        <v>0</v>
      </c>
      <c r="K289" s="19">
        <f t="shared" si="63"/>
        <v>0</v>
      </c>
      <c r="L289" s="19">
        <f t="shared" si="64"/>
        <v>0</v>
      </c>
      <c r="M289" s="19">
        <f t="shared" ca="1" si="58"/>
        <v>-1.487247879520576E-2</v>
      </c>
      <c r="N289" s="19">
        <f t="shared" ca="1" si="65"/>
        <v>0</v>
      </c>
      <c r="O289" s="44">
        <f t="shared" ca="1" si="66"/>
        <v>0</v>
      </c>
      <c r="P289" s="19">
        <f t="shared" ca="1" si="67"/>
        <v>0</v>
      </c>
      <c r="Q289" s="19">
        <f t="shared" ca="1" si="68"/>
        <v>0</v>
      </c>
      <c r="R289" s="17">
        <f t="shared" ca="1" si="59"/>
        <v>1.487247879520576E-2</v>
      </c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x14ac:dyDescent="0.2">
      <c r="A290" s="78"/>
      <c r="B290" s="78"/>
      <c r="C290" s="78"/>
      <c r="D290" s="79">
        <f t="shared" si="56"/>
        <v>0</v>
      </c>
      <c r="E290" s="79">
        <f t="shared" si="56"/>
        <v>0</v>
      </c>
      <c r="F290" s="19">
        <f t="shared" si="57"/>
        <v>0</v>
      </c>
      <c r="G290" s="19">
        <f t="shared" si="57"/>
        <v>0</v>
      </c>
      <c r="H290" s="19">
        <f t="shared" si="60"/>
        <v>0</v>
      </c>
      <c r="I290" s="19">
        <f t="shared" si="61"/>
        <v>0</v>
      </c>
      <c r="J290" s="19">
        <f t="shared" si="62"/>
        <v>0</v>
      </c>
      <c r="K290" s="19">
        <f t="shared" si="63"/>
        <v>0</v>
      </c>
      <c r="L290" s="19">
        <f t="shared" si="64"/>
        <v>0</v>
      </c>
      <c r="M290" s="19">
        <f t="shared" ca="1" si="58"/>
        <v>-1.487247879520576E-2</v>
      </c>
      <c r="N290" s="19">
        <f t="shared" ca="1" si="65"/>
        <v>0</v>
      </c>
      <c r="O290" s="44">
        <f t="shared" ca="1" si="66"/>
        <v>0</v>
      </c>
      <c r="P290" s="19">
        <f t="shared" ca="1" si="67"/>
        <v>0</v>
      </c>
      <c r="Q290" s="19">
        <f t="shared" ca="1" si="68"/>
        <v>0</v>
      </c>
      <c r="R290" s="17">
        <f t="shared" ca="1" si="59"/>
        <v>1.487247879520576E-2</v>
      </c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x14ac:dyDescent="0.2">
      <c r="A291" s="78"/>
      <c r="B291" s="78"/>
      <c r="C291" s="78"/>
      <c r="D291" s="79">
        <f t="shared" si="56"/>
        <v>0</v>
      </c>
      <c r="E291" s="79">
        <f t="shared" si="56"/>
        <v>0</v>
      </c>
      <c r="F291" s="19">
        <f t="shared" si="57"/>
        <v>0</v>
      </c>
      <c r="G291" s="19">
        <f t="shared" si="57"/>
        <v>0</v>
      </c>
      <c r="H291" s="19">
        <f t="shared" si="60"/>
        <v>0</v>
      </c>
      <c r="I291" s="19">
        <f t="shared" si="61"/>
        <v>0</v>
      </c>
      <c r="J291" s="19">
        <f t="shared" si="62"/>
        <v>0</v>
      </c>
      <c r="K291" s="19">
        <f t="shared" si="63"/>
        <v>0</v>
      </c>
      <c r="L291" s="19">
        <f t="shared" si="64"/>
        <v>0</v>
      </c>
      <c r="M291" s="19">
        <f t="shared" ca="1" si="58"/>
        <v>-1.487247879520576E-2</v>
      </c>
      <c r="N291" s="19">
        <f t="shared" ca="1" si="65"/>
        <v>0</v>
      </c>
      <c r="O291" s="44">
        <f t="shared" ca="1" si="66"/>
        <v>0</v>
      </c>
      <c r="P291" s="19">
        <f t="shared" ca="1" si="67"/>
        <v>0</v>
      </c>
      <c r="Q291" s="19">
        <f t="shared" ca="1" si="68"/>
        <v>0</v>
      </c>
      <c r="R291" s="17">
        <f t="shared" ca="1" si="59"/>
        <v>1.487247879520576E-2</v>
      </c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x14ac:dyDescent="0.2">
      <c r="A292" s="78"/>
      <c r="B292" s="78"/>
      <c r="C292" s="78"/>
      <c r="D292" s="79">
        <f t="shared" si="56"/>
        <v>0</v>
      </c>
      <c r="E292" s="79">
        <f t="shared" si="56"/>
        <v>0</v>
      </c>
      <c r="F292" s="19">
        <f t="shared" si="57"/>
        <v>0</v>
      </c>
      <c r="G292" s="19">
        <f t="shared" si="57"/>
        <v>0</v>
      </c>
      <c r="H292" s="19">
        <f t="shared" si="60"/>
        <v>0</v>
      </c>
      <c r="I292" s="19">
        <f t="shared" si="61"/>
        <v>0</v>
      </c>
      <c r="J292" s="19">
        <f t="shared" si="62"/>
        <v>0</v>
      </c>
      <c r="K292" s="19">
        <f t="shared" si="63"/>
        <v>0</v>
      </c>
      <c r="L292" s="19">
        <f t="shared" si="64"/>
        <v>0</v>
      </c>
      <c r="M292" s="19">
        <f t="shared" ca="1" si="58"/>
        <v>-1.487247879520576E-2</v>
      </c>
      <c r="N292" s="19">
        <f t="shared" ca="1" si="65"/>
        <v>0</v>
      </c>
      <c r="O292" s="44">
        <f t="shared" ca="1" si="66"/>
        <v>0</v>
      </c>
      <c r="P292" s="19">
        <f t="shared" ca="1" si="67"/>
        <v>0</v>
      </c>
      <c r="Q292" s="19">
        <f t="shared" ca="1" si="68"/>
        <v>0</v>
      </c>
      <c r="R292" s="17">
        <f t="shared" ca="1" si="59"/>
        <v>1.487247879520576E-2</v>
      </c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x14ac:dyDescent="0.2">
      <c r="A293" s="78"/>
      <c r="B293" s="78"/>
      <c r="C293" s="78"/>
      <c r="D293" s="79">
        <f t="shared" si="56"/>
        <v>0</v>
      </c>
      <c r="E293" s="79">
        <f t="shared" si="56"/>
        <v>0</v>
      </c>
      <c r="F293" s="19">
        <f t="shared" si="57"/>
        <v>0</v>
      </c>
      <c r="G293" s="19">
        <f t="shared" si="57"/>
        <v>0</v>
      </c>
      <c r="H293" s="19">
        <f t="shared" si="60"/>
        <v>0</v>
      </c>
      <c r="I293" s="19">
        <f t="shared" si="61"/>
        <v>0</v>
      </c>
      <c r="J293" s="19">
        <f t="shared" si="62"/>
        <v>0</v>
      </c>
      <c r="K293" s="19">
        <f t="shared" si="63"/>
        <v>0</v>
      </c>
      <c r="L293" s="19">
        <f t="shared" si="64"/>
        <v>0</v>
      </c>
      <c r="M293" s="19">
        <f t="shared" ca="1" si="58"/>
        <v>-1.487247879520576E-2</v>
      </c>
      <c r="N293" s="19">
        <f t="shared" ca="1" si="65"/>
        <v>0</v>
      </c>
      <c r="O293" s="44">
        <f t="shared" ca="1" si="66"/>
        <v>0</v>
      </c>
      <c r="P293" s="19">
        <f t="shared" ca="1" si="67"/>
        <v>0</v>
      </c>
      <c r="Q293" s="19">
        <f t="shared" ca="1" si="68"/>
        <v>0</v>
      </c>
      <c r="R293" s="17">
        <f t="shared" ca="1" si="59"/>
        <v>1.487247879520576E-2</v>
      </c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x14ac:dyDescent="0.2">
      <c r="A294" s="78"/>
      <c r="B294" s="78"/>
      <c r="C294" s="78"/>
      <c r="D294" s="79">
        <f t="shared" si="56"/>
        <v>0</v>
      </c>
      <c r="E294" s="79">
        <f t="shared" si="56"/>
        <v>0</v>
      </c>
      <c r="F294" s="19">
        <f t="shared" si="57"/>
        <v>0</v>
      </c>
      <c r="G294" s="19">
        <f t="shared" si="57"/>
        <v>0</v>
      </c>
      <c r="H294" s="19">
        <f t="shared" si="60"/>
        <v>0</v>
      </c>
      <c r="I294" s="19">
        <f t="shared" si="61"/>
        <v>0</v>
      </c>
      <c r="J294" s="19">
        <f t="shared" si="62"/>
        <v>0</v>
      </c>
      <c r="K294" s="19">
        <f t="shared" si="63"/>
        <v>0</v>
      </c>
      <c r="L294" s="19">
        <f t="shared" si="64"/>
        <v>0</v>
      </c>
      <c r="M294" s="19">
        <f t="shared" ca="1" si="58"/>
        <v>-1.487247879520576E-2</v>
      </c>
      <c r="N294" s="19">
        <f t="shared" ca="1" si="65"/>
        <v>0</v>
      </c>
      <c r="O294" s="44">
        <f t="shared" ca="1" si="66"/>
        <v>0</v>
      </c>
      <c r="P294" s="19">
        <f t="shared" ca="1" si="67"/>
        <v>0</v>
      </c>
      <c r="Q294" s="19">
        <f t="shared" ca="1" si="68"/>
        <v>0</v>
      </c>
      <c r="R294" s="17">
        <f t="shared" ca="1" si="59"/>
        <v>1.487247879520576E-2</v>
      </c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x14ac:dyDescent="0.2">
      <c r="A295" s="78"/>
      <c r="B295" s="78"/>
      <c r="C295" s="78"/>
      <c r="D295" s="79">
        <f t="shared" si="56"/>
        <v>0</v>
      </c>
      <c r="E295" s="79">
        <f t="shared" si="56"/>
        <v>0</v>
      </c>
      <c r="F295" s="19">
        <f t="shared" si="57"/>
        <v>0</v>
      </c>
      <c r="G295" s="19">
        <f t="shared" si="57"/>
        <v>0</v>
      </c>
      <c r="H295" s="19">
        <f t="shared" si="60"/>
        <v>0</v>
      </c>
      <c r="I295" s="19">
        <f t="shared" si="61"/>
        <v>0</v>
      </c>
      <c r="J295" s="19">
        <f t="shared" si="62"/>
        <v>0</v>
      </c>
      <c r="K295" s="19">
        <f t="shared" si="63"/>
        <v>0</v>
      </c>
      <c r="L295" s="19">
        <f t="shared" si="64"/>
        <v>0</v>
      </c>
      <c r="M295" s="19">
        <f t="shared" ca="1" si="58"/>
        <v>-1.487247879520576E-2</v>
      </c>
      <c r="N295" s="19">
        <f t="shared" ca="1" si="65"/>
        <v>0</v>
      </c>
      <c r="O295" s="44">
        <f t="shared" ca="1" si="66"/>
        <v>0</v>
      </c>
      <c r="P295" s="19">
        <f t="shared" ca="1" si="67"/>
        <v>0</v>
      </c>
      <c r="Q295" s="19">
        <f t="shared" ca="1" si="68"/>
        <v>0</v>
      </c>
      <c r="R295" s="17">
        <f t="shared" ca="1" si="59"/>
        <v>1.487247879520576E-2</v>
      </c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x14ac:dyDescent="0.2">
      <c r="A296" s="78"/>
      <c r="B296" s="78"/>
      <c r="C296" s="78"/>
      <c r="D296" s="79">
        <f t="shared" si="56"/>
        <v>0</v>
      </c>
      <c r="E296" s="79">
        <f t="shared" si="56"/>
        <v>0</v>
      </c>
      <c r="F296" s="19">
        <f t="shared" si="57"/>
        <v>0</v>
      </c>
      <c r="G296" s="19">
        <f t="shared" si="57"/>
        <v>0</v>
      </c>
      <c r="H296" s="19">
        <f t="shared" si="60"/>
        <v>0</v>
      </c>
      <c r="I296" s="19">
        <f t="shared" si="61"/>
        <v>0</v>
      </c>
      <c r="J296" s="19">
        <f t="shared" si="62"/>
        <v>0</v>
      </c>
      <c r="K296" s="19">
        <f t="shared" si="63"/>
        <v>0</v>
      </c>
      <c r="L296" s="19">
        <f t="shared" si="64"/>
        <v>0</v>
      </c>
      <c r="M296" s="19">
        <f t="shared" ca="1" si="58"/>
        <v>-1.487247879520576E-2</v>
      </c>
      <c r="N296" s="19">
        <f t="shared" ca="1" si="65"/>
        <v>0</v>
      </c>
      <c r="O296" s="44">
        <f t="shared" ca="1" si="66"/>
        <v>0</v>
      </c>
      <c r="P296" s="19">
        <f t="shared" ca="1" si="67"/>
        <v>0</v>
      </c>
      <c r="Q296" s="19">
        <f t="shared" ca="1" si="68"/>
        <v>0</v>
      </c>
      <c r="R296" s="17">
        <f t="shared" ca="1" si="59"/>
        <v>1.487247879520576E-2</v>
      </c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x14ac:dyDescent="0.2">
      <c r="A297" s="78"/>
      <c r="B297" s="78"/>
      <c r="C297" s="78"/>
      <c r="D297" s="79">
        <f t="shared" si="56"/>
        <v>0</v>
      </c>
      <c r="E297" s="79">
        <f t="shared" si="56"/>
        <v>0</v>
      </c>
      <c r="F297" s="19">
        <f t="shared" si="57"/>
        <v>0</v>
      </c>
      <c r="G297" s="19">
        <f t="shared" si="57"/>
        <v>0</v>
      </c>
      <c r="H297" s="19">
        <f t="shared" si="60"/>
        <v>0</v>
      </c>
      <c r="I297" s="19">
        <f t="shared" si="61"/>
        <v>0</v>
      </c>
      <c r="J297" s="19">
        <f t="shared" si="62"/>
        <v>0</v>
      </c>
      <c r="K297" s="19">
        <f t="shared" si="63"/>
        <v>0</v>
      </c>
      <c r="L297" s="19">
        <f t="shared" si="64"/>
        <v>0</v>
      </c>
      <c r="M297" s="19">
        <f t="shared" ca="1" si="58"/>
        <v>-1.487247879520576E-2</v>
      </c>
      <c r="N297" s="19">
        <f t="shared" ca="1" si="65"/>
        <v>0</v>
      </c>
      <c r="O297" s="44">
        <f t="shared" ca="1" si="66"/>
        <v>0</v>
      </c>
      <c r="P297" s="19">
        <f t="shared" ca="1" si="67"/>
        <v>0</v>
      </c>
      <c r="Q297" s="19">
        <f t="shared" ca="1" si="68"/>
        <v>0</v>
      </c>
      <c r="R297" s="17">
        <f t="shared" ca="1" si="59"/>
        <v>1.487247879520576E-2</v>
      </c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x14ac:dyDescent="0.2">
      <c r="A298" s="78"/>
      <c r="B298" s="78"/>
      <c r="C298" s="78"/>
      <c r="D298" s="79">
        <f t="shared" si="56"/>
        <v>0</v>
      </c>
      <c r="E298" s="79">
        <f t="shared" si="56"/>
        <v>0</v>
      </c>
      <c r="F298" s="19">
        <f t="shared" si="57"/>
        <v>0</v>
      </c>
      <c r="G298" s="19">
        <f t="shared" si="57"/>
        <v>0</v>
      </c>
      <c r="H298" s="19">
        <f t="shared" si="60"/>
        <v>0</v>
      </c>
      <c r="I298" s="19">
        <f t="shared" si="61"/>
        <v>0</v>
      </c>
      <c r="J298" s="19">
        <f t="shared" si="62"/>
        <v>0</v>
      </c>
      <c r="K298" s="19">
        <f t="shared" si="63"/>
        <v>0</v>
      </c>
      <c r="L298" s="19">
        <f t="shared" si="64"/>
        <v>0</v>
      </c>
      <c r="M298" s="19">
        <f t="shared" ca="1" si="58"/>
        <v>-1.487247879520576E-2</v>
      </c>
      <c r="N298" s="19">
        <f t="shared" ca="1" si="65"/>
        <v>0</v>
      </c>
      <c r="O298" s="44">
        <f t="shared" ca="1" si="66"/>
        <v>0</v>
      </c>
      <c r="P298" s="19">
        <f t="shared" ca="1" si="67"/>
        <v>0</v>
      </c>
      <c r="Q298" s="19">
        <f t="shared" ca="1" si="68"/>
        <v>0</v>
      </c>
      <c r="R298" s="17">
        <f t="shared" ca="1" si="59"/>
        <v>1.487247879520576E-2</v>
      </c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x14ac:dyDescent="0.2">
      <c r="A299" s="78"/>
      <c r="B299" s="78"/>
      <c r="C299" s="78"/>
      <c r="D299" s="79">
        <f t="shared" si="56"/>
        <v>0</v>
      </c>
      <c r="E299" s="79">
        <f t="shared" si="56"/>
        <v>0</v>
      </c>
      <c r="F299" s="19">
        <f t="shared" si="57"/>
        <v>0</v>
      </c>
      <c r="G299" s="19">
        <f t="shared" si="57"/>
        <v>0</v>
      </c>
      <c r="H299" s="19">
        <f t="shared" si="60"/>
        <v>0</v>
      </c>
      <c r="I299" s="19">
        <f t="shared" si="61"/>
        <v>0</v>
      </c>
      <c r="J299" s="19">
        <f t="shared" si="62"/>
        <v>0</v>
      </c>
      <c r="K299" s="19">
        <f t="shared" si="63"/>
        <v>0</v>
      </c>
      <c r="L299" s="19">
        <f t="shared" si="64"/>
        <v>0</v>
      </c>
      <c r="M299" s="19">
        <f t="shared" ca="1" si="58"/>
        <v>-1.487247879520576E-2</v>
      </c>
      <c r="N299" s="19">
        <f t="shared" ca="1" si="65"/>
        <v>0</v>
      </c>
      <c r="O299" s="44">
        <f t="shared" ca="1" si="66"/>
        <v>0</v>
      </c>
      <c r="P299" s="19">
        <f t="shared" ca="1" si="67"/>
        <v>0</v>
      </c>
      <c r="Q299" s="19">
        <f t="shared" ca="1" si="68"/>
        <v>0</v>
      </c>
      <c r="R299" s="17">
        <f t="shared" ca="1" si="59"/>
        <v>1.487247879520576E-2</v>
      </c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x14ac:dyDescent="0.2">
      <c r="A300" s="78"/>
      <c r="B300" s="78"/>
      <c r="C300" s="78"/>
      <c r="D300" s="79">
        <f t="shared" si="56"/>
        <v>0</v>
      </c>
      <c r="E300" s="79">
        <f t="shared" si="56"/>
        <v>0</v>
      </c>
      <c r="F300" s="19">
        <f t="shared" si="57"/>
        <v>0</v>
      </c>
      <c r="G300" s="19">
        <f t="shared" si="57"/>
        <v>0</v>
      </c>
      <c r="H300" s="19">
        <f t="shared" si="60"/>
        <v>0</v>
      </c>
      <c r="I300" s="19">
        <f t="shared" si="61"/>
        <v>0</v>
      </c>
      <c r="J300" s="19">
        <f t="shared" si="62"/>
        <v>0</v>
      </c>
      <c r="K300" s="19">
        <f t="shared" si="63"/>
        <v>0</v>
      </c>
      <c r="L300" s="19">
        <f t="shared" si="64"/>
        <v>0</v>
      </c>
      <c r="M300" s="19">
        <f t="shared" ca="1" si="58"/>
        <v>-1.487247879520576E-2</v>
      </c>
      <c r="N300" s="19">
        <f t="shared" ca="1" si="65"/>
        <v>0</v>
      </c>
      <c r="O300" s="44">
        <f t="shared" ca="1" si="66"/>
        <v>0</v>
      </c>
      <c r="P300" s="19">
        <f t="shared" ca="1" si="67"/>
        <v>0</v>
      </c>
      <c r="Q300" s="19">
        <f t="shared" ca="1" si="68"/>
        <v>0</v>
      </c>
      <c r="R300" s="17">
        <f t="shared" ca="1" si="59"/>
        <v>1.487247879520576E-2</v>
      </c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x14ac:dyDescent="0.2">
      <c r="A301" s="78"/>
      <c r="B301" s="78"/>
      <c r="C301" s="78"/>
      <c r="D301" s="79">
        <f t="shared" si="56"/>
        <v>0</v>
      </c>
      <c r="E301" s="79">
        <f t="shared" si="56"/>
        <v>0</v>
      </c>
      <c r="F301" s="19">
        <f t="shared" si="57"/>
        <v>0</v>
      </c>
      <c r="G301" s="19">
        <f t="shared" si="57"/>
        <v>0</v>
      </c>
      <c r="H301" s="19">
        <f t="shared" si="60"/>
        <v>0</v>
      </c>
      <c r="I301" s="19">
        <f t="shared" si="61"/>
        <v>0</v>
      </c>
      <c r="J301" s="19">
        <f t="shared" si="62"/>
        <v>0</v>
      </c>
      <c r="K301" s="19">
        <f t="shared" si="63"/>
        <v>0</v>
      </c>
      <c r="L301" s="19">
        <f t="shared" si="64"/>
        <v>0</v>
      </c>
      <c r="M301" s="19">
        <f t="shared" ca="1" si="58"/>
        <v>-1.487247879520576E-2</v>
      </c>
      <c r="N301" s="19">
        <f t="shared" ca="1" si="65"/>
        <v>0</v>
      </c>
      <c r="O301" s="44">
        <f t="shared" ca="1" si="66"/>
        <v>0</v>
      </c>
      <c r="P301" s="19">
        <f t="shared" ca="1" si="67"/>
        <v>0</v>
      </c>
      <c r="Q301" s="19">
        <f t="shared" ca="1" si="68"/>
        <v>0</v>
      </c>
      <c r="R301" s="17">
        <f t="shared" ca="1" si="59"/>
        <v>1.487247879520576E-2</v>
      </c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x14ac:dyDescent="0.2">
      <c r="A302" s="78"/>
      <c r="B302" s="78"/>
      <c r="C302" s="78"/>
      <c r="D302" s="79">
        <f t="shared" si="56"/>
        <v>0</v>
      </c>
      <c r="E302" s="79">
        <f t="shared" si="56"/>
        <v>0</v>
      </c>
      <c r="F302" s="19">
        <f t="shared" si="57"/>
        <v>0</v>
      </c>
      <c r="G302" s="19">
        <f t="shared" si="57"/>
        <v>0</v>
      </c>
      <c r="H302" s="19">
        <f t="shared" si="60"/>
        <v>0</v>
      </c>
      <c r="I302" s="19">
        <f t="shared" si="61"/>
        <v>0</v>
      </c>
      <c r="J302" s="19">
        <f t="shared" si="62"/>
        <v>0</v>
      </c>
      <c r="K302" s="19">
        <f t="shared" si="63"/>
        <v>0</v>
      </c>
      <c r="L302" s="19">
        <f t="shared" si="64"/>
        <v>0</v>
      </c>
      <c r="M302" s="19">
        <f t="shared" ca="1" si="58"/>
        <v>-1.487247879520576E-2</v>
      </c>
      <c r="N302" s="19">
        <f t="shared" ca="1" si="65"/>
        <v>0</v>
      </c>
      <c r="O302" s="44">
        <f t="shared" ca="1" si="66"/>
        <v>0</v>
      </c>
      <c r="P302" s="19">
        <f t="shared" ca="1" si="67"/>
        <v>0</v>
      </c>
      <c r="Q302" s="19">
        <f t="shared" ca="1" si="68"/>
        <v>0</v>
      </c>
      <c r="R302" s="17">
        <f t="shared" ca="1" si="59"/>
        <v>1.487247879520576E-2</v>
      </c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x14ac:dyDescent="0.2">
      <c r="A303" s="78"/>
      <c r="B303" s="78"/>
      <c r="C303" s="78"/>
      <c r="D303" s="79">
        <f t="shared" si="56"/>
        <v>0</v>
      </c>
      <c r="E303" s="79">
        <f t="shared" si="56"/>
        <v>0</v>
      </c>
      <c r="F303" s="19">
        <f t="shared" si="57"/>
        <v>0</v>
      </c>
      <c r="G303" s="19">
        <f t="shared" si="57"/>
        <v>0</v>
      </c>
      <c r="H303" s="19">
        <f t="shared" si="60"/>
        <v>0</v>
      </c>
      <c r="I303" s="19">
        <f t="shared" si="61"/>
        <v>0</v>
      </c>
      <c r="J303" s="19">
        <f t="shared" si="62"/>
        <v>0</v>
      </c>
      <c r="K303" s="19">
        <f t="shared" si="63"/>
        <v>0</v>
      </c>
      <c r="L303" s="19">
        <f t="shared" si="64"/>
        <v>0</v>
      </c>
      <c r="M303" s="19">
        <f t="shared" ca="1" si="58"/>
        <v>-1.487247879520576E-2</v>
      </c>
      <c r="N303" s="19">
        <f t="shared" ca="1" si="65"/>
        <v>0</v>
      </c>
      <c r="O303" s="44">
        <f t="shared" ca="1" si="66"/>
        <v>0</v>
      </c>
      <c r="P303" s="19">
        <f t="shared" ca="1" si="67"/>
        <v>0</v>
      </c>
      <c r="Q303" s="19">
        <f t="shared" ca="1" si="68"/>
        <v>0</v>
      </c>
      <c r="R303" s="17">
        <f t="shared" ca="1" si="59"/>
        <v>1.487247879520576E-2</v>
      </c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x14ac:dyDescent="0.2">
      <c r="A304" s="78"/>
      <c r="B304" s="78"/>
      <c r="C304" s="78"/>
      <c r="D304" s="79">
        <f t="shared" si="56"/>
        <v>0</v>
      </c>
      <c r="E304" s="79">
        <f t="shared" si="56"/>
        <v>0</v>
      </c>
      <c r="F304" s="19">
        <f t="shared" si="57"/>
        <v>0</v>
      </c>
      <c r="G304" s="19">
        <f t="shared" si="57"/>
        <v>0</v>
      </c>
      <c r="H304" s="19">
        <f t="shared" si="60"/>
        <v>0</v>
      </c>
      <c r="I304" s="19">
        <f t="shared" si="61"/>
        <v>0</v>
      </c>
      <c r="J304" s="19">
        <f t="shared" si="62"/>
        <v>0</v>
      </c>
      <c r="K304" s="19">
        <f t="shared" si="63"/>
        <v>0</v>
      </c>
      <c r="L304" s="19">
        <f t="shared" si="64"/>
        <v>0</v>
      </c>
      <c r="M304" s="19">
        <f t="shared" ca="1" si="58"/>
        <v>-1.487247879520576E-2</v>
      </c>
      <c r="N304" s="19">
        <f t="shared" ca="1" si="65"/>
        <v>0</v>
      </c>
      <c r="O304" s="44">
        <f t="shared" ca="1" si="66"/>
        <v>0</v>
      </c>
      <c r="P304" s="19">
        <f t="shared" ca="1" si="67"/>
        <v>0</v>
      </c>
      <c r="Q304" s="19">
        <f t="shared" ca="1" si="68"/>
        <v>0</v>
      </c>
      <c r="R304" s="17">
        <f t="shared" ca="1" si="59"/>
        <v>1.487247879520576E-2</v>
      </c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x14ac:dyDescent="0.2">
      <c r="A305" s="78"/>
      <c r="B305" s="78"/>
      <c r="C305" s="78"/>
      <c r="D305" s="79">
        <f t="shared" si="56"/>
        <v>0</v>
      </c>
      <c r="E305" s="79">
        <f t="shared" si="56"/>
        <v>0</v>
      </c>
      <c r="F305" s="19">
        <f t="shared" si="57"/>
        <v>0</v>
      </c>
      <c r="G305" s="19">
        <f t="shared" si="57"/>
        <v>0</v>
      </c>
      <c r="H305" s="19">
        <f t="shared" si="60"/>
        <v>0</v>
      </c>
      <c r="I305" s="19">
        <f t="shared" si="61"/>
        <v>0</v>
      </c>
      <c r="J305" s="19">
        <f t="shared" si="62"/>
        <v>0</v>
      </c>
      <c r="K305" s="19">
        <f t="shared" si="63"/>
        <v>0</v>
      </c>
      <c r="L305" s="19">
        <f t="shared" si="64"/>
        <v>0</v>
      </c>
      <c r="M305" s="19">
        <f t="shared" ca="1" si="58"/>
        <v>-1.487247879520576E-2</v>
      </c>
      <c r="N305" s="19">
        <f t="shared" ca="1" si="65"/>
        <v>0</v>
      </c>
      <c r="O305" s="44">
        <f t="shared" ca="1" si="66"/>
        <v>0</v>
      </c>
      <c r="P305" s="19">
        <f t="shared" ca="1" si="67"/>
        <v>0</v>
      </c>
      <c r="Q305" s="19">
        <f t="shared" ca="1" si="68"/>
        <v>0</v>
      </c>
      <c r="R305" s="17">
        <f t="shared" ca="1" si="59"/>
        <v>1.487247879520576E-2</v>
      </c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x14ac:dyDescent="0.2">
      <c r="A306" s="78"/>
      <c r="B306" s="78"/>
      <c r="C306" s="78"/>
      <c r="D306" s="79">
        <f t="shared" si="56"/>
        <v>0</v>
      </c>
      <c r="E306" s="79">
        <f t="shared" si="56"/>
        <v>0</v>
      </c>
      <c r="F306" s="19">
        <f t="shared" si="57"/>
        <v>0</v>
      </c>
      <c r="G306" s="19">
        <f t="shared" si="57"/>
        <v>0</v>
      </c>
      <c r="H306" s="19">
        <f t="shared" si="60"/>
        <v>0</v>
      </c>
      <c r="I306" s="19">
        <f t="shared" si="61"/>
        <v>0</v>
      </c>
      <c r="J306" s="19">
        <f t="shared" si="62"/>
        <v>0</v>
      </c>
      <c r="K306" s="19">
        <f t="shared" si="63"/>
        <v>0</v>
      </c>
      <c r="L306" s="19">
        <f t="shared" si="64"/>
        <v>0</v>
      </c>
      <c r="M306" s="19">
        <f t="shared" ca="1" si="58"/>
        <v>-1.487247879520576E-2</v>
      </c>
      <c r="N306" s="19">
        <f t="shared" ca="1" si="65"/>
        <v>0</v>
      </c>
      <c r="O306" s="44">
        <f t="shared" ca="1" si="66"/>
        <v>0</v>
      </c>
      <c r="P306" s="19">
        <f t="shared" ca="1" si="67"/>
        <v>0</v>
      </c>
      <c r="Q306" s="19">
        <f t="shared" ca="1" si="68"/>
        <v>0</v>
      </c>
      <c r="R306" s="17">
        <f t="shared" ca="1" si="59"/>
        <v>1.487247879520576E-2</v>
      </c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x14ac:dyDescent="0.2">
      <c r="A307" s="78"/>
      <c r="B307" s="78"/>
      <c r="C307" s="78"/>
      <c r="D307" s="79">
        <f t="shared" si="56"/>
        <v>0</v>
      </c>
      <c r="E307" s="79">
        <f t="shared" si="56"/>
        <v>0</v>
      </c>
      <c r="F307" s="19">
        <f t="shared" si="57"/>
        <v>0</v>
      </c>
      <c r="G307" s="19">
        <f t="shared" si="57"/>
        <v>0</v>
      </c>
      <c r="H307" s="19">
        <f t="shared" si="60"/>
        <v>0</v>
      </c>
      <c r="I307" s="19">
        <f t="shared" si="61"/>
        <v>0</v>
      </c>
      <c r="J307" s="19">
        <f t="shared" si="62"/>
        <v>0</v>
      </c>
      <c r="K307" s="19">
        <f t="shared" si="63"/>
        <v>0</v>
      </c>
      <c r="L307" s="19">
        <f t="shared" si="64"/>
        <v>0</v>
      </c>
      <c r="M307" s="19">
        <f t="shared" ca="1" si="58"/>
        <v>-1.487247879520576E-2</v>
      </c>
      <c r="N307" s="19">
        <f t="shared" ca="1" si="65"/>
        <v>0</v>
      </c>
      <c r="O307" s="44">
        <f t="shared" ca="1" si="66"/>
        <v>0</v>
      </c>
      <c r="P307" s="19">
        <f t="shared" ca="1" si="67"/>
        <v>0</v>
      </c>
      <c r="Q307" s="19">
        <f t="shared" ca="1" si="68"/>
        <v>0</v>
      </c>
      <c r="R307" s="17">
        <f t="shared" ca="1" si="59"/>
        <v>1.487247879520576E-2</v>
      </c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x14ac:dyDescent="0.2">
      <c r="A308" s="78"/>
      <c r="B308" s="78"/>
      <c r="C308" s="78"/>
      <c r="D308" s="79">
        <f t="shared" si="56"/>
        <v>0</v>
      </c>
      <c r="E308" s="79">
        <f t="shared" si="56"/>
        <v>0</v>
      </c>
      <c r="F308" s="19">
        <f t="shared" si="57"/>
        <v>0</v>
      </c>
      <c r="G308" s="19">
        <f t="shared" si="57"/>
        <v>0</v>
      </c>
      <c r="H308" s="19">
        <f t="shared" si="60"/>
        <v>0</v>
      </c>
      <c r="I308" s="19">
        <f t="shared" si="61"/>
        <v>0</v>
      </c>
      <c r="J308" s="19">
        <f t="shared" si="62"/>
        <v>0</v>
      </c>
      <c r="K308" s="19">
        <f t="shared" si="63"/>
        <v>0</v>
      </c>
      <c r="L308" s="19">
        <f t="shared" si="64"/>
        <v>0</v>
      </c>
      <c r="M308" s="19">
        <f t="shared" ca="1" si="58"/>
        <v>-1.487247879520576E-2</v>
      </c>
      <c r="N308" s="19">
        <f t="shared" ca="1" si="65"/>
        <v>0</v>
      </c>
      <c r="O308" s="44">
        <f t="shared" ca="1" si="66"/>
        <v>0</v>
      </c>
      <c r="P308" s="19">
        <f t="shared" ca="1" si="67"/>
        <v>0</v>
      </c>
      <c r="Q308" s="19">
        <f t="shared" ca="1" si="68"/>
        <v>0</v>
      </c>
      <c r="R308" s="17">
        <f t="shared" ca="1" si="59"/>
        <v>1.487247879520576E-2</v>
      </c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x14ac:dyDescent="0.2">
      <c r="A309" s="78"/>
      <c r="B309" s="78"/>
      <c r="C309" s="78"/>
      <c r="D309" s="79">
        <f t="shared" si="56"/>
        <v>0</v>
      </c>
      <c r="E309" s="79">
        <f t="shared" si="56"/>
        <v>0</v>
      </c>
      <c r="F309" s="19">
        <f t="shared" si="57"/>
        <v>0</v>
      </c>
      <c r="G309" s="19">
        <f t="shared" si="57"/>
        <v>0</v>
      </c>
      <c r="H309" s="19">
        <f t="shared" si="60"/>
        <v>0</v>
      </c>
      <c r="I309" s="19">
        <f t="shared" si="61"/>
        <v>0</v>
      </c>
      <c r="J309" s="19">
        <f t="shared" si="62"/>
        <v>0</v>
      </c>
      <c r="K309" s="19">
        <f t="shared" si="63"/>
        <v>0</v>
      </c>
      <c r="L309" s="19">
        <f t="shared" si="64"/>
        <v>0</v>
      </c>
      <c r="M309" s="19">
        <f t="shared" ca="1" si="58"/>
        <v>-1.487247879520576E-2</v>
      </c>
      <c r="N309" s="19">
        <f t="shared" ca="1" si="65"/>
        <v>0</v>
      </c>
      <c r="O309" s="44">
        <f t="shared" ca="1" si="66"/>
        <v>0</v>
      </c>
      <c r="P309" s="19">
        <f t="shared" ca="1" si="67"/>
        <v>0</v>
      </c>
      <c r="Q309" s="19">
        <f t="shared" ca="1" si="68"/>
        <v>0</v>
      </c>
      <c r="R309" s="17">
        <f t="shared" ca="1" si="59"/>
        <v>1.487247879520576E-2</v>
      </c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x14ac:dyDescent="0.2">
      <c r="A310" s="78"/>
      <c r="B310" s="78"/>
      <c r="C310" s="78"/>
      <c r="D310" s="79">
        <f t="shared" si="56"/>
        <v>0</v>
      </c>
      <c r="E310" s="79">
        <f t="shared" si="56"/>
        <v>0</v>
      </c>
      <c r="F310" s="19">
        <f t="shared" si="57"/>
        <v>0</v>
      </c>
      <c r="G310" s="19">
        <f t="shared" si="57"/>
        <v>0</v>
      </c>
      <c r="H310" s="19">
        <f t="shared" si="60"/>
        <v>0</v>
      </c>
      <c r="I310" s="19">
        <f t="shared" si="61"/>
        <v>0</v>
      </c>
      <c r="J310" s="19">
        <f t="shared" si="62"/>
        <v>0</v>
      </c>
      <c r="K310" s="19">
        <f t="shared" si="63"/>
        <v>0</v>
      </c>
      <c r="L310" s="19">
        <f t="shared" si="64"/>
        <v>0</v>
      </c>
      <c r="M310" s="19">
        <f t="shared" ca="1" si="58"/>
        <v>-1.487247879520576E-2</v>
      </c>
      <c r="N310" s="19">
        <f t="shared" ca="1" si="65"/>
        <v>0</v>
      </c>
      <c r="O310" s="44">
        <f t="shared" ca="1" si="66"/>
        <v>0</v>
      </c>
      <c r="P310" s="19">
        <f t="shared" ca="1" si="67"/>
        <v>0</v>
      </c>
      <c r="Q310" s="19">
        <f t="shared" ca="1" si="68"/>
        <v>0</v>
      </c>
      <c r="R310" s="17">
        <f t="shared" ca="1" si="59"/>
        <v>1.487247879520576E-2</v>
      </c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x14ac:dyDescent="0.2">
      <c r="A311" s="78"/>
      <c r="B311" s="78"/>
      <c r="C311" s="78"/>
      <c r="D311" s="79">
        <f t="shared" si="56"/>
        <v>0</v>
      </c>
      <c r="E311" s="79">
        <f t="shared" si="56"/>
        <v>0</v>
      </c>
      <c r="F311" s="19">
        <f t="shared" si="57"/>
        <v>0</v>
      </c>
      <c r="G311" s="19">
        <f t="shared" si="57"/>
        <v>0</v>
      </c>
      <c r="H311" s="19">
        <f t="shared" si="60"/>
        <v>0</v>
      </c>
      <c r="I311" s="19">
        <f t="shared" si="61"/>
        <v>0</v>
      </c>
      <c r="J311" s="19">
        <f t="shared" si="62"/>
        <v>0</v>
      </c>
      <c r="K311" s="19">
        <f t="shared" si="63"/>
        <v>0</v>
      </c>
      <c r="L311" s="19">
        <f t="shared" si="64"/>
        <v>0</v>
      </c>
      <c r="M311" s="19">
        <f t="shared" ca="1" si="58"/>
        <v>-1.487247879520576E-2</v>
      </c>
      <c r="N311" s="19">
        <f t="shared" ca="1" si="65"/>
        <v>0</v>
      </c>
      <c r="O311" s="44">
        <f t="shared" ca="1" si="66"/>
        <v>0</v>
      </c>
      <c r="P311" s="19">
        <f t="shared" ca="1" si="67"/>
        <v>0</v>
      </c>
      <c r="Q311" s="19">
        <f t="shared" ca="1" si="68"/>
        <v>0</v>
      </c>
      <c r="R311" s="17">
        <f t="shared" ca="1" si="59"/>
        <v>1.487247879520576E-2</v>
      </c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x14ac:dyDescent="0.2">
      <c r="A312" s="78"/>
      <c r="B312" s="78"/>
      <c r="C312" s="78"/>
      <c r="D312" s="79">
        <f t="shared" si="56"/>
        <v>0</v>
      </c>
      <c r="E312" s="79">
        <f t="shared" si="56"/>
        <v>0</v>
      </c>
      <c r="F312" s="19">
        <f t="shared" si="57"/>
        <v>0</v>
      </c>
      <c r="G312" s="19">
        <f t="shared" si="57"/>
        <v>0</v>
      </c>
      <c r="H312" s="19">
        <f t="shared" si="60"/>
        <v>0</v>
      </c>
      <c r="I312" s="19">
        <f t="shared" si="61"/>
        <v>0</v>
      </c>
      <c r="J312" s="19">
        <f t="shared" si="62"/>
        <v>0</v>
      </c>
      <c r="K312" s="19">
        <f t="shared" si="63"/>
        <v>0</v>
      </c>
      <c r="L312" s="19">
        <f t="shared" si="64"/>
        <v>0</v>
      </c>
      <c r="M312" s="19">
        <f t="shared" ca="1" si="58"/>
        <v>-1.487247879520576E-2</v>
      </c>
      <c r="N312" s="19">
        <f t="shared" ca="1" si="65"/>
        <v>0</v>
      </c>
      <c r="O312" s="44">
        <f t="shared" ca="1" si="66"/>
        <v>0</v>
      </c>
      <c r="P312" s="19">
        <f t="shared" ca="1" si="67"/>
        <v>0</v>
      </c>
      <c r="Q312" s="19">
        <f t="shared" ca="1" si="68"/>
        <v>0</v>
      </c>
      <c r="R312" s="17">
        <f t="shared" ca="1" si="59"/>
        <v>1.487247879520576E-2</v>
      </c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x14ac:dyDescent="0.2">
      <c r="A313" s="78"/>
      <c r="B313" s="78"/>
      <c r="C313" s="78"/>
      <c r="D313" s="79">
        <f t="shared" si="56"/>
        <v>0</v>
      </c>
      <c r="E313" s="79">
        <f t="shared" si="56"/>
        <v>0</v>
      </c>
      <c r="F313" s="19">
        <f t="shared" si="57"/>
        <v>0</v>
      </c>
      <c r="G313" s="19">
        <f t="shared" si="57"/>
        <v>0</v>
      </c>
      <c r="H313" s="19">
        <f t="shared" si="60"/>
        <v>0</v>
      </c>
      <c r="I313" s="19">
        <f t="shared" si="61"/>
        <v>0</v>
      </c>
      <c r="J313" s="19">
        <f t="shared" si="62"/>
        <v>0</v>
      </c>
      <c r="K313" s="19">
        <f t="shared" si="63"/>
        <v>0</v>
      </c>
      <c r="L313" s="19">
        <f t="shared" si="64"/>
        <v>0</v>
      </c>
      <c r="M313" s="19">
        <f t="shared" ca="1" si="58"/>
        <v>-1.487247879520576E-2</v>
      </c>
      <c r="N313" s="19">
        <f t="shared" ca="1" si="65"/>
        <v>0</v>
      </c>
      <c r="O313" s="44">
        <f t="shared" ca="1" si="66"/>
        <v>0</v>
      </c>
      <c r="P313" s="19">
        <f t="shared" ca="1" si="67"/>
        <v>0</v>
      </c>
      <c r="Q313" s="19">
        <f t="shared" ca="1" si="68"/>
        <v>0</v>
      </c>
      <c r="R313" s="17">
        <f t="shared" ca="1" si="59"/>
        <v>1.487247879520576E-2</v>
      </c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x14ac:dyDescent="0.2">
      <c r="A314" s="78"/>
      <c r="B314" s="78"/>
      <c r="C314" s="78"/>
      <c r="D314" s="79">
        <f t="shared" si="56"/>
        <v>0</v>
      </c>
      <c r="E314" s="79">
        <f t="shared" si="56"/>
        <v>0</v>
      </c>
      <c r="F314" s="19">
        <f t="shared" si="57"/>
        <v>0</v>
      </c>
      <c r="G314" s="19">
        <f t="shared" si="57"/>
        <v>0</v>
      </c>
      <c r="H314" s="19">
        <f t="shared" si="60"/>
        <v>0</v>
      </c>
      <c r="I314" s="19">
        <f t="shared" si="61"/>
        <v>0</v>
      </c>
      <c r="J314" s="19">
        <f t="shared" si="62"/>
        <v>0</v>
      </c>
      <c r="K314" s="19">
        <f t="shared" si="63"/>
        <v>0</v>
      </c>
      <c r="L314" s="19">
        <f t="shared" si="64"/>
        <v>0</v>
      </c>
      <c r="M314" s="19">
        <f t="shared" ca="1" si="58"/>
        <v>-1.487247879520576E-2</v>
      </c>
      <c r="N314" s="19">
        <f t="shared" ca="1" si="65"/>
        <v>0</v>
      </c>
      <c r="O314" s="44">
        <f t="shared" ca="1" si="66"/>
        <v>0</v>
      </c>
      <c r="P314" s="19">
        <f t="shared" ca="1" si="67"/>
        <v>0</v>
      </c>
      <c r="Q314" s="19">
        <f t="shared" ca="1" si="68"/>
        <v>0</v>
      </c>
      <c r="R314" s="17">
        <f t="shared" ca="1" si="59"/>
        <v>1.487247879520576E-2</v>
      </c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x14ac:dyDescent="0.2">
      <c r="A315" s="78"/>
      <c r="B315" s="78"/>
      <c r="C315" s="78"/>
      <c r="D315" s="79">
        <f t="shared" si="56"/>
        <v>0</v>
      </c>
      <c r="E315" s="79">
        <f t="shared" si="56"/>
        <v>0</v>
      </c>
      <c r="F315" s="19">
        <f t="shared" si="57"/>
        <v>0</v>
      </c>
      <c r="G315" s="19">
        <f t="shared" si="57"/>
        <v>0</v>
      </c>
      <c r="H315" s="19">
        <f t="shared" si="60"/>
        <v>0</v>
      </c>
      <c r="I315" s="19">
        <f t="shared" si="61"/>
        <v>0</v>
      </c>
      <c r="J315" s="19">
        <f t="shared" si="62"/>
        <v>0</v>
      </c>
      <c r="K315" s="19">
        <f t="shared" si="63"/>
        <v>0</v>
      </c>
      <c r="L315" s="19">
        <f t="shared" si="64"/>
        <v>0</v>
      </c>
      <c r="M315" s="19">
        <f t="shared" ca="1" si="58"/>
        <v>-1.487247879520576E-2</v>
      </c>
      <c r="N315" s="19">
        <f t="shared" ca="1" si="65"/>
        <v>0</v>
      </c>
      <c r="O315" s="44">
        <f t="shared" ca="1" si="66"/>
        <v>0</v>
      </c>
      <c r="P315" s="19">
        <f t="shared" ca="1" si="67"/>
        <v>0</v>
      </c>
      <c r="Q315" s="19">
        <f t="shared" ca="1" si="68"/>
        <v>0</v>
      </c>
      <c r="R315" s="17">
        <f t="shared" ca="1" si="59"/>
        <v>1.487247879520576E-2</v>
      </c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x14ac:dyDescent="0.2">
      <c r="A316" s="78"/>
      <c r="B316" s="78"/>
      <c r="C316" s="78"/>
      <c r="D316" s="79">
        <f t="shared" si="56"/>
        <v>0</v>
      </c>
      <c r="E316" s="79">
        <f t="shared" si="56"/>
        <v>0</v>
      </c>
      <c r="F316" s="19">
        <f t="shared" si="57"/>
        <v>0</v>
      </c>
      <c r="G316" s="19">
        <f t="shared" si="57"/>
        <v>0</v>
      </c>
      <c r="H316" s="19">
        <f t="shared" si="60"/>
        <v>0</v>
      </c>
      <c r="I316" s="19">
        <f t="shared" si="61"/>
        <v>0</v>
      </c>
      <c r="J316" s="19">
        <f t="shared" si="62"/>
        <v>0</v>
      </c>
      <c r="K316" s="19">
        <f t="shared" si="63"/>
        <v>0</v>
      </c>
      <c r="L316" s="19">
        <f t="shared" si="64"/>
        <v>0</v>
      </c>
      <c r="M316" s="19">
        <f t="shared" ca="1" si="58"/>
        <v>-1.487247879520576E-2</v>
      </c>
      <c r="N316" s="19">
        <f t="shared" ca="1" si="65"/>
        <v>0</v>
      </c>
      <c r="O316" s="44">
        <f t="shared" ca="1" si="66"/>
        <v>0</v>
      </c>
      <c r="P316" s="19">
        <f t="shared" ca="1" si="67"/>
        <v>0</v>
      </c>
      <c r="Q316" s="19">
        <f t="shared" ca="1" si="68"/>
        <v>0</v>
      </c>
      <c r="R316" s="17">
        <f t="shared" ca="1" si="59"/>
        <v>1.487247879520576E-2</v>
      </c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x14ac:dyDescent="0.2">
      <c r="A317" s="78"/>
      <c r="B317" s="78"/>
      <c r="C317" s="78"/>
      <c r="D317" s="79">
        <f t="shared" si="56"/>
        <v>0</v>
      </c>
      <c r="E317" s="79">
        <f t="shared" si="56"/>
        <v>0</v>
      </c>
      <c r="F317" s="19">
        <f t="shared" si="57"/>
        <v>0</v>
      </c>
      <c r="G317" s="19">
        <f t="shared" si="57"/>
        <v>0</v>
      </c>
      <c r="H317" s="19">
        <f t="shared" si="60"/>
        <v>0</v>
      </c>
      <c r="I317" s="19">
        <f t="shared" si="61"/>
        <v>0</v>
      </c>
      <c r="J317" s="19">
        <f t="shared" si="62"/>
        <v>0</v>
      </c>
      <c r="K317" s="19">
        <f t="shared" si="63"/>
        <v>0</v>
      </c>
      <c r="L317" s="19">
        <f t="shared" si="64"/>
        <v>0</v>
      </c>
      <c r="M317" s="19">
        <f t="shared" ca="1" si="58"/>
        <v>-1.487247879520576E-2</v>
      </c>
      <c r="N317" s="19">
        <f t="shared" ca="1" si="65"/>
        <v>0</v>
      </c>
      <c r="O317" s="44">
        <f t="shared" ca="1" si="66"/>
        <v>0</v>
      </c>
      <c r="P317" s="19">
        <f t="shared" ca="1" si="67"/>
        <v>0</v>
      </c>
      <c r="Q317" s="19">
        <f t="shared" ca="1" si="68"/>
        <v>0</v>
      </c>
      <c r="R317" s="17">
        <f t="shared" ca="1" si="59"/>
        <v>1.487247879520576E-2</v>
      </c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x14ac:dyDescent="0.2">
      <c r="A318" s="78"/>
      <c r="B318" s="78"/>
      <c r="C318" s="78"/>
      <c r="D318" s="79">
        <f t="shared" si="56"/>
        <v>0</v>
      </c>
      <c r="E318" s="79">
        <f t="shared" si="56"/>
        <v>0</v>
      </c>
      <c r="F318" s="19">
        <f t="shared" si="57"/>
        <v>0</v>
      </c>
      <c r="G318" s="19">
        <f t="shared" si="57"/>
        <v>0</v>
      </c>
      <c r="H318" s="19">
        <f t="shared" si="60"/>
        <v>0</v>
      </c>
      <c r="I318" s="19">
        <f t="shared" si="61"/>
        <v>0</v>
      </c>
      <c r="J318" s="19">
        <f t="shared" si="62"/>
        <v>0</v>
      </c>
      <c r="K318" s="19">
        <f t="shared" si="63"/>
        <v>0</v>
      </c>
      <c r="L318" s="19">
        <f t="shared" si="64"/>
        <v>0</v>
      </c>
      <c r="M318" s="19">
        <f t="shared" ca="1" si="58"/>
        <v>-1.487247879520576E-2</v>
      </c>
      <c r="N318" s="19">
        <f t="shared" ca="1" si="65"/>
        <v>0</v>
      </c>
      <c r="O318" s="44">
        <f t="shared" ca="1" si="66"/>
        <v>0</v>
      </c>
      <c r="P318" s="19">
        <f t="shared" ca="1" si="67"/>
        <v>0</v>
      </c>
      <c r="Q318" s="19">
        <f t="shared" ca="1" si="68"/>
        <v>0</v>
      </c>
      <c r="R318" s="17">
        <f t="shared" ca="1" si="59"/>
        <v>1.487247879520576E-2</v>
      </c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x14ac:dyDescent="0.2">
      <c r="A319" s="78"/>
      <c r="B319" s="78"/>
      <c r="C319" s="78"/>
      <c r="D319" s="79">
        <f t="shared" si="56"/>
        <v>0</v>
      </c>
      <c r="E319" s="79">
        <f t="shared" si="56"/>
        <v>0</v>
      </c>
      <c r="F319" s="19">
        <f t="shared" si="57"/>
        <v>0</v>
      </c>
      <c r="G319" s="19">
        <f t="shared" si="57"/>
        <v>0</v>
      </c>
      <c r="H319" s="19">
        <f t="shared" si="60"/>
        <v>0</v>
      </c>
      <c r="I319" s="19">
        <f t="shared" si="61"/>
        <v>0</v>
      </c>
      <c r="J319" s="19">
        <f t="shared" si="62"/>
        <v>0</v>
      </c>
      <c r="K319" s="19">
        <f t="shared" si="63"/>
        <v>0</v>
      </c>
      <c r="L319" s="19">
        <f t="shared" si="64"/>
        <v>0</v>
      </c>
      <c r="M319" s="19">
        <f t="shared" ca="1" si="58"/>
        <v>-1.487247879520576E-2</v>
      </c>
      <c r="N319" s="19">
        <f t="shared" ca="1" si="65"/>
        <v>0</v>
      </c>
      <c r="O319" s="44">
        <f t="shared" ca="1" si="66"/>
        <v>0</v>
      </c>
      <c r="P319" s="19">
        <f t="shared" ca="1" si="67"/>
        <v>0</v>
      </c>
      <c r="Q319" s="19">
        <f t="shared" ca="1" si="68"/>
        <v>0</v>
      </c>
      <c r="R319" s="17">
        <f t="shared" ca="1" si="59"/>
        <v>1.487247879520576E-2</v>
      </c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x14ac:dyDescent="0.2">
      <c r="A320" s="78"/>
      <c r="B320" s="78"/>
      <c r="C320" s="78"/>
      <c r="D320" s="79">
        <f>A320/A$18</f>
        <v>0</v>
      </c>
      <c r="E320" s="79">
        <f>B320/B$18</f>
        <v>0</v>
      </c>
      <c r="F320" s="19">
        <f>$C320*D320</f>
        <v>0</v>
      </c>
      <c r="G320" s="19">
        <f>$C320*E320</f>
        <v>0</v>
      </c>
      <c r="H320" s="19">
        <f>C320*D320*D320</f>
        <v>0</v>
      </c>
      <c r="I320" s="19">
        <f>C320*D320*D320*D320</f>
        <v>0</v>
      </c>
      <c r="J320" s="19">
        <f>C320*D320*D320*D320*D320</f>
        <v>0</v>
      </c>
      <c r="K320" s="19">
        <f>C320*E320*D320</f>
        <v>0</v>
      </c>
      <c r="L320" s="19">
        <f>C320*E320*D320*D320</f>
        <v>0</v>
      </c>
      <c r="M320" s="19">
        <f t="shared" ca="1" si="58"/>
        <v>-1.487247879520576E-2</v>
      </c>
      <c r="N320" s="19">
        <f ca="1">C320*(M320-E320)^2</f>
        <v>0</v>
      </c>
      <c r="O320" s="44">
        <f ca="1">(C320*O$1-O$2*F320+O$3*H320)^2</f>
        <v>0</v>
      </c>
      <c r="P320" s="19">
        <f ca="1">(-C320*O$2+O$4*F320-O$5*H320)^2</f>
        <v>0</v>
      </c>
      <c r="Q320" s="19">
        <f ca="1">+(C320*O$3-F320*O$5+H320*O$6)^2</f>
        <v>0</v>
      </c>
      <c r="R320" s="17">
        <f t="shared" ca="1" si="59"/>
        <v>1.487247879520576E-2</v>
      </c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35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</row>
    <row r="446" spans="1:35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</row>
    <row r="447" spans="1:35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</row>
    <row r="448" spans="1:35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</row>
    <row r="449" spans="1:35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</row>
    <row r="450" spans="1:35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</row>
    <row r="451" spans="1:35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</row>
    <row r="452" spans="1:35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</row>
    <row r="453" spans="1:35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</row>
    <row r="454" spans="1:35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</row>
    <row r="455" spans="1:35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</row>
    <row r="456" spans="1:35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</row>
    <row r="457" spans="1:35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</row>
    <row r="458" spans="1:35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</row>
    <row r="459" spans="1:35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</row>
    <row r="460" spans="1:35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</row>
    <row r="461" spans="1:35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</row>
    <row r="462" spans="1:35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</row>
    <row r="463" spans="1:35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</row>
    <row r="464" spans="1:35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</row>
    <row r="465" spans="1:35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</row>
    <row r="466" spans="1:35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</row>
    <row r="467" spans="1:35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</row>
    <row r="468" spans="1:35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</row>
    <row r="469" spans="1:35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</row>
    <row r="470" spans="1:35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</row>
    <row r="471" spans="1:35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</row>
    <row r="472" spans="1:35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</row>
    <row r="473" spans="1:35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</row>
    <row r="474" spans="1:35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</row>
    <row r="475" spans="1:35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</row>
    <row r="476" spans="1:35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</row>
    <row r="477" spans="1:35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</row>
    <row r="478" spans="1:35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</row>
    <row r="479" spans="1:35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</row>
    <row r="480" spans="1:35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</row>
    <row r="481" spans="1:35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</row>
    <row r="482" spans="1:35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</row>
    <row r="483" spans="1:35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</row>
    <row r="484" spans="1:35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</row>
    <row r="485" spans="1:35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</row>
    <row r="486" spans="1:35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</row>
    <row r="487" spans="1:35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</row>
    <row r="488" spans="1:35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</row>
    <row r="489" spans="1:35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</row>
    <row r="490" spans="1:35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</row>
    <row r="491" spans="1:35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</row>
    <row r="492" spans="1:35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</row>
    <row r="493" spans="1:35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</row>
    <row r="494" spans="1:35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</row>
    <row r="495" spans="1:35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</row>
    <row r="496" spans="1:35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</row>
    <row r="497" spans="1:35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</row>
    <row r="498" spans="1:35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</row>
    <row r="499" spans="1:35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</row>
    <row r="500" spans="1:35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</row>
    <row r="501" spans="1:35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</row>
    <row r="502" spans="1:35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</row>
    <row r="503" spans="1:35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</row>
    <row r="504" spans="1:35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</row>
    <row r="505" spans="1:35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</row>
    <row r="506" spans="1:35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</row>
    <row r="507" spans="1:35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</row>
    <row r="508" spans="1:35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</row>
    <row r="509" spans="1:35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</row>
    <row r="510" spans="1:35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</row>
    <row r="511" spans="1:35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</row>
    <row r="512" spans="1:35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</row>
    <row r="513" spans="1:35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</row>
    <row r="514" spans="1:35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</row>
    <row r="515" spans="1:35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</row>
    <row r="516" spans="1:35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</row>
    <row r="517" spans="1:35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</row>
    <row r="518" spans="1:35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</row>
    <row r="519" spans="1:35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</row>
    <row r="520" spans="1:35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</row>
    <row r="521" spans="1:35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</row>
    <row r="522" spans="1:35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</row>
    <row r="523" spans="1:35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</row>
    <row r="524" spans="1:35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</row>
    <row r="525" spans="1:35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</row>
    <row r="526" spans="1:35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</row>
    <row r="527" spans="1:35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</row>
    <row r="528" spans="1:35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</row>
    <row r="529" spans="1:35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</row>
    <row r="530" spans="1:35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</row>
    <row r="531" spans="1:35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</row>
    <row r="532" spans="1:35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</row>
    <row r="533" spans="1:35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</row>
    <row r="534" spans="1:35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</row>
    <row r="535" spans="1:35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</row>
    <row r="536" spans="1:35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</row>
    <row r="537" spans="1:35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</row>
    <row r="538" spans="1:35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</row>
    <row r="539" spans="1:35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</row>
    <row r="540" spans="1:35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</row>
    <row r="541" spans="1:35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</row>
    <row r="542" spans="1:35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</row>
    <row r="543" spans="1:35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</row>
    <row r="544" spans="1:35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</row>
    <row r="545" spans="1:35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</row>
    <row r="546" spans="1:35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</row>
    <row r="547" spans="1:35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</row>
    <row r="548" spans="1:35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</row>
    <row r="549" spans="1:35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</row>
    <row r="550" spans="1:35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</row>
    <row r="551" spans="1:35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</row>
    <row r="552" spans="1:35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</row>
    <row r="553" spans="1:35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</row>
    <row r="554" spans="1:35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</row>
    <row r="555" spans="1:35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</row>
    <row r="556" spans="1:35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</row>
    <row r="557" spans="1:35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</row>
    <row r="558" spans="1:35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</row>
    <row r="559" spans="1:35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</row>
    <row r="560" spans="1:35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</row>
    <row r="561" spans="1:35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</row>
    <row r="562" spans="1:35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</row>
    <row r="563" spans="1:35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</row>
    <row r="564" spans="1:35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</row>
    <row r="565" spans="1:35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</row>
    <row r="566" spans="1:35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</row>
    <row r="567" spans="1:35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</row>
    <row r="568" spans="1:35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</row>
    <row r="569" spans="1:35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</row>
    <row r="570" spans="1:35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</row>
    <row r="571" spans="1:35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</row>
    <row r="572" spans="1:35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</row>
    <row r="573" spans="1:35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</row>
    <row r="574" spans="1:35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</row>
    <row r="575" spans="1:35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</row>
    <row r="576" spans="1:35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</row>
    <row r="577" spans="1:35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</row>
    <row r="578" spans="1:35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</row>
    <row r="579" spans="1:35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</row>
    <row r="580" spans="1:35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</row>
    <row r="581" spans="1:35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</row>
    <row r="582" spans="1:35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</row>
    <row r="583" spans="1:35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</row>
    <row r="584" spans="1:35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</row>
    <row r="585" spans="1:35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</row>
    <row r="586" spans="1:35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</row>
    <row r="587" spans="1:35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</row>
    <row r="588" spans="1:35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</row>
    <row r="589" spans="1:35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</row>
    <row r="590" spans="1:35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</row>
    <row r="591" spans="1:35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</row>
    <row r="592" spans="1:35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</row>
    <row r="593" spans="1:35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</row>
    <row r="594" spans="1:35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</row>
    <row r="595" spans="1:35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</row>
    <row r="596" spans="1:35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</row>
    <row r="597" spans="1:35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</row>
    <row r="598" spans="1:35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</row>
    <row r="599" spans="1:35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</row>
    <row r="600" spans="1:35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</row>
    <row r="601" spans="1:35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</row>
    <row r="602" spans="1:35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</row>
    <row r="603" spans="1:35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</row>
    <row r="604" spans="1:35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</row>
    <row r="605" spans="1:35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</row>
    <row r="606" spans="1:35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</row>
    <row r="607" spans="1:35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</row>
    <row r="608" spans="1:35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</row>
    <row r="609" spans="1:35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</row>
    <row r="610" spans="1:35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</row>
    <row r="611" spans="1:35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</row>
    <row r="612" spans="1:35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</row>
    <row r="613" spans="1:35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</row>
    <row r="614" spans="1:35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</row>
    <row r="615" spans="1:35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</row>
    <row r="616" spans="1:35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</row>
    <row r="617" spans="1:35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</row>
    <row r="618" spans="1:35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</row>
    <row r="619" spans="1:35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</row>
    <row r="620" spans="1:35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</row>
    <row r="621" spans="1:35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</row>
    <row r="622" spans="1:35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</row>
    <row r="623" spans="1:35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</row>
    <row r="624" spans="1:35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</row>
    <row r="625" spans="1:35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</row>
    <row r="626" spans="1:35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</row>
    <row r="627" spans="1:35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</row>
    <row r="628" spans="1:35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</row>
    <row r="629" spans="1:35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</row>
    <row r="630" spans="1:35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</row>
    <row r="631" spans="1:35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</row>
    <row r="632" spans="1:35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</row>
    <row r="633" spans="1:35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</row>
    <row r="634" spans="1:35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</row>
    <row r="635" spans="1:35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</row>
    <row r="636" spans="1:35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</row>
    <row r="637" spans="1:35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</row>
    <row r="638" spans="1:35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</row>
    <row r="639" spans="1:35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</row>
    <row r="640" spans="1:35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</row>
    <row r="641" spans="1:35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</row>
    <row r="642" spans="1:35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</row>
    <row r="643" spans="1:35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</row>
    <row r="644" spans="1:35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</row>
    <row r="645" spans="1:35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</row>
    <row r="646" spans="1:35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</row>
    <row r="647" spans="1:35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</row>
    <row r="648" spans="1:35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</row>
    <row r="649" spans="1:35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</row>
    <row r="650" spans="1:35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</row>
    <row r="651" spans="1:35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</row>
    <row r="652" spans="1:35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</row>
    <row r="653" spans="1:35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</row>
    <row r="654" spans="1:35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</row>
    <row r="655" spans="1:35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</row>
    <row r="656" spans="1:35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</row>
    <row r="657" spans="1:35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</row>
    <row r="658" spans="1:35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</row>
    <row r="659" spans="1:35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</row>
    <row r="660" spans="1:35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</row>
    <row r="661" spans="1:35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</row>
    <row r="662" spans="1:35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</row>
    <row r="663" spans="1:35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</row>
    <row r="664" spans="1:35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</row>
    <row r="665" spans="1:35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</row>
    <row r="666" spans="1:35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</row>
    <row r="667" spans="1:35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</row>
    <row r="668" spans="1:35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</row>
    <row r="669" spans="1:35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</row>
    <row r="670" spans="1:35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</row>
    <row r="671" spans="1:35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</row>
    <row r="672" spans="1:35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</row>
    <row r="673" spans="1:35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</row>
    <row r="674" spans="1:35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</row>
    <row r="675" spans="1:35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</row>
    <row r="676" spans="1:35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</row>
    <row r="677" spans="1:35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</row>
    <row r="678" spans="1:35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</row>
    <row r="679" spans="1:35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</row>
    <row r="680" spans="1:35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</row>
    <row r="681" spans="1:35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</row>
    <row r="682" spans="1:35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</row>
    <row r="683" spans="1:35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</row>
    <row r="684" spans="1:35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</row>
    <row r="685" spans="1:35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</row>
    <row r="686" spans="1:35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</row>
    <row r="687" spans="1:35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</row>
    <row r="688" spans="1:35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</row>
    <row r="689" spans="1:35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</row>
    <row r="690" spans="1:35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</row>
    <row r="691" spans="1:35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</row>
    <row r="692" spans="1:35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</row>
    <row r="693" spans="1:35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</row>
    <row r="694" spans="1:35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</row>
    <row r="695" spans="1:35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</row>
    <row r="696" spans="1:35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</row>
    <row r="697" spans="1:35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</row>
    <row r="698" spans="1:35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</row>
    <row r="699" spans="1:35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</row>
    <row r="700" spans="1:35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</row>
    <row r="701" spans="1:35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</row>
    <row r="702" spans="1:35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</row>
    <row r="703" spans="1:35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</row>
    <row r="704" spans="1:35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</row>
    <row r="705" spans="1:35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</row>
    <row r="706" spans="1:35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</row>
    <row r="707" spans="1:35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</row>
    <row r="708" spans="1:35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</row>
    <row r="709" spans="1:35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</row>
    <row r="710" spans="1:35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</row>
    <row r="711" spans="1:35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</row>
    <row r="712" spans="1:35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</row>
    <row r="713" spans="1:35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</row>
    <row r="714" spans="1:35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</row>
    <row r="715" spans="1:35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</row>
    <row r="716" spans="1:35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</row>
    <row r="717" spans="1:35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</row>
    <row r="718" spans="1:35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</row>
    <row r="719" spans="1:35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</row>
    <row r="720" spans="1:35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</row>
    <row r="721" spans="1:35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</row>
    <row r="722" spans="1:35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</row>
    <row r="723" spans="1:35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</row>
    <row r="724" spans="1:35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</row>
    <row r="725" spans="1:35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</row>
    <row r="726" spans="1:35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</row>
    <row r="727" spans="1:35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</row>
    <row r="728" spans="1:35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</row>
    <row r="729" spans="1:35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</row>
    <row r="730" spans="1:35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</row>
    <row r="731" spans="1:35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</row>
    <row r="732" spans="1:35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</row>
    <row r="733" spans="1:35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</row>
    <row r="734" spans="1:35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</row>
    <row r="735" spans="1:35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</row>
    <row r="736" spans="1:35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</row>
    <row r="737" spans="1:35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</row>
    <row r="738" spans="1:35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</row>
    <row r="739" spans="1:35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</row>
    <row r="740" spans="1:35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</row>
    <row r="741" spans="1:35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</row>
    <row r="742" spans="1:35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</row>
    <row r="743" spans="1:35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</row>
    <row r="744" spans="1:35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</row>
    <row r="745" spans="1:35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</row>
    <row r="746" spans="1:35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</row>
    <row r="747" spans="1:35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</row>
    <row r="748" spans="1:35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</row>
    <row r="749" spans="1:35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</row>
    <row r="750" spans="1:35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</row>
    <row r="751" spans="1:35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</row>
    <row r="752" spans="1:35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</row>
    <row r="753" spans="1:35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</row>
    <row r="754" spans="1:35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</row>
    <row r="755" spans="1:35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</row>
    <row r="756" spans="1:35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</row>
    <row r="757" spans="1:35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</row>
    <row r="758" spans="1:35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</row>
    <row r="759" spans="1:35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</row>
    <row r="760" spans="1:35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</row>
    <row r="761" spans="1:35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</row>
    <row r="762" spans="1:35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</row>
    <row r="763" spans="1:35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</row>
    <row r="764" spans="1:35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</row>
    <row r="765" spans="1:35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</row>
    <row r="766" spans="1:35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</row>
    <row r="767" spans="1:35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</row>
    <row r="768" spans="1:35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</row>
    <row r="769" spans="1:35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</row>
    <row r="770" spans="1:35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</row>
    <row r="771" spans="1:35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</row>
    <row r="772" spans="1:35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</row>
    <row r="773" spans="1:35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</row>
    <row r="774" spans="1:35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</row>
    <row r="775" spans="1:35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</row>
    <row r="776" spans="1:35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</row>
    <row r="777" spans="1:35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</row>
    <row r="778" spans="1:35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</row>
    <row r="779" spans="1:35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</row>
    <row r="780" spans="1:35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</row>
    <row r="781" spans="1:35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</row>
    <row r="782" spans="1:35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</row>
    <row r="783" spans="1:35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</row>
    <row r="784" spans="1:35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</row>
    <row r="785" spans="1:35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</row>
    <row r="786" spans="1:35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</row>
    <row r="787" spans="1:35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</row>
    <row r="788" spans="1:35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</row>
    <row r="789" spans="1:35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</row>
    <row r="790" spans="1:35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</row>
    <row r="791" spans="1:35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</row>
    <row r="792" spans="1:35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</row>
    <row r="793" spans="1:35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</row>
    <row r="794" spans="1:35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</row>
    <row r="795" spans="1:35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</row>
    <row r="796" spans="1:35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</row>
    <row r="797" spans="1:35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</row>
    <row r="798" spans="1:35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</row>
    <row r="799" spans="1:35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</row>
    <row r="800" spans="1:35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</row>
    <row r="801" spans="1:35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</row>
    <row r="802" spans="1:35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</row>
    <row r="803" spans="1:35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</row>
    <row r="804" spans="1:35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</row>
    <row r="805" spans="1:35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</row>
    <row r="806" spans="1:35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</row>
    <row r="807" spans="1:35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</row>
    <row r="808" spans="1:35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</row>
    <row r="809" spans="1:35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</row>
    <row r="810" spans="1:35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</row>
    <row r="811" spans="1:35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</row>
    <row r="812" spans="1:35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</row>
    <row r="813" spans="1:35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</row>
    <row r="814" spans="1:35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</row>
    <row r="815" spans="1:35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</row>
    <row r="816" spans="1:35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</row>
    <row r="817" spans="1:35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</row>
    <row r="818" spans="1:35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</row>
    <row r="819" spans="1:35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</row>
    <row r="820" spans="1:35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</row>
    <row r="821" spans="1:35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</row>
    <row r="822" spans="1:35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</row>
    <row r="823" spans="1:35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</row>
    <row r="824" spans="1:35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</row>
    <row r="825" spans="1:35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</row>
    <row r="826" spans="1:35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</row>
    <row r="827" spans="1:35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</row>
    <row r="828" spans="1:35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</row>
    <row r="829" spans="1:35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</row>
    <row r="830" spans="1:35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</row>
    <row r="831" spans="1:35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</row>
    <row r="832" spans="1:35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</row>
    <row r="833" spans="1:35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</row>
    <row r="834" spans="1:35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</row>
    <row r="835" spans="1:35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</row>
    <row r="836" spans="1:35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</row>
    <row r="837" spans="1:35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</row>
    <row r="838" spans="1:35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</row>
    <row r="839" spans="1:35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</row>
    <row r="840" spans="1:35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</row>
    <row r="841" spans="1:35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</row>
    <row r="842" spans="1:35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</row>
    <row r="843" spans="1:35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</row>
    <row r="844" spans="1:35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</row>
    <row r="845" spans="1:35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</row>
    <row r="846" spans="1:35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</row>
    <row r="847" spans="1:35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</row>
    <row r="848" spans="1:35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</row>
    <row r="849" spans="1:35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</row>
    <row r="850" spans="1:35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</row>
    <row r="851" spans="1:35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</row>
    <row r="852" spans="1:35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</row>
    <row r="853" spans="1:35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</row>
    <row r="854" spans="1:35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</row>
    <row r="855" spans="1:35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</row>
    <row r="856" spans="1:35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</row>
    <row r="857" spans="1:35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</row>
    <row r="858" spans="1:35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</row>
    <row r="859" spans="1:35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</row>
    <row r="860" spans="1:35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</row>
    <row r="861" spans="1:35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</row>
    <row r="862" spans="1:35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</row>
    <row r="863" spans="1:35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</row>
    <row r="864" spans="1:35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</row>
    <row r="865" spans="1:35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</row>
    <row r="866" spans="1:35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</row>
    <row r="867" spans="1:35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</row>
    <row r="868" spans="1:35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</row>
    <row r="869" spans="1:35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</row>
    <row r="870" spans="1:35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</row>
    <row r="871" spans="1:35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</row>
    <row r="872" spans="1:35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</row>
    <row r="873" spans="1:35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</row>
    <row r="874" spans="1:35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</row>
    <row r="875" spans="1:35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</row>
    <row r="876" spans="1:35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</row>
    <row r="877" spans="1:35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</row>
    <row r="878" spans="1:35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</row>
    <row r="879" spans="1:35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</row>
    <row r="880" spans="1:35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</row>
    <row r="881" spans="1:35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</row>
    <row r="882" spans="1:35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</row>
    <row r="883" spans="1:35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</row>
    <row r="884" spans="1:35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</row>
    <row r="885" spans="1:35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</row>
    <row r="886" spans="1:35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</row>
    <row r="887" spans="1:35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</row>
    <row r="888" spans="1:35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</row>
    <row r="889" spans="1:35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</row>
    <row r="890" spans="1:35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</row>
    <row r="891" spans="1:35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</row>
    <row r="892" spans="1:35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</row>
    <row r="893" spans="1:35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</row>
    <row r="894" spans="1:35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</row>
    <row r="895" spans="1:35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</row>
    <row r="896" spans="1:35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</row>
    <row r="897" spans="1:35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</row>
    <row r="898" spans="1:35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</row>
    <row r="899" spans="1:35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</row>
    <row r="900" spans="1:35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</row>
    <row r="901" spans="1:35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</row>
    <row r="902" spans="1:35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</row>
    <row r="903" spans="1:35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</row>
    <row r="904" spans="1:35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</row>
    <row r="905" spans="1:35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</row>
    <row r="906" spans="1:35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</row>
    <row r="907" spans="1:35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</row>
    <row r="908" spans="1:35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</row>
    <row r="909" spans="1:35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</row>
    <row r="910" spans="1:35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</row>
    <row r="911" spans="1:35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</row>
    <row r="912" spans="1:35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</row>
    <row r="913" spans="1:35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</row>
    <row r="914" spans="1:35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</row>
    <row r="915" spans="1:35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</row>
    <row r="916" spans="1:35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</row>
    <row r="917" spans="1:35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</row>
    <row r="918" spans="1:35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</row>
    <row r="919" spans="1:35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</row>
    <row r="920" spans="1:35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</row>
    <row r="921" spans="1:35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</row>
    <row r="922" spans="1:35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</row>
    <row r="923" spans="1:35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</row>
    <row r="924" spans="1:35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</row>
    <row r="925" spans="1:35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</row>
    <row r="926" spans="1:35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</row>
    <row r="927" spans="1:35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</row>
    <row r="928" spans="1:35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</row>
    <row r="929" spans="1:35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</row>
    <row r="930" spans="1:35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</row>
    <row r="931" spans="1:35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</row>
    <row r="932" spans="1:35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</row>
  </sheetData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BAV</vt:lpstr>
      <vt:lpstr>Q_fit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2024-01-19T04:52:06Z</dcterms:modified>
</cp:coreProperties>
</file>